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1k7F0iuKBN0Y5TW8py2dBcbm4oC+cyZUMK+QcXJTkml/TiefFFPA6TbaL3cIbV64hOy5g5HsNBELeoIhtCnWKA==" workbookSaltValue="9lCk1TzdKb22EbNLBBrhlw==" workbookSpinCount="100000" lockStructure="1"/>
  <bookViews>
    <workbookView xWindow="0" yWindow="0" windowWidth="19200" windowHeight="7050" tabRatio="926"/>
  </bookViews>
  <sheets>
    <sheet name="TOC" sheetId="24" r:id="rId1"/>
    <sheet name="Exec Summary" sheetId="42" r:id="rId2"/>
    <sheet name="Semi-Annual Comparisons" sheetId="1" r:id="rId3"/>
    <sheet name="Reports of CAN" sheetId="2" r:id="rId4"/>
    <sheet name="Assigned Investigations" sheetId="3" r:id="rId5"/>
    <sheet name="Open Investigations" sheetId="5" r:id="rId6"/>
    <sheet name="Completed Investigations" sheetId="4" r:id="rId7"/>
    <sheet name="Safe Haven" sheetId="36" r:id="rId8"/>
    <sheet name="Entries" sheetId="7" r:id="rId9"/>
    <sheet name="OOH" sheetId="8" r:id="rId10"/>
    <sheet name="Case Mgt." sheetId="26" r:id="rId11"/>
    <sheet name="Placement" sheetId="25" r:id="rId12"/>
    <sheet name="Exits" sheetId="10" r:id="rId13"/>
    <sheet name="Fatalities" sheetId="27" r:id="rId14"/>
    <sheet name="TPR" sheetId="28" r:id="rId15"/>
    <sheet name="Adoption-CP" sheetId="11" r:id="rId16"/>
    <sheet name="Adoption-Disruptions" sheetId="12" r:id="rId17"/>
    <sheet name="Adoption-Finalized" sheetId="13" r:id="rId18"/>
    <sheet name="Caseloads" sheetId="15" r:id="rId19"/>
    <sheet name="DCS Specialists" sheetId="33" r:id="rId20"/>
    <sheet name="Expenditures" sheetId="22" r:id="rId21"/>
    <sheet name="Training and Dependencies" sheetId="30" r:id="rId22"/>
    <sheet name="Title IV-E Waiver" sheetId="32" state="hidden" r:id="rId23"/>
    <sheet name="Faith-Based" sheetId="31" r:id="rId24"/>
    <sheet name="Metric Definition" sheetId="19" state="hidden" r:id="rId25"/>
    <sheet name="Metric Change Log" sheetId="20" state="hidden" r:id="rId26"/>
    <sheet name="DATA LIST" sheetId="34" state="hidden" r:id="rId27"/>
  </sheets>
  <definedNames>
    <definedName name="_ftn1" localSheetId="2">'Semi-Annual Comparisons'!$A$29</definedName>
    <definedName name="_ftn2" localSheetId="2">'Semi-Annual Comparisons'!$A$30</definedName>
    <definedName name="_ftnref1" localSheetId="2">'Semi-Annual Comparisons'!$A$5</definedName>
    <definedName name="_ftnref2" localSheetId="2">'Semi-Annual Comparisons'!$A$18</definedName>
    <definedName name="OLE_LINK1" localSheetId="1">'Exec Summary'!$A$21</definedName>
    <definedName name="_xlnm.Print_Area" localSheetId="15">'Adoption-CP'!$A$1:$E$148</definedName>
    <definedName name="_xlnm.Print_Area" localSheetId="16">'Adoption-Disruptions'!$A$1:$C$110</definedName>
    <definedName name="_xlnm.Print_Area" localSheetId="17">'Adoption-Finalized'!$A$1:$C$64</definedName>
    <definedName name="_xlnm.Print_Area" localSheetId="4">'Assigned Investigations'!$A$1:$R$65</definedName>
    <definedName name="_xlnm.Print_Area" localSheetId="10">'Case Mgt.'!$A$1:$S$16</definedName>
    <definedName name="_xlnm.Print_Area" localSheetId="18">Caseloads!$A$1:$K$113</definedName>
    <definedName name="_xlnm.Print_Area" localSheetId="6">'Completed Investigations'!$A$1:$S$290</definedName>
    <definedName name="_xlnm.Print_Area" localSheetId="19">'DCS Specialists'!$A$1:$K$232</definedName>
    <definedName name="_xlnm.Print_Area" localSheetId="8">Entries!$A$1:$Q$223</definedName>
    <definedName name="_xlnm.Print_Area" localSheetId="1">'Exec Summary'!$A$1:$B$62</definedName>
    <definedName name="_xlnm.Print_Area" localSheetId="12">Exits!$A$1:$R$118</definedName>
    <definedName name="_xlnm.Print_Area" localSheetId="20">Expenditures!$A$2:$R$65</definedName>
    <definedName name="_xlnm.Print_Area" localSheetId="13">Fatalities!$A$1:$R$163</definedName>
    <definedName name="_xlnm.Print_Area" localSheetId="9">OOH!$A$1:$Q$89</definedName>
    <definedName name="_xlnm.Print_Area" localSheetId="5">'Open Investigations'!$A$1:$R$66</definedName>
    <definedName name="_xlnm.Print_Area" localSheetId="11">Placement!$A$1:$L$217</definedName>
    <definedName name="_xlnm.Print_Area" localSheetId="3">'Reports of CAN'!$A$1:$X$28</definedName>
    <definedName name="_xlnm.Print_Area" localSheetId="7">'Safe Haven'!$A$1:$M$20</definedName>
    <definedName name="_xlnm.Print_Area" localSheetId="2">'Semi-Annual Comparisons'!$A$1:$P$33</definedName>
    <definedName name="_xlnm.Print_Area" localSheetId="0">TOC!$A$1:$B$31</definedName>
    <definedName name="_xlnm.Print_Area" localSheetId="14">TPR!$A$2:$R$54</definedName>
    <definedName name="_xlnm.Print_Area" localSheetId="21">'Training and Dependencies'!$A$2:$K$46</definedName>
    <definedName name="_xlnm.Print_Titles" localSheetId="6">'Completed Investigations'!$1:$1</definedName>
    <definedName name="_xlnm.Print_Titles" localSheetId="8">Entries!$1:$1</definedName>
    <definedName name="_xlnm.Print_Titles" localSheetId="11">Placement!$1:$1</definedName>
    <definedName name="_xlnm.Print_Titles" localSheetId="21">'Training and Dependencies'!$2:$2</definedName>
    <definedName name="Reports" localSheetId="3">'Reports of CAN'!$A$1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4" i="10" l="1"/>
  <c r="O74" i="10"/>
  <c r="M74" i="10"/>
  <c r="K74" i="10"/>
  <c r="I74" i="10"/>
  <c r="G74" i="10"/>
  <c r="C74" i="10"/>
  <c r="P5" i="1" l="1"/>
  <c r="W28" i="2"/>
  <c r="C28" i="2"/>
  <c r="D28" i="2"/>
  <c r="E28" i="2"/>
  <c r="F28" i="2"/>
  <c r="G28" i="2"/>
  <c r="H28" i="2"/>
  <c r="I28" i="2"/>
  <c r="J28" i="2"/>
  <c r="K28" i="2"/>
  <c r="L28" i="2"/>
  <c r="M28" i="2"/>
  <c r="N28" i="2"/>
  <c r="O28" i="2"/>
  <c r="P28" i="2"/>
  <c r="Q28" i="2"/>
  <c r="R28" i="2"/>
  <c r="S28" i="2"/>
  <c r="T28" i="2"/>
  <c r="U28" i="2"/>
  <c r="V28" i="2"/>
  <c r="B28" i="2"/>
  <c r="X27" i="2"/>
  <c r="X26" i="2"/>
  <c r="X25" i="2"/>
  <c r="X24" i="2"/>
  <c r="X23" i="2"/>
  <c r="S137" i="4"/>
  <c r="S136" i="4"/>
  <c r="S135" i="4"/>
  <c r="S134" i="4"/>
  <c r="S133" i="4"/>
  <c r="S132" i="4"/>
  <c r="S131" i="4"/>
  <c r="S130" i="4"/>
  <c r="S129" i="4"/>
  <c r="S128" i="4"/>
  <c r="S127" i="4"/>
  <c r="S126" i="4"/>
  <c r="S125" i="4"/>
  <c r="S124" i="4"/>
  <c r="S123" i="4"/>
  <c r="S122" i="4"/>
  <c r="S121" i="4"/>
  <c r="S120" i="4"/>
  <c r="S119" i="4"/>
  <c r="S118" i="4"/>
  <c r="S116" i="4"/>
  <c r="S115" i="4"/>
  <c r="S114" i="4"/>
  <c r="S113" i="4"/>
  <c r="S112" i="4"/>
  <c r="S111" i="4"/>
  <c r="S110" i="4"/>
  <c r="S109" i="4"/>
  <c r="S108" i="4"/>
  <c r="S107" i="4"/>
  <c r="S106" i="4"/>
  <c r="S105" i="4"/>
  <c r="S104" i="4"/>
  <c r="S103" i="4"/>
  <c r="S102" i="4"/>
  <c r="S101" i="4"/>
  <c r="S100" i="4"/>
  <c r="S99" i="4"/>
  <c r="S98" i="4"/>
  <c r="S97" i="4"/>
  <c r="E90" i="4"/>
  <c r="F90" i="4"/>
  <c r="G90" i="4"/>
  <c r="H90" i="4"/>
  <c r="I90" i="4"/>
  <c r="J90" i="4"/>
  <c r="K90" i="4"/>
  <c r="L90" i="4"/>
  <c r="M90" i="4"/>
  <c r="N90" i="4"/>
  <c r="O90" i="4"/>
  <c r="P90" i="4"/>
  <c r="Q90" i="4"/>
  <c r="R90" i="4"/>
  <c r="E91" i="4"/>
  <c r="F91" i="4"/>
  <c r="G91" i="4"/>
  <c r="H91" i="4"/>
  <c r="I91" i="4"/>
  <c r="J91" i="4"/>
  <c r="K91" i="4"/>
  <c r="L91" i="4"/>
  <c r="M91" i="4"/>
  <c r="N91" i="4"/>
  <c r="O91" i="4"/>
  <c r="P91" i="4"/>
  <c r="Q91" i="4"/>
  <c r="R91" i="4"/>
  <c r="E92" i="4"/>
  <c r="F92" i="4"/>
  <c r="G92" i="4"/>
  <c r="H92" i="4"/>
  <c r="I92" i="4"/>
  <c r="J92" i="4"/>
  <c r="K92" i="4"/>
  <c r="L92" i="4"/>
  <c r="M92" i="4"/>
  <c r="N92" i="4"/>
  <c r="O92" i="4"/>
  <c r="P92" i="4"/>
  <c r="Q92" i="4"/>
  <c r="R92" i="4"/>
  <c r="E93" i="4"/>
  <c r="F93" i="4"/>
  <c r="G93" i="4"/>
  <c r="H93" i="4"/>
  <c r="I93" i="4"/>
  <c r="J93" i="4"/>
  <c r="K93" i="4"/>
  <c r="L93" i="4"/>
  <c r="M93" i="4"/>
  <c r="N93" i="4"/>
  <c r="O93" i="4"/>
  <c r="P93" i="4"/>
  <c r="Q93" i="4"/>
  <c r="R93" i="4"/>
  <c r="D91" i="4"/>
  <c r="D90" i="4"/>
  <c r="S85" i="4"/>
  <c r="S84" i="4"/>
  <c r="S83" i="4"/>
  <c r="S81" i="4"/>
  <c r="S80" i="4"/>
  <c r="S79" i="4"/>
  <c r="S77" i="4"/>
  <c r="S76" i="4"/>
  <c r="S75" i="4"/>
  <c r="S71" i="4"/>
  <c r="S63" i="4"/>
  <c r="S60" i="4"/>
  <c r="S56" i="4"/>
  <c r="S55" i="4"/>
  <c r="S54" i="4"/>
  <c r="S50" i="4"/>
  <c r="G46" i="25" l="1"/>
  <c r="D82" i="8"/>
  <c r="Q26" i="1" l="1"/>
  <c r="Q23" i="1"/>
  <c r="Q24" i="1"/>
  <c r="Q25" i="1" s="1"/>
  <c r="Q22" i="1"/>
  <c r="Q19" i="1"/>
  <c r="Q18" i="1"/>
  <c r="Q10" i="1"/>
  <c r="Q9" i="1"/>
  <c r="Q8" i="1"/>
  <c r="J86" i="4"/>
  <c r="Q86" i="4"/>
  <c r="Q87" i="4"/>
  <c r="Q88" i="4"/>
  <c r="Q89" i="4"/>
  <c r="D86" i="4"/>
  <c r="E86" i="4"/>
  <c r="F86" i="4"/>
  <c r="G86" i="4"/>
  <c r="H86" i="4"/>
  <c r="I86" i="4"/>
  <c r="K86" i="4"/>
  <c r="L86" i="4"/>
  <c r="M86" i="4"/>
  <c r="N86" i="4"/>
  <c r="O86" i="4"/>
  <c r="P86" i="4"/>
  <c r="D87" i="4"/>
  <c r="E87" i="4"/>
  <c r="F87" i="4"/>
  <c r="G87" i="4"/>
  <c r="H87" i="4"/>
  <c r="I87" i="4"/>
  <c r="J87" i="4"/>
  <c r="K87" i="4"/>
  <c r="L87" i="4"/>
  <c r="M87" i="4"/>
  <c r="N87" i="4"/>
  <c r="O87" i="4"/>
  <c r="P87" i="4"/>
  <c r="D88" i="4"/>
  <c r="E88" i="4"/>
  <c r="F88" i="4"/>
  <c r="G88" i="4"/>
  <c r="H88" i="4"/>
  <c r="I88" i="4"/>
  <c r="J88" i="4"/>
  <c r="K88" i="4"/>
  <c r="L88" i="4"/>
  <c r="M88" i="4"/>
  <c r="N88" i="4"/>
  <c r="O88" i="4"/>
  <c r="P88" i="4"/>
  <c r="D89" i="4"/>
  <c r="E89" i="4"/>
  <c r="F89" i="4"/>
  <c r="G89" i="4"/>
  <c r="H89" i="4"/>
  <c r="I89" i="4"/>
  <c r="J89" i="4"/>
  <c r="K89" i="4"/>
  <c r="L89" i="4"/>
  <c r="M89" i="4"/>
  <c r="N89" i="4"/>
  <c r="O89" i="4"/>
  <c r="P89" i="4"/>
  <c r="C89" i="4"/>
  <c r="C88" i="4"/>
  <c r="C87" i="4"/>
  <c r="C86" i="4"/>
  <c r="Q7" i="1"/>
  <c r="C134" i="4"/>
  <c r="D113" i="4"/>
  <c r="E113" i="4"/>
  <c r="F113" i="4"/>
  <c r="G113" i="4"/>
  <c r="H113" i="4"/>
  <c r="I113" i="4"/>
  <c r="J113" i="4"/>
  <c r="K113" i="4"/>
  <c r="L113" i="4"/>
  <c r="M113" i="4"/>
  <c r="N113" i="4"/>
  <c r="O113" i="4"/>
  <c r="P113" i="4"/>
  <c r="Q113" i="4"/>
  <c r="D114" i="4"/>
  <c r="E114" i="4"/>
  <c r="F114" i="4"/>
  <c r="G114" i="4"/>
  <c r="H114" i="4"/>
  <c r="I114" i="4"/>
  <c r="J114" i="4"/>
  <c r="K114" i="4"/>
  <c r="L114" i="4"/>
  <c r="M114" i="4"/>
  <c r="N114" i="4"/>
  <c r="O114" i="4"/>
  <c r="P114" i="4"/>
  <c r="Q114" i="4"/>
  <c r="D115" i="4"/>
  <c r="E115" i="4"/>
  <c r="F115" i="4"/>
  <c r="G115" i="4"/>
  <c r="H115" i="4"/>
  <c r="I115" i="4"/>
  <c r="J115" i="4"/>
  <c r="K115" i="4"/>
  <c r="L115" i="4"/>
  <c r="M115" i="4"/>
  <c r="N115" i="4"/>
  <c r="O115" i="4"/>
  <c r="P115" i="4"/>
  <c r="Q115" i="4"/>
  <c r="D116" i="4"/>
  <c r="E116" i="4"/>
  <c r="F116" i="4"/>
  <c r="G116" i="4"/>
  <c r="H116" i="4"/>
  <c r="I116" i="4"/>
  <c r="J116" i="4"/>
  <c r="K116" i="4"/>
  <c r="L116" i="4"/>
  <c r="M116" i="4"/>
  <c r="N116" i="4"/>
  <c r="O116" i="4"/>
  <c r="P116" i="4"/>
  <c r="Q116" i="4"/>
  <c r="C113" i="4"/>
  <c r="F138" i="4"/>
  <c r="J138" i="4"/>
  <c r="N138" i="4"/>
  <c r="H139" i="4"/>
  <c r="L139" i="4"/>
  <c r="P139" i="4"/>
  <c r="F140" i="4"/>
  <c r="J140" i="4"/>
  <c r="N140" i="4"/>
  <c r="H141" i="4"/>
  <c r="L141" i="4"/>
  <c r="P141" i="4"/>
  <c r="D139" i="4"/>
  <c r="D134" i="4"/>
  <c r="D138" i="4" s="1"/>
  <c r="E134" i="4"/>
  <c r="E138" i="4" s="1"/>
  <c r="F134" i="4"/>
  <c r="G134" i="4"/>
  <c r="G138" i="4" s="1"/>
  <c r="H134" i="4"/>
  <c r="H138" i="4" s="1"/>
  <c r="I134" i="4"/>
  <c r="I138" i="4" s="1"/>
  <c r="J134" i="4"/>
  <c r="K134" i="4"/>
  <c r="K138" i="4" s="1"/>
  <c r="L134" i="4"/>
  <c r="L138" i="4" s="1"/>
  <c r="M134" i="4"/>
  <c r="M138" i="4" s="1"/>
  <c r="N134" i="4"/>
  <c r="O134" i="4"/>
  <c r="O138" i="4" s="1"/>
  <c r="P134" i="4"/>
  <c r="P138" i="4" s="1"/>
  <c r="Q134" i="4"/>
  <c r="Q138" i="4" s="1"/>
  <c r="D135" i="4"/>
  <c r="E135" i="4"/>
  <c r="E139" i="4" s="1"/>
  <c r="F135" i="4"/>
  <c r="F139" i="4" s="1"/>
  <c r="G135" i="4"/>
  <c r="G139" i="4" s="1"/>
  <c r="H135" i="4"/>
  <c r="I135" i="4"/>
  <c r="I139" i="4" s="1"/>
  <c r="J135" i="4"/>
  <c r="J139" i="4" s="1"/>
  <c r="K135" i="4"/>
  <c r="K139" i="4" s="1"/>
  <c r="L135" i="4"/>
  <c r="M135" i="4"/>
  <c r="M139" i="4" s="1"/>
  <c r="N135" i="4"/>
  <c r="N139" i="4" s="1"/>
  <c r="O135" i="4"/>
  <c r="O139" i="4" s="1"/>
  <c r="P135" i="4"/>
  <c r="Q135" i="4"/>
  <c r="Q139" i="4" s="1"/>
  <c r="D136" i="4"/>
  <c r="D140" i="4" s="1"/>
  <c r="E136" i="4"/>
  <c r="E140" i="4" s="1"/>
  <c r="F136" i="4"/>
  <c r="G136" i="4"/>
  <c r="G140" i="4" s="1"/>
  <c r="H136" i="4"/>
  <c r="H140" i="4" s="1"/>
  <c r="I136" i="4"/>
  <c r="I140" i="4" s="1"/>
  <c r="J136" i="4"/>
  <c r="K136" i="4"/>
  <c r="K140" i="4" s="1"/>
  <c r="L136" i="4"/>
  <c r="L140" i="4" s="1"/>
  <c r="M136" i="4"/>
  <c r="M140" i="4" s="1"/>
  <c r="N136" i="4"/>
  <c r="O136" i="4"/>
  <c r="O140" i="4" s="1"/>
  <c r="P136" i="4"/>
  <c r="P140" i="4" s="1"/>
  <c r="Q136" i="4"/>
  <c r="Q140" i="4" s="1"/>
  <c r="D137" i="4"/>
  <c r="D141" i="4" s="1"/>
  <c r="E137" i="4"/>
  <c r="E141" i="4" s="1"/>
  <c r="F137" i="4"/>
  <c r="F141" i="4" s="1"/>
  <c r="G137" i="4"/>
  <c r="G141" i="4" s="1"/>
  <c r="H137" i="4"/>
  <c r="I137" i="4"/>
  <c r="I141" i="4" s="1"/>
  <c r="J137" i="4"/>
  <c r="J141" i="4" s="1"/>
  <c r="K137" i="4"/>
  <c r="K141" i="4" s="1"/>
  <c r="L137" i="4"/>
  <c r="M137" i="4"/>
  <c r="M141" i="4" s="1"/>
  <c r="N137" i="4"/>
  <c r="N141" i="4" s="1"/>
  <c r="O137" i="4"/>
  <c r="O141" i="4" s="1"/>
  <c r="P137" i="4"/>
  <c r="Q137" i="4"/>
  <c r="Q141" i="4" s="1"/>
  <c r="R101" i="4"/>
  <c r="R102" i="4"/>
  <c r="R103" i="4"/>
  <c r="R104" i="4"/>
  <c r="R98" i="4"/>
  <c r="R99" i="4"/>
  <c r="R100" i="4"/>
  <c r="R113" i="4" l="1"/>
  <c r="R134" i="4"/>
  <c r="R130" i="4"/>
  <c r="R126" i="4"/>
  <c r="R122" i="4"/>
  <c r="R118" i="4"/>
  <c r="R109" i="4"/>
  <c r="R105" i="4"/>
  <c r="R97" i="4"/>
  <c r="Q68" i="4"/>
  <c r="D65" i="4"/>
  <c r="E65" i="4"/>
  <c r="F65" i="4"/>
  <c r="G65" i="4"/>
  <c r="H65" i="4"/>
  <c r="I65" i="4"/>
  <c r="J65" i="4"/>
  <c r="K65" i="4"/>
  <c r="L65" i="4"/>
  <c r="M65" i="4"/>
  <c r="N65" i="4"/>
  <c r="O65" i="4"/>
  <c r="P65" i="4"/>
  <c r="Q65" i="4"/>
  <c r="D66" i="4"/>
  <c r="E66" i="4"/>
  <c r="F66" i="4"/>
  <c r="G66" i="4"/>
  <c r="H66" i="4"/>
  <c r="I66" i="4"/>
  <c r="J66" i="4"/>
  <c r="K66" i="4"/>
  <c r="L66" i="4"/>
  <c r="M66" i="4"/>
  <c r="N66" i="4"/>
  <c r="O66" i="4"/>
  <c r="P66" i="4"/>
  <c r="Q66" i="4"/>
  <c r="D67" i="4"/>
  <c r="E67" i="4"/>
  <c r="F67" i="4"/>
  <c r="G67" i="4"/>
  <c r="H67" i="4"/>
  <c r="I67" i="4"/>
  <c r="J67" i="4"/>
  <c r="K67" i="4"/>
  <c r="L67" i="4"/>
  <c r="M67" i="4"/>
  <c r="N67" i="4"/>
  <c r="O67" i="4"/>
  <c r="P67" i="4"/>
  <c r="Q67" i="4"/>
  <c r="D68" i="4"/>
  <c r="E68" i="4"/>
  <c r="F68" i="4"/>
  <c r="G68" i="4"/>
  <c r="H68" i="4"/>
  <c r="I68" i="4"/>
  <c r="J68" i="4"/>
  <c r="K68" i="4"/>
  <c r="L68" i="4"/>
  <c r="M68" i="4"/>
  <c r="N68" i="4"/>
  <c r="O68" i="4"/>
  <c r="P68" i="4"/>
  <c r="C66" i="4"/>
  <c r="C67" i="4"/>
  <c r="C68" i="4"/>
  <c r="C65" i="4"/>
  <c r="R65" i="4" s="1"/>
  <c r="R82" i="4"/>
  <c r="R78" i="4"/>
  <c r="R74" i="4"/>
  <c r="R71" i="4"/>
  <c r="R61" i="4"/>
  <c r="R57" i="4"/>
  <c r="R53" i="4"/>
  <c r="R50" i="4"/>
  <c r="C90" i="4" l="1"/>
  <c r="C93" i="4"/>
  <c r="D93" i="4"/>
  <c r="R66" i="4"/>
  <c r="C92" i="4"/>
  <c r="C91" i="4"/>
  <c r="D92" i="4"/>
  <c r="R87" i="4"/>
  <c r="R78" i="10" l="1"/>
  <c r="R79" i="10" s="1"/>
  <c r="B74" i="10"/>
  <c r="F5" i="4"/>
  <c r="F4" i="4"/>
  <c r="E4" i="4"/>
  <c r="J44" i="30"/>
  <c r="K26" i="15" l="1"/>
  <c r="C20" i="15"/>
  <c r="D20" i="15"/>
  <c r="E20" i="15"/>
  <c r="F20" i="15"/>
  <c r="G20" i="15"/>
  <c r="W25" i="2"/>
  <c r="W26" i="2"/>
  <c r="W24" i="2"/>
  <c r="W23" i="2"/>
  <c r="V27" i="2"/>
  <c r="J27" i="2"/>
  <c r="K27" i="2"/>
  <c r="L27" i="2"/>
  <c r="M27" i="2"/>
  <c r="N27" i="2"/>
  <c r="O27" i="2"/>
  <c r="P27" i="2"/>
  <c r="Q27" i="2"/>
  <c r="R27" i="2"/>
  <c r="S27" i="2"/>
  <c r="T27" i="2"/>
  <c r="U27" i="2"/>
  <c r="I27" i="2"/>
  <c r="B27" i="2"/>
  <c r="K37" i="30"/>
  <c r="W27" i="2" l="1"/>
  <c r="K44" i="30"/>
  <c r="C116" i="4"/>
  <c r="C115" i="4"/>
  <c r="C114" i="4"/>
  <c r="R115" i="4" l="1"/>
  <c r="R114" i="4"/>
  <c r="R116" i="4"/>
  <c r="S6" i="8"/>
  <c r="Q6" i="8"/>
  <c r="O6" i="8"/>
  <c r="M6" i="8"/>
  <c r="K6" i="8"/>
  <c r="I6" i="8"/>
  <c r="C6" i="8"/>
  <c r="Q48" i="7"/>
  <c r="B49" i="7"/>
  <c r="C49" i="7"/>
  <c r="D49" i="7"/>
  <c r="E49" i="7"/>
  <c r="F49" i="7"/>
  <c r="G49" i="7"/>
  <c r="H49" i="7"/>
  <c r="I49" i="7"/>
  <c r="J49" i="7"/>
  <c r="K49" i="7"/>
  <c r="L49" i="7"/>
  <c r="M49" i="7"/>
  <c r="N49" i="7"/>
  <c r="O49" i="7"/>
  <c r="P49" i="7"/>
  <c r="Q53" i="7"/>
  <c r="D54" i="7" s="1"/>
  <c r="B54" i="7"/>
  <c r="C54" i="7"/>
  <c r="E54" i="7"/>
  <c r="F54" i="7"/>
  <c r="G54" i="7"/>
  <c r="I54" i="7"/>
  <c r="J54" i="7"/>
  <c r="K54" i="7"/>
  <c r="M54" i="7"/>
  <c r="N54" i="7"/>
  <c r="O54" i="7"/>
  <c r="Q57" i="7"/>
  <c r="D58" i="7" s="1"/>
  <c r="B58" i="7"/>
  <c r="C58" i="7"/>
  <c r="E58" i="7"/>
  <c r="F58" i="7"/>
  <c r="G58" i="7"/>
  <c r="I58" i="7"/>
  <c r="J58" i="7"/>
  <c r="K58" i="7"/>
  <c r="M58" i="7"/>
  <c r="N58" i="7"/>
  <c r="O58" i="7"/>
  <c r="Q61" i="7"/>
  <c r="Q62" i="7"/>
  <c r="Q38" i="7"/>
  <c r="B39" i="7"/>
  <c r="C39" i="7"/>
  <c r="D39" i="7"/>
  <c r="E39" i="7"/>
  <c r="F39" i="7"/>
  <c r="G39" i="7"/>
  <c r="H39" i="7"/>
  <c r="I39" i="7"/>
  <c r="J39" i="7"/>
  <c r="K39" i="7"/>
  <c r="L39" i="7"/>
  <c r="M39" i="7"/>
  <c r="N39" i="7"/>
  <c r="O39" i="7"/>
  <c r="P39" i="7"/>
  <c r="Q42" i="7"/>
  <c r="Q43" i="7"/>
  <c r="B44" i="7"/>
  <c r="C44" i="7"/>
  <c r="D44" i="7"/>
  <c r="E44" i="7"/>
  <c r="F44" i="7"/>
  <c r="G44" i="7"/>
  <c r="H44" i="7"/>
  <c r="I44" i="7"/>
  <c r="J44" i="7"/>
  <c r="K44" i="7"/>
  <c r="L44" i="7"/>
  <c r="M44" i="7"/>
  <c r="N44" i="7"/>
  <c r="O44" i="7"/>
  <c r="P44" i="7"/>
  <c r="Q44" i="7"/>
  <c r="Q47" i="7"/>
  <c r="Q49" i="7" s="1"/>
  <c r="P58" i="7" l="1"/>
  <c r="L58" i="7"/>
  <c r="H58" i="7"/>
  <c r="Q58" i="7" s="1"/>
  <c r="P54" i="7"/>
  <c r="L54" i="7"/>
  <c r="H54" i="7"/>
  <c r="Q54" i="7" s="1"/>
  <c r="B26" i="27"/>
  <c r="C26" i="27"/>
  <c r="D26" i="27"/>
  <c r="E26" i="27"/>
  <c r="F26" i="27"/>
  <c r="G26" i="27"/>
  <c r="H26" i="27"/>
  <c r="I26" i="27"/>
  <c r="J26" i="27"/>
  <c r="K26" i="27"/>
  <c r="L26" i="27"/>
  <c r="M26" i="27"/>
  <c r="N26" i="27"/>
  <c r="O26" i="27"/>
  <c r="P26" i="27"/>
  <c r="K91" i="33" l="1"/>
  <c r="K90" i="33"/>
  <c r="K92" i="33" s="1"/>
  <c r="J75" i="33"/>
  <c r="I75" i="33"/>
  <c r="H75" i="33"/>
  <c r="G75" i="33"/>
  <c r="F75" i="33"/>
  <c r="E75" i="33"/>
  <c r="D75" i="33"/>
  <c r="K74" i="33"/>
  <c r="K73" i="33"/>
  <c r="K72" i="33"/>
  <c r="K71" i="33"/>
  <c r="K70" i="33"/>
  <c r="J65" i="33"/>
  <c r="I65" i="33"/>
  <c r="H65" i="33"/>
  <c r="G65" i="33"/>
  <c r="F65" i="33"/>
  <c r="E65" i="33"/>
  <c r="D65" i="33"/>
  <c r="K64" i="33"/>
  <c r="K63" i="33"/>
  <c r="K62" i="33"/>
  <c r="K61" i="33"/>
  <c r="K60" i="33"/>
  <c r="J54" i="33"/>
  <c r="J55" i="33" s="1"/>
  <c r="I54" i="33"/>
  <c r="I55" i="33" s="1"/>
  <c r="H54" i="33"/>
  <c r="H55" i="33" s="1"/>
  <c r="G54" i="33"/>
  <c r="G55" i="33" s="1"/>
  <c r="F54" i="33"/>
  <c r="F55" i="33" s="1"/>
  <c r="E54" i="33"/>
  <c r="E55" i="33" s="1"/>
  <c r="D54" i="33"/>
  <c r="D55" i="33" s="1"/>
  <c r="K53" i="33"/>
  <c r="K52" i="33"/>
  <c r="K51" i="33"/>
  <c r="G28" i="15"/>
  <c r="F28" i="15"/>
  <c r="E28" i="15"/>
  <c r="D28" i="15"/>
  <c r="C28" i="15"/>
  <c r="K27" i="15"/>
  <c r="K28" i="15"/>
  <c r="G24" i="15"/>
  <c r="F24" i="15"/>
  <c r="E24" i="15"/>
  <c r="D24" i="15"/>
  <c r="C24" i="15"/>
  <c r="K23" i="15"/>
  <c r="K22" i="15"/>
  <c r="K24" i="15" s="1"/>
  <c r="J20" i="15"/>
  <c r="I20" i="15"/>
  <c r="K19" i="15"/>
  <c r="K18" i="15"/>
  <c r="K75" i="33" l="1"/>
  <c r="K81" i="33" s="1"/>
  <c r="K80" i="33" s="1"/>
  <c r="K65" i="33"/>
  <c r="G81" i="33"/>
  <c r="G80" i="33" s="1"/>
  <c r="D81" i="33"/>
  <c r="D80" i="33" s="1"/>
  <c r="H81" i="33"/>
  <c r="H80" i="33" s="1"/>
  <c r="E81" i="33"/>
  <c r="E80" i="33" s="1"/>
  <c r="I81" i="33"/>
  <c r="I80" i="33" s="1"/>
  <c r="K54" i="33"/>
  <c r="K55" i="33" s="1"/>
  <c r="F81" i="33"/>
  <c r="F80" i="33" s="1"/>
  <c r="J81" i="33"/>
  <c r="J80" i="33" s="1"/>
  <c r="K20" i="15"/>
  <c r="B35" i="13"/>
  <c r="C32" i="13" s="1"/>
  <c r="C34" i="13"/>
  <c r="C33" i="13"/>
  <c r="B30" i="13"/>
  <c r="C29" i="13" s="1"/>
  <c r="B38" i="12"/>
  <c r="C35" i="12" s="1"/>
  <c r="C36" i="12"/>
  <c r="C34" i="12"/>
  <c r="C38" i="12" s="1"/>
  <c r="B32" i="12"/>
  <c r="C31" i="12" s="1"/>
  <c r="B27" i="12"/>
  <c r="C25" i="12" s="1"/>
  <c r="C26" i="12"/>
  <c r="C24" i="12"/>
  <c r="C23" i="12"/>
  <c r="C27" i="12" s="1"/>
  <c r="B21" i="12"/>
  <c r="C19" i="12" s="1"/>
  <c r="B13" i="12"/>
  <c r="C11" i="12" s="1"/>
  <c r="C5" i="12"/>
  <c r="C13" i="12" s="1"/>
  <c r="B99" i="11"/>
  <c r="C96" i="11" s="1"/>
  <c r="B94" i="11"/>
  <c r="C93" i="11" s="1"/>
  <c r="B88" i="11"/>
  <c r="C87" i="11" s="1"/>
  <c r="D79" i="11"/>
  <c r="E77" i="11" s="1"/>
  <c r="B79" i="11"/>
  <c r="C78" i="11" s="1"/>
  <c r="D72" i="11"/>
  <c r="B72" i="11"/>
  <c r="C71" i="11" s="1"/>
  <c r="D64" i="11"/>
  <c r="B64" i="11"/>
  <c r="Q27" i="1" s="1"/>
  <c r="P17" i="28"/>
  <c r="O17" i="28"/>
  <c r="N17" i="28"/>
  <c r="M17" i="28"/>
  <c r="L17" i="28"/>
  <c r="K17" i="28"/>
  <c r="J17" i="28"/>
  <c r="I17" i="28"/>
  <c r="H17" i="28"/>
  <c r="G17" i="28"/>
  <c r="F17" i="28"/>
  <c r="E17" i="28"/>
  <c r="D17" i="28"/>
  <c r="C17" i="28"/>
  <c r="B17" i="28"/>
  <c r="Q25" i="27"/>
  <c r="Q24" i="27"/>
  <c r="Q23" i="27"/>
  <c r="Q22" i="27"/>
  <c r="Q21" i="27"/>
  <c r="P74" i="10"/>
  <c r="N74" i="10"/>
  <c r="O73" i="10" s="1"/>
  <c r="L74" i="10"/>
  <c r="M73" i="10" s="1"/>
  <c r="J74" i="10"/>
  <c r="H74" i="10"/>
  <c r="F74" i="10"/>
  <c r="G71" i="10" s="1"/>
  <c r="D74" i="10"/>
  <c r="E73" i="10" s="1"/>
  <c r="R73" i="10"/>
  <c r="Q73" i="10"/>
  <c r="K73" i="10"/>
  <c r="I73" i="10"/>
  <c r="C73" i="10"/>
  <c r="R72" i="10"/>
  <c r="Q72" i="10"/>
  <c r="O72" i="10"/>
  <c r="M72" i="10"/>
  <c r="K72" i="10"/>
  <c r="E72" i="10"/>
  <c r="C72" i="10"/>
  <c r="R71" i="10"/>
  <c r="Q71" i="10"/>
  <c r="K71" i="10"/>
  <c r="E71" i="10"/>
  <c r="C71" i="10"/>
  <c r="R70" i="10"/>
  <c r="Q70" i="10"/>
  <c r="O70" i="10"/>
  <c r="K70" i="10"/>
  <c r="E70" i="10"/>
  <c r="E74" i="10" s="1"/>
  <c r="C70" i="10"/>
  <c r="P68" i="10"/>
  <c r="Q66" i="10" s="1"/>
  <c r="N68" i="10"/>
  <c r="O64" i="10" s="1"/>
  <c r="L68" i="10"/>
  <c r="M64" i="10" s="1"/>
  <c r="J68" i="10"/>
  <c r="H68" i="10"/>
  <c r="I66" i="10" s="1"/>
  <c r="F68" i="10"/>
  <c r="G64" i="10" s="1"/>
  <c r="D68" i="10"/>
  <c r="E64" i="10" s="1"/>
  <c r="B68" i="10"/>
  <c r="C65" i="10" s="1"/>
  <c r="R67" i="10"/>
  <c r="Q67" i="10"/>
  <c r="O67" i="10"/>
  <c r="K67" i="10"/>
  <c r="I67" i="10"/>
  <c r="R66" i="10"/>
  <c r="O66" i="10"/>
  <c r="K66" i="10"/>
  <c r="R65" i="10"/>
  <c r="O65" i="10"/>
  <c r="M65" i="10"/>
  <c r="K65" i="10"/>
  <c r="G65" i="10"/>
  <c r="E65" i="10"/>
  <c r="R64" i="10"/>
  <c r="K64" i="10"/>
  <c r="R63" i="10"/>
  <c r="Q63" i="10"/>
  <c r="K63" i="10"/>
  <c r="I63" i="10"/>
  <c r="G63" i="10"/>
  <c r="R62" i="10"/>
  <c r="K62" i="10"/>
  <c r="K68" i="10" s="1"/>
  <c r="G62" i="10"/>
  <c r="P60" i="10"/>
  <c r="Q59" i="10" s="1"/>
  <c r="N60" i="10"/>
  <c r="O56" i="10" s="1"/>
  <c r="L60" i="10"/>
  <c r="M57" i="10" s="1"/>
  <c r="J60" i="10"/>
  <c r="H60" i="10"/>
  <c r="F60" i="10"/>
  <c r="G59" i="10" s="1"/>
  <c r="D60" i="10"/>
  <c r="B60" i="10"/>
  <c r="R59" i="10"/>
  <c r="O59" i="10"/>
  <c r="M59" i="10"/>
  <c r="K59" i="10"/>
  <c r="I59" i="10"/>
  <c r="E59" i="10"/>
  <c r="C59" i="10"/>
  <c r="R58" i="10"/>
  <c r="O58" i="10"/>
  <c r="M58" i="10"/>
  <c r="K58" i="10"/>
  <c r="I58" i="10"/>
  <c r="E58" i="10"/>
  <c r="R57" i="10"/>
  <c r="Q57" i="10"/>
  <c r="O57" i="10"/>
  <c r="K57" i="10"/>
  <c r="I57" i="10"/>
  <c r="E57" i="10"/>
  <c r="R56" i="10"/>
  <c r="K56" i="10"/>
  <c r="I56" i="10"/>
  <c r="E56" i="10"/>
  <c r="C56" i="10"/>
  <c r="R55" i="10"/>
  <c r="Q55" i="10"/>
  <c r="O55" i="10"/>
  <c r="K55" i="10"/>
  <c r="I55" i="10"/>
  <c r="E55" i="10"/>
  <c r="C55" i="10"/>
  <c r="R54" i="10"/>
  <c r="O54" i="10"/>
  <c r="O60" i="10" s="1"/>
  <c r="K54" i="10"/>
  <c r="K60" i="10" s="1"/>
  <c r="I54" i="10"/>
  <c r="G54" i="10"/>
  <c r="E54" i="10"/>
  <c r="P52" i="10"/>
  <c r="Q48" i="10" s="1"/>
  <c r="N52" i="10"/>
  <c r="O49" i="10" s="1"/>
  <c r="L52" i="10"/>
  <c r="M50" i="10" s="1"/>
  <c r="J52" i="10"/>
  <c r="K51" i="10" s="1"/>
  <c r="H52" i="10"/>
  <c r="I48" i="10" s="1"/>
  <c r="F52" i="10"/>
  <c r="G49" i="10" s="1"/>
  <c r="D52" i="10"/>
  <c r="E50" i="10" s="1"/>
  <c r="B52" i="10"/>
  <c r="C51" i="10" s="1"/>
  <c r="R51" i="10"/>
  <c r="R50" i="10"/>
  <c r="G50" i="10"/>
  <c r="R49" i="10"/>
  <c r="I49" i="10"/>
  <c r="R48" i="10"/>
  <c r="R47" i="10"/>
  <c r="I47" i="10"/>
  <c r="R46" i="10"/>
  <c r="R45" i="10"/>
  <c r="I45" i="10"/>
  <c r="R44" i="10"/>
  <c r="C44" i="10"/>
  <c r="J46" i="25"/>
  <c r="I46" i="25"/>
  <c r="H46" i="25"/>
  <c r="F46" i="25"/>
  <c r="E46" i="25"/>
  <c r="D46" i="25"/>
  <c r="C46" i="25"/>
  <c r="B46" i="25"/>
  <c r="K45" i="25"/>
  <c r="K44" i="25"/>
  <c r="K43" i="25"/>
  <c r="K42" i="25"/>
  <c r="K41" i="25"/>
  <c r="K40" i="25"/>
  <c r="K39" i="25"/>
  <c r="K38" i="25"/>
  <c r="K37" i="25"/>
  <c r="K36" i="25"/>
  <c r="K35" i="25"/>
  <c r="K34" i="25"/>
  <c r="K33" i="25"/>
  <c r="K32" i="25"/>
  <c r="K31" i="25"/>
  <c r="K30" i="25"/>
  <c r="K29" i="25"/>
  <c r="K28" i="25"/>
  <c r="K27" i="25"/>
  <c r="E14" i="26"/>
  <c r="E7" i="26"/>
  <c r="E6" i="26"/>
  <c r="D72" i="8"/>
  <c r="E71" i="8"/>
  <c r="E68" i="8"/>
  <c r="D60" i="8"/>
  <c r="E57" i="8" s="1"/>
  <c r="D40" i="8"/>
  <c r="E37" i="8" s="1"/>
  <c r="D33" i="8"/>
  <c r="E32" i="8" s="1"/>
  <c r="D23" i="8"/>
  <c r="E21" i="8" s="1"/>
  <c r="D14" i="8"/>
  <c r="Q37" i="7"/>
  <c r="Q39" i="7" s="1"/>
  <c r="Q33" i="7"/>
  <c r="O34" i="7" s="1"/>
  <c r="Q29" i="7"/>
  <c r="P30" i="7" s="1"/>
  <c r="R85" i="4"/>
  <c r="R84" i="4"/>
  <c r="R83" i="4"/>
  <c r="R81" i="4"/>
  <c r="R80" i="4"/>
  <c r="R79" i="4"/>
  <c r="R77" i="4"/>
  <c r="R76" i="4"/>
  <c r="R75" i="4"/>
  <c r="R73" i="4"/>
  <c r="R72" i="4"/>
  <c r="R70" i="4"/>
  <c r="R68" i="4"/>
  <c r="R67" i="4"/>
  <c r="R64" i="4"/>
  <c r="R63" i="4"/>
  <c r="R62" i="4"/>
  <c r="R60" i="4"/>
  <c r="R59" i="4"/>
  <c r="R58" i="4"/>
  <c r="R56" i="4"/>
  <c r="R55" i="4"/>
  <c r="R54" i="4"/>
  <c r="R52" i="4"/>
  <c r="R51" i="4"/>
  <c r="R49" i="4"/>
  <c r="E22" i="8" l="1"/>
  <c r="C35" i="13"/>
  <c r="C28" i="13"/>
  <c r="Q28" i="1"/>
  <c r="C26" i="13"/>
  <c r="C99" i="11"/>
  <c r="C69" i="11"/>
  <c r="C98" i="11"/>
  <c r="C97" i="11"/>
  <c r="E70" i="11"/>
  <c r="E69" i="11"/>
  <c r="C84" i="11"/>
  <c r="E70" i="8"/>
  <c r="Q12" i="1"/>
  <c r="Q11" i="1"/>
  <c r="E6" i="8"/>
  <c r="E7" i="8"/>
  <c r="E13" i="8"/>
  <c r="E8" i="8"/>
  <c r="E12" i="8"/>
  <c r="E10" i="8"/>
  <c r="E11" i="8"/>
  <c r="E9" i="8"/>
  <c r="E17" i="8"/>
  <c r="E55" i="8"/>
  <c r="E18" i="8"/>
  <c r="E19" i="8"/>
  <c r="E64" i="8"/>
  <c r="E20" i="8"/>
  <c r="E67" i="8"/>
  <c r="S66" i="4"/>
  <c r="S82" i="4"/>
  <c r="S78" i="4"/>
  <c r="S74" i="4"/>
  <c r="S57" i="4"/>
  <c r="S73" i="4"/>
  <c r="S72" i="4"/>
  <c r="S64" i="4"/>
  <c r="S62" i="4"/>
  <c r="S61" i="4"/>
  <c r="S59" i="4"/>
  <c r="S49" i="4"/>
  <c r="S53" i="4"/>
  <c r="S58" i="4"/>
  <c r="S52" i="4"/>
  <c r="S51" i="4"/>
  <c r="C63" i="11"/>
  <c r="C56" i="11"/>
  <c r="C58" i="11"/>
  <c r="C59" i="11"/>
  <c r="C61" i="11"/>
  <c r="E62" i="11"/>
  <c r="E56" i="11"/>
  <c r="E59" i="11"/>
  <c r="E76" i="11"/>
  <c r="E78" i="11"/>
  <c r="Q54" i="10"/>
  <c r="Q56" i="10"/>
  <c r="Q58" i="10"/>
  <c r="M54" i="10"/>
  <c r="M55" i="10"/>
  <c r="M56" i="10"/>
  <c r="I60" i="10"/>
  <c r="G56" i="10"/>
  <c r="G57" i="10"/>
  <c r="G58" i="10"/>
  <c r="R60" i="10"/>
  <c r="G55" i="10"/>
  <c r="G60" i="10" s="1"/>
  <c r="E60" i="10"/>
  <c r="C57" i="10"/>
  <c r="C54" i="10"/>
  <c r="C58" i="10"/>
  <c r="O71" i="10"/>
  <c r="M71" i="10"/>
  <c r="M70" i="10"/>
  <c r="I70" i="10"/>
  <c r="I71" i="10"/>
  <c r="I72" i="10"/>
  <c r="G72" i="10"/>
  <c r="G73" i="10"/>
  <c r="G70" i="10"/>
  <c r="R74" i="10"/>
  <c r="O62" i="10"/>
  <c r="O63" i="10"/>
  <c r="G66" i="10"/>
  <c r="G68" i="10" s="1"/>
  <c r="G67" i="10"/>
  <c r="R68" i="10"/>
  <c r="C90" i="11"/>
  <c r="C91" i="11"/>
  <c r="C92" i="11"/>
  <c r="C57" i="11"/>
  <c r="C60" i="11"/>
  <c r="C62" i="11"/>
  <c r="C66" i="11"/>
  <c r="C85" i="11"/>
  <c r="C67" i="11"/>
  <c r="C70" i="11"/>
  <c r="C68" i="11"/>
  <c r="C77" i="11"/>
  <c r="C81" i="11"/>
  <c r="D34" i="7"/>
  <c r="H34" i="7"/>
  <c r="L34" i="7"/>
  <c r="C48" i="10"/>
  <c r="K44" i="10"/>
  <c r="K48" i="10"/>
  <c r="C12" i="12"/>
  <c r="C37" i="12"/>
  <c r="Q45" i="10"/>
  <c r="Q47" i="10"/>
  <c r="Q49" i="10"/>
  <c r="Q51" i="10"/>
  <c r="O46" i="10"/>
  <c r="O50" i="10"/>
  <c r="M51" i="10"/>
  <c r="M49" i="10"/>
  <c r="M45" i="10"/>
  <c r="M47" i="10"/>
  <c r="I51" i="10"/>
  <c r="G46" i="10"/>
  <c r="E47" i="10"/>
  <c r="E49" i="10"/>
  <c r="E45" i="10"/>
  <c r="E51" i="10"/>
  <c r="K46" i="25"/>
  <c r="H47" i="25" s="1"/>
  <c r="P34" i="7"/>
  <c r="S70" i="4"/>
  <c r="R88" i="4"/>
  <c r="Q5" i="1" s="1"/>
  <c r="R89" i="4"/>
  <c r="S67" i="4"/>
  <c r="S68" i="4"/>
  <c r="S65" i="4"/>
  <c r="Q17" i="28"/>
  <c r="R16" i="28" s="1"/>
  <c r="I18" i="28"/>
  <c r="E58" i="8"/>
  <c r="E36" i="8"/>
  <c r="E38" i="8"/>
  <c r="E39" i="8"/>
  <c r="E29" i="8"/>
  <c r="E5" i="8"/>
  <c r="E54" i="8"/>
  <c r="E59" i="8"/>
  <c r="E56" i="8"/>
  <c r="E53" i="8"/>
  <c r="Q26" i="27"/>
  <c r="F6" i="4"/>
  <c r="C27" i="13"/>
  <c r="C30" i="13" s="1"/>
  <c r="C16" i="12"/>
  <c r="C8" i="12"/>
  <c r="C20" i="12"/>
  <c r="C9" i="12"/>
  <c r="C6" i="12"/>
  <c r="C10" i="12"/>
  <c r="C18" i="12"/>
  <c r="C30" i="12"/>
  <c r="C17" i="12"/>
  <c r="C29" i="12"/>
  <c r="C32" i="12" s="1"/>
  <c r="C7" i="12"/>
  <c r="C15" i="12"/>
  <c r="C21" i="12" s="1"/>
  <c r="E57" i="11"/>
  <c r="E61" i="11"/>
  <c r="E63" i="11"/>
  <c r="E67" i="11"/>
  <c r="E71" i="11"/>
  <c r="C82" i="11"/>
  <c r="C86" i="11"/>
  <c r="C76" i="11"/>
  <c r="C79" i="11" s="1"/>
  <c r="C83" i="11"/>
  <c r="E58" i="11"/>
  <c r="E60" i="11"/>
  <c r="E66" i="11"/>
  <c r="E68" i="11"/>
  <c r="K18" i="28"/>
  <c r="B18" i="28"/>
  <c r="R15" i="28"/>
  <c r="N18" i="28"/>
  <c r="D18" i="28"/>
  <c r="P18" i="28"/>
  <c r="C62" i="10"/>
  <c r="C66" i="10"/>
  <c r="E44" i="10"/>
  <c r="M44" i="10"/>
  <c r="C45" i="10"/>
  <c r="K45" i="10"/>
  <c r="I46" i="10"/>
  <c r="Q46" i="10"/>
  <c r="G47" i="10"/>
  <c r="O47" i="10"/>
  <c r="E48" i="10"/>
  <c r="M48" i="10"/>
  <c r="C49" i="10"/>
  <c r="K49" i="10"/>
  <c r="I50" i="10"/>
  <c r="Q50" i="10"/>
  <c r="G51" i="10"/>
  <c r="O51" i="10"/>
  <c r="E62" i="10"/>
  <c r="E68" i="10" s="1"/>
  <c r="M62" i="10"/>
  <c r="C63" i="10"/>
  <c r="I64" i="10"/>
  <c r="Q64" i="10"/>
  <c r="E66" i="10"/>
  <c r="M66" i="10"/>
  <c r="C67" i="10"/>
  <c r="R52" i="10"/>
  <c r="G44" i="10"/>
  <c r="O44" i="10"/>
  <c r="C46" i="10"/>
  <c r="K46" i="10"/>
  <c r="G48" i="10"/>
  <c r="O48" i="10"/>
  <c r="C50" i="10"/>
  <c r="K50" i="10"/>
  <c r="E63" i="10"/>
  <c r="M63" i="10"/>
  <c r="C64" i="10"/>
  <c r="I65" i="10"/>
  <c r="Q65" i="10"/>
  <c r="E67" i="10"/>
  <c r="M67" i="10"/>
  <c r="I44" i="10"/>
  <c r="I52" i="10" s="1"/>
  <c r="Q44" i="10"/>
  <c r="G45" i="10"/>
  <c r="O45" i="10"/>
  <c r="E46" i="10"/>
  <c r="M46" i="10"/>
  <c r="C47" i="10"/>
  <c r="K47" i="10"/>
  <c r="I62" i="10"/>
  <c r="Q62" i="10"/>
  <c r="E26" i="8"/>
  <c r="E31" i="8"/>
  <c r="E65" i="8"/>
  <c r="E69" i="8"/>
  <c r="E30" i="8"/>
  <c r="E28" i="8"/>
  <c r="E66" i="8"/>
  <c r="I30" i="7"/>
  <c r="B30" i="7"/>
  <c r="F30" i="7"/>
  <c r="J30" i="7"/>
  <c r="N30" i="7"/>
  <c r="E34" i="7"/>
  <c r="I34" i="7"/>
  <c r="M34" i="7"/>
  <c r="E30" i="7"/>
  <c r="C30" i="7"/>
  <c r="G30" i="7"/>
  <c r="K30" i="7"/>
  <c r="O30" i="7"/>
  <c r="B34" i="7"/>
  <c r="F34" i="7"/>
  <c r="J34" i="7"/>
  <c r="N34" i="7"/>
  <c r="M30" i="7"/>
  <c r="D30" i="7"/>
  <c r="H30" i="7"/>
  <c r="L30" i="7"/>
  <c r="C34" i="7"/>
  <c r="G34" i="7"/>
  <c r="K34" i="7"/>
  <c r="R86" i="4"/>
  <c r="P32" i="5"/>
  <c r="O32" i="5"/>
  <c r="N32" i="5"/>
  <c r="M32" i="5"/>
  <c r="L32" i="5"/>
  <c r="K32" i="5"/>
  <c r="J32" i="5"/>
  <c r="I32" i="5"/>
  <c r="H32" i="5"/>
  <c r="G32" i="5"/>
  <c r="F32" i="5"/>
  <c r="E32" i="5"/>
  <c r="D32" i="5"/>
  <c r="C32" i="5"/>
  <c r="B32" i="5"/>
  <c r="Q31" i="5"/>
  <c r="Q30" i="5"/>
  <c r="Q29" i="5"/>
  <c r="Q28" i="5"/>
  <c r="P25" i="5"/>
  <c r="O25" i="5"/>
  <c r="N25" i="5"/>
  <c r="M25" i="5"/>
  <c r="L25" i="5"/>
  <c r="K25" i="5"/>
  <c r="J25" i="5"/>
  <c r="I25" i="5"/>
  <c r="H25" i="5"/>
  <c r="G25" i="5"/>
  <c r="F25" i="5"/>
  <c r="E25" i="5"/>
  <c r="D25" i="5"/>
  <c r="C25" i="5"/>
  <c r="B25" i="5"/>
  <c r="Q24" i="5"/>
  <c r="Q23" i="5"/>
  <c r="Q22" i="5"/>
  <c r="Q21" i="5"/>
  <c r="E23" i="8" l="1"/>
  <c r="E14" i="8"/>
  <c r="E72" i="8"/>
  <c r="L39" i="25"/>
  <c r="I47" i="25"/>
  <c r="J47" i="25"/>
  <c r="L29" i="25"/>
  <c r="F47" i="25"/>
  <c r="E72" i="11"/>
  <c r="C64" i="11"/>
  <c r="E64" i="11"/>
  <c r="E79" i="11"/>
  <c r="Q60" i="10"/>
  <c r="M60" i="10"/>
  <c r="C60" i="10"/>
  <c r="Q68" i="10"/>
  <c r="O68" i="10"/>
  <c r="M68" i="10"/>
  <c r="I68" i="10"/>
  <c r="C68" i="10"/>
  <c r="C88" i="11"/>
  <c r="C94" i="11"/>
  <c r="C72" i="11"/>
  <c r="C52" i="10"/>
  <c r="K52" i="10"/>
  <c r="Q52" i="10"/>
  <c r="O52" i="10"/>
  <c r="M52" i="10"/>
  <c r="G52" i="10"/>
  <c r="E52" i="10"/>
  <c r="L44" i="25"/>
  <c r="E47" i="25"/>
  <c r="L43" i="25"/>
  <c r="B47" i="25"/>
  <c r="C47" i="25"/>
  <c r="L35" i="25"/>
  <c r="G47" i="25"/>
  <c r="L38" i="25"/>
  <c r="D47" i="25"/>
  <c r="L42" i="25"/>
  <c r="L34" i="25"/>
  <c r="L40" i="25"/>
  <c r="L32" i="25"/>
  <c r="L31" i="25"/>
  <c r="L36" i="25"/>
  <c r="L45" i="25"/>
  <c r="L37" i="25"/>
  <c r="L41" i="25"/>
  <c r="L27" i="25"/>
  <c r="L33" i="25"/>
  <c r="L30" i="25"/>
  <c r="L28" i="25"/>
  <c r="Q34" i="7"/>
  <c r="Q30" i="7"/>
  <c r="S88" i="4"/>
  <c r="R31" i="5"/>
  <c r="E33" i="5"/>
  <c r="I33" i="5"/>
  <c r="Q32" i="5"/>
  <c r="M33" i="5" s="1"/>
  <c r="G18" i="28"/>
  <c r="J18" i="28"/>
  <c r="F18" i="28"/>
  <c r="C18" i="28"/>
  <c r="Q18" i="28" s="1"/>
  <c r="M18" i="28"/>
  <c r="L18" i="28"/>
  <c r="H18" i="28"/>
  <c r="R13" i="28"/>
  <c r="O18" i="28"/>
  <c r="R14" i="28"/>
  <c r="E18" i="28"/>
  <c r="E60" i="8"/>
  <c r="E40" i="8"/>
  <c r="E33" i="8"/>
  <c r="S86" i="4"/>
  <c r="S89" i="4"/>
  <c r="R23" i="5"/>
  <c r="N33" i="5"/>
  <c r="J33" i="5"/>
  <c r="F33" i="5"/>
  <c r="B33" i="5"/>
  <c r="R30" i="5"/>
  <c r="R28" i="5"/>
  <c r="N26" i="5"/>
  <c r="R29" i="5"/>
  <c r="C33" i="5"/>
  <c r="G33" i="5"/>
  <c r="K33" i="5"/>
  <c r="O33" i="5"/>
  <c r="D33" i="5"/>
  <c r="H33" i="5"/>
  <c r="L33" i="5"/>
  <c r="P33" i="5"/>
  <c r="Q25" i="5"/>
  <c r="M26" i="5" s="1"/>
  <c r="P32" i="3"/>
  <c r="O32" i="3"/>
  <c r="N32" i="3"/>
  <c r="M32" i="3"/>
  <c r="L32" i="3"/>
  <c r="K32" i="3"/>
  <c r="J32" i="3"/>
  <c r="I32" i="3"/>
  <c r="H32" i="3"/>
  <c r="G32" i="3"/>
  <c r="F32" i="3"/>
  <c r="E32" i="3"/>
  <c r="D32" i="3"/>
  <c r="C32" i="3"/>
  <c r="B32" i="3"/>
  <c r="Q31" i="3"/>
  <c r="Q30" i="3"/>
  <c r="Q29" i="3"/>
  <c r="Q28" i="3"/>
  <c r="P25" i="3"/>
  <c r="O25" i="3"/>
  <c r="N25" i="3"/>
  <c r="M25" i="3"/>
  <c r="L25" i="3"/>
  <c r="K25" i="3"/>
  <c r="J25" i="3"/>
  <c r="I25" i="3"/>
  <c r="H25" i="3"/>
  <c r="G25" i="3"/>
  <c r="F25" i="3"/>
  <c r="E25" i="3"/>
  <c r="D25" i="3"/>
  <c r="C25" i="3"/>
  <c r="B25" i="3"/>
  <c r="Q24" i="3"/>
  <c r="Q23" i="3"/>
  <c r="Q22" i="3"/>
  <c r="Q21" i="3"/>
  <c r="S87" i="4" l="1"/>
  <c r="R32" i="5"/>
  <c r="L46" i="25"/>
  <c r="K47" i="25"/>
  <c r="Q33" i="5"/>
  <c r="Q32" i="3"/>
  <c r="R31" i="3" s="1"/>
  <c r="Q25" i="3"/>
  <c r="R24" i="3" s="1"/>
  <c r="R17" i="28"/>
  <c r="O26" i="5"/>
  <c r="K26" i="5"/>
  <c r="G26" i="5"/>
  <c r="C26" i="5"/>
  <c r="P26" i="5"/>
  <c r="R22" i="5"/>
  <c r="F26" i="5"/>
  <c r="L26" i="5"/>
  <c r="E26" i="5"/>
  <c r="H26" i="5"/>
  <c r="J26" i="5"/>
  <c r="I26" i="5"/>
  <c r="R21" i="5"/>
  <c r="B26" i="5"/>
  <c r="R24" i="5"/>
  <c r="D26" i="5"/>
  <c r="R25" i="5" l="1"/>
  <c r="O33" i="3"/>
  <c r="P33" i="3"/>
  <c r="K33" i="3"/>
  <c r="B33" i="3"/>
  <c r="Q33" i="3" s="1"/>
  <c r="M33" i="3"/>
  <c r="L33" i="3"/>
  <c r="G33" i="3"/>
  <c r="F33" i="3"/>
  <c r="R29" i="3"/>
  <c r="I33" i="3"/>
  <c r="H33" i="3"/>
  <c r="R28" i="3"/>
  <c r="J33" i="3"/>
  <c r="E33" i="3"/>
  <c r="C33" i="3"/>
  <c r="D33" i="3"/>
  <c r="R30" i="3"/>
  <c r="N33" i="3"/>
  <c r="Q26" i="5"/>
  <c r="G26" i="3"/>
  <c r="H26" i="3"/>
  <c r="F26" i="3"/>
  <c r="C26" i="3"/>
  <c r="K26" i="3"/>
  <c r="D26" i="3"/>
  <c r="B26" i="3"/>
  <c r="J26" i="3"/>
  <c r="R21" i="3"/>
  <c r="O26" i="3"/>
  <c r="P26" i="3"/>
  <c r="R22" i="3"/>
  <c r="M26" i="3"/>
  <c r="I26" i="3"/>
  <c r="R23" i="3"/>
  <c r="L26" i="3"/>
  <c r="N26" i="3"/>
  <c r="E26" i="3"/>
  <c r="Y18" i="2"/>
  <c r="Z18" i="2" s="1"/>
  <c r="Y12" i="2"/>
  <c r="Z11" i="2" s="1"/>
  <c r="Y6" i="2"/>
  <c r="R32" i="3" l="1"/>
  <c r="Q26" i="3"/>
  <c r="R25" i="3"/>
  <c r="Z5" i="2"/>
  <c r="Q4" i="1"/>
  <c r="Z17" i="2"/>
  <c r="Z4" i="2"/>
  <c r="Z14" i="2"/>
  <c r="Z16" i="2"/>
  <c r="Z8" i="2"/>
  <c r="Z9" i="2"/>
  <c r="Z12" i="2"/>
  <c r="Z10" i="2"/>
  <c r="Z15" i="2"/>
  <c r="F82" i="8"/>
  <c r="P24" i="1" l="1"/>
  <c r="P23" i="1"/>
  <c r="P22" i="1"/>
  <c r="P19" i="1"/>
  <c r="P18" i="1"/>
  <c r="P17" i="1"/>
  <c r="P16" i="1"/>
  <c r="P15" i="1"/>
  <c r="P14" i="1"/>
  <c r="P13" i="1"/>
  <c r="K98" i="33" l="1"/>
  <c r="D100" i="33"/>
  <c r="D101" i="33" s="1"/>
  <c r="E100" i="33"/>
  <c r="E101" i="33" s="1"/>
  <c r="F100" i="33"/>
  <c r="F101" i="33" s="1"/>
  <c r="G100" i="33"/>
  <c r="G101" i="33" s="1"/>
  <c r="H100" i="33"/>
  <c r="I100" i="33"/>
  <c r="I101" i="33" s="1"/>
  <c r="J100" i="33"/>
  <c r="J101" i="33" s="1"/>
  <c r="H101" i="33"/>
  <c r="B128" i="11" l="1"/>
  <c r="D128" i="11"/>
  <c r="E125" i="11" s="1"/>
  <c r="E127" i="11" l="1"/>
  <c r="E126" i="11"/>
  <c r="C126" i="11"/>
  <c r="C127" i="11"/>
  <c r="C125" i="11"/>
  <c r="R101" i="10"/>
  <c r="R106" i="4"/>
  <c r="R107" i="4"/>
  <c r="R108" i="4"/>
  <c r="R110" i="4"/>
  <c r="R111" i="4"/>
  <c r="R112" i="4"/>
  <c r="E128" i="11" l="1"/>
  <c r="C128" i="11"/>
  <c r="K137" i="33"/>
  <c r="K136" i="33"/>
  <c r="K138" i="33" s="1"/>
  <c r="J121" i="33"/>
  <c r="J127" i="33" s="1"/>
  <c r="J126" i="33" s="1"/>
  <c r="I121" i="33"/>
  <c r="I127" i="33" s="1"/>
  <c r="I126" i="33" s="1"/>
  <c r="H121" i="33"/>
  <c r="H127" i="33" s="1"/>
  <c r="H126" i="33" s="1"/>
  <c r="G121" i="33"/>
  <c r="G127" i="33" s="1"/>
  <c r="G126" i="33" s="1"/>
  <c r="F121" i="33"/>
  <c r="F127" i="33" s="1"/>
  <c r="F126" i="33" s="1"/>
  <c r="E121" i="33"/>
  <c r="E127" i="33" s="1"/>
  <c r="E126" i="33" s="1"/>
  <c r="D121" i="33"/>
  <c r="D127" i="33" s="1"/>
  <c r="D126" i="33" s="1"/>
  <c r="K120" i="33"/>
  <c r="K119" i="33"/>
  <c r="K118" i="33"/>
  <c r="K117" i="33"/>
  <c r="K116" i="33"/>
  <c r="J111" i="33"/>
  <c r="I111" i="33"/>
  <c r="H111" i="33"/>
  <c r="G111" i="33"/>
  <c r="F111" i="33"/>
  <c r="E111" i="33"/>
  <c r="D111" i="33"/>
  <c r="K110" i="33"/>
  <c r="K109" i="33"/>
  <c r="K108" i="33"/>
  <c r="K107" i="33"/>
  <c r="K106" i="33"/>
  <c r="K99" i="33"/>
  <c r="K97" i="33"/>
  <c r="G42" i="15"/>
  <c r="F42" i="15"/>
  <c r="E42" i="15"/>
  <c r="D42" i="15"/>
  <c r="C42" i="15"/>
  <c r="K41" i="15"/>
  <c r="K40" i="15"/>
  <c r="G38" i="15"/>
  <c r="F38" i="15"/>
  <c r="E38" i="15"/>
  <c r="D38" i="15"/>
  <c r="C38" i="15"/>
  <c r="K37" i="15"/>
  <c r="K36" i="15"/>
  <c r="J34" i="15"/>
  <c r="I34" i="15"/>
  <c r="G34" i="15"/>
  <c r="F34" i="15"/>
  <c r="E34" i="15"/>
  <c r="D34" i="15"/>
  <c r="C34" i="15"/>
  <c r="K33" i="15"/>
  <c r="K32" i="15"/>
  <c r="K46" i="15"/>
  <c r="K47" i="15"/>
  <c r="C48" i="15"/>
  <c r="D48" i="15"/>
  <c r="E48" i="15"/>
  <c r="F48" i="15"/>
  <c r="G48" i="15"/>
  <c r="I48" i="15"/>
  <c r="J48" i="15"/>
  <c r="K48" i="15"/>
  <c r="K50" i="15"/>
  <c r="K52" i="15" s="1"/>
  <c r="K51" i="15"/>
  <c r="C52" i="15"/>
  <c r="D52" i="15"/>
  <c r="E52" i="15"/>
  <c r="F52" i="15"/>
  <c r="G52" i="15"/>
  <c r="K54" i="15"/>
  <c r="K56" i="15" s="1"/>
  <c r="K55" i="15"/>
  <c r="C56" i="15"/>
  <c r="D56" i="15"/>
  <c r="E56" i="15"/>
  <c r="F56" i="15"/>
  <c r="G56" i="15"/>
  <c r="B56" i="13"/>
  <c r="C55" i="13" s="1"/>
  <c r="B51" i="13"/>
  <c r="C50" i="13" s="1"/>
  <c r="C47" i="13"/>
  <c r="B110" i="12"/>
  <c r="C107" i="12" s="1"/>
  <c r="C108" i="12"/>
  <c r="B104" i="12"/>
  <c r="C103" i="12" s="1"/>
  <c r="B99" i="12"/>
  <c r="C97" i="12" s="1"/>
  <c r="B93" i="12"/>
  <c r="C91" i="12" s="1"/>
  <c r="B85" i="12"/>
  <c r="C83" i="12" s="1"/>
  <c r="C82" i="12"/>
  <c r="C81" i="12"/>
  <c r="C80" i="12"/>
  <c r="C77" i="12"/>
  <c r="B148" i="11"/>
  <c r="C146" i="11" s="1"/>
  <c r="B143" i="11"/>
  <c r="C141" i="11" s="1"/>
  <c r="B137" i="11"/>
  <c r="C136" i="11" s="1"/>
  <c r="C135" i="11"/>
  <c r="D121" i="11"/>
  <c r="E118" i="11" s="1"/>
  <c r="B121" i="11"/>
  <c r="D113" i="11"/>
  <c r="B113" i="11"/>
  <c r="P26" i="28"/>
  <c r="O26" i="28"/>
  <c r="N26" i="28"/>
  <c r="M26" i="28"/>
  <c r="L26" i="28"/>
  <c r="K26" i="28"/>
  <c r="J26" i="28"/>
  <c r="I26" i="28"/>
  <c r="H26" i="28"/>
  <c r="G26" i="28"/>
  <c r="F26" i="28"/>
  <c r="E26" i="28"/>
  <c r="D26" i="28"/>
  <c r="C26" i="28"/>
  <c r="B26" i="28"/>
  <c r="Q25" i="28"/>
  <c r="Q24" i="28"/>
  <c r="Q23" i="28"/>
  <c r="Q22" i="28"/>
  <c r="P45" i="27"/>
  <c r="O45" i="27"/>
  <c r="N45" i="27"/>
  <c r="M45" i="27"/>
  <c r="L45" i="27"/>
  <c r="K45" i="27"/>
  <c r="J45" i="27"/>
  <c r="I45" i="27"/>
  <c r="H45" i="27"/>
  <c r="G45" i="27"/>
  <c r="F45" i="27"/>
  <c r="E45" i="27"/>
  <c r="D45" i="27"/>
  <c r="C45" i="27"/>
  <c r="B45" i="27"/>
  <c r="Q44" i="27"/>
  <c r="Q43" i="27"/>
  <c r="Q42" i="27"/>
  <c r="Q41" i="27"/>
  <c r="Q40" i="27"/>
  <c r="P113" i="10"/>
  <c r="Q110" i="10" s="1"/>
  <c r="N113" i="10"/>
  <c r="O111" i="10" s="1"/>
  <c r="L113" i="10"/>
  <c r="M112" i="10" s="1"/>
  <c r="J113" i="10"/>
  <c r="H113" i="10"/>
  <c r="F113" i="10"/>
  <c r="G112" i="10" s="1"/>
  <c r="D113" i="10"/>
  <c r="E112" i="10" s="1"/>
  <c r="B113" i="10"/>
  <c r="C109" i="10" s="1"/>
  <c r="R112" i="10"/>
  <c r="Q112" i="10"/>
  <c r="O112" i="10"/>
  <c r="K112" i="10"/>
  <c r="I112" i="10"/>
  <c r="R111" i="10"/>
  <c r="Q111" i="10"/>
  <c r="K111" i="10"/>
  <c r="I111" i="10"/>
  <c r="C111" i="10"/>
  <c r="R110" i="10"/>
  <c r="K110" i="10"/>
  <c r="I110" i="10"/>
  <c r="E110" i="10"/>
  <c r="R109" i="10"/>
  <c r="Q109" i="10"/>
  <c r="K109" i="10"/>
  <c r="K113" i="10" s="1"/>
  <c r="I109" i="10"/>
  <c r="I113" i="10" s="1"/>
  <c r="P107" i="10"/>
  <c r="N107" i="10"/>
  <c r="O106" i="10" s="1"/>
  <c r="L107" i="10"/>
  <c r="M103" i="10" s="1"/>
  <c r="J107" i="10"/>
  <c r="K106" i="10" s="1"/>
  <c r="H107" i="10"/>
  <c r="I105" i="10" s="1"/>
  <c r="F107" i="10"/>
  <c r="G106" i="10" s="1"/>
  <c r="D107" i="10"/>
  <c r="E103" i="10" s="1"/>
  <c r="B107" i="10"/>
  <c r="C106" i="10" s="1"/>
  <c r="R106" i="10"/>
  <c r="Q106" i="10"/>
  <c r="R105" i="10"/>
  <c r="K105" i="10"/>
  <c r="C105" i="10"/>
  <c r="R104" i="10"/>
  <c r="O104" i="10"/>
  <c r="M104" i="10"/>
  <c r="C104" i="10"/>
  <c r="R103" i="10"/>
  <c r="G103" i="10"/>
  <c r="C103" i="10"/>
  <c r="R102" i="10"/>
  <c r="Q102" i="10"/>
  <c r="C102" i="10"/>
  <c r="K101" i="10"/>
  <c r="P99" i="10"/>
  <c r="Q93" i="10" s="1"/>
  <c r="N99" i="10"/>
  <c r="O98" i="10" s="1"/>
  <c r="L99" i="10"/>
  <c r="M95" i="10" s="1"/>
  <c r="J99" i="10"/>
  <c r="H99" i="10"/>
  <c r="F99" i="10"/>
  <c r="G98" i="10" s="1"/>
  <c r="D99" i="10"/>
  <c r="E96" i="10" s="1"/>
  <c r="B99" i="10"/>
  <c r="R98" i="10"/>
  <c r="Q98" i="10"/>
  <c r="K98" i="10"/>
  <c r="I98" i="10"/>
  <c r="C98" i="10"/>
  <c r="R97" i="10"/>
  <c r="O97" i="10"/>
  <c r="M97" i="10"/>
  <c r="K97" i="10"/>
  <c r="I97" i="10"/>
  <c r="R96" i="10"/>
  <c r="K96" i="10"/>
  <c r="I96" i="10"/>
  <c r="R95" i="10"/>
  <c r="K95" i="10"/>
  <c r="I95" i="10"/>
  <c r="E95" i="10"/>
  <c r="C95" i="10"/>
  <c r="R94" i="10"/>
  <c r="K94" i="10"/>
  <c r="I94" i="10"/>
  <c r="E94" i="10"/>
  <c r="C94" i="10"/>
  <c r="R93" i="10"/>
  <c r="K93" i="10"/>
  <c r="I93" i="10"/>
  <c r="G93" i="10"/>
  <c r="E93" i="10"/>
  <c r="P91" i="10"/>
  <c r="Q86" i="10" s="1"/>
  <c r="N91" i="10"/>
  <c r="O88" i="10" s="1"/>
  <c r="L91" i="10"/>
  <c r="M88" i="10" s="1"/>
  <c r="J91" i="10"/>
  <c r="K90" i="10" s="1"/>
  <c r="H91" i="10"/>
  <c r="I90" i="10" s="1"/>
  <c r="F91" i="10"/>
  <c r="G88" i="10" s="1"/>
  <c r="D91" i="10"/>
  <c r="E89" i="10" s="1"/>
  <c r="B91" i="10"/>
  <c r="C90" i="10" s="1"/>
  <c r="R90" i="10"/>
  <c r="M90" i="10"/>
  <c r="R89" i="10"/>
  <c r="M89" i="10"/>
  <c r="G89" i="10"/>
  <c r="R88" i="10"/>
  <c r="I88" i="10"/>
  <c r="R87" i="10"/>
  <c r="K87" i="10"/>
  <c r="E87" i="10"/>
  <c r="R86" i="10"/>
  <c r="M86" i="10"/>
  <c r="I86" i="10"/>
  <c r="R85" i="10"/>
  <c r="I85" i="10"/>
  <c r="G85" i="10"/>
  <c r="R84" i="10"/>
  <c r="I84" i="10"/>
  <c r="R83" i="10"/>
  <c r="K83" i="10"/>
  <c r="I83" i="10"/>
  <c r="E83" i="10"/>
  <c r="P73" i="7"/>
  <c r="O73" i="7"/>
  <c r="N73" i="7"/>
  <c r="M73" i="7"/>
  <c r="L73" i="7"/>
  <c r="K73" i="7"/>
  <c r="J73" i="7"/>
  <c r="I73" i="7"/>
  <c r="H73" i="7"/>
  <c r="G73" i="7"/>
  <c r="F73" i="7"/>
  <c r="E73" i="7"/>
  <c r="D73" i="7"/>
  <c r="C73" i="7"/>
  <c r="B73" i="7"/>
  <c r="Q72" i="7"/>
  <c r="Q71" i="7"/>
  <c r="P68" i="7"/>
  <c r="O68" i="7"/>
  <c r="N68" i="7"/>
  <c r="M68" i="7"/>
  <c r="L68" i="7"/>
  <c r="K68" i="7"/>
  <c r="J68" i="7"/>
  <c r="I68" i="7"/>
  <c r="H68" i="7"/>
  <c r="G68" i="7"/>
  <c r="F68" i="7"/>
  <c r="E68" i="7"/>
  <c r="D68" i="7"/>
  <c r="C68" i="7"/>
  <c r="B68" i="7"/>
  <c r="Q67" i="7"/>
  <c r="Q66" i="7"/>
  <c r="P63" i="7"/>
  <c r="O63" i="7"/>
  <c r="N63" i="7"/>
  <c r="M63" i="7"/>
  <c r="L63" i="7"/>
  <c r="K63" i="7"/>
  <c r="J63" i="7"/>
  <c r="I63" i="7"/>
  <c r="H63" i="7"/>
  <c r="G63" i="7"/>
  <c r="F63" i="7"/>
  <c r="E63" i="7"/>
  <c r="D63" i="7"/>
  <c r="C63" i="7"/>
  <c r="B63" i="7"/>
  <c r="P10" i="1"/>
  <c r="J69" i="25"/>
  <c r="I69" i="25"/>
  <c r="H69" i="25"/>
  <c r="G69" i="25"/>
  <c r="F69" i="25"/>
  <c r="E69" i="25"/>
  <c r="D69" i="25"/>
  <c r="C69" i="25"/>
  <c r="B69" i="25"/>
  <c r="K68" i="25"/>
  <c r="K67" i="25"/>
  <c r="K66" i="25"/>
  <c r="K65" i="25"/>
  <c r="K64" i="25"/>
  <c r="K63" i="25"/>
  <c r="K62" i="25"/>
  <c r="K61" i="25"/>
  <c r="K60" i="25"/>
  <c r="K59" i="25"/>
  <c r="K58" i="25"/>
  <c r="K57" i="25"/>
  <c r="K56" i="25"/>
  <c r="K55" i="25"/>
  <c r="K54" i="25"/>
  <c r="K53" i="25"/>
  <c r="K52" i="25"/>
  <c r="K51" i="25"/>
  <c r="K50" i="25"/>
  <c r="I87" i="10" l="1"/>
  <c r="I89" i="10"/>
  <c r="Q96" i="10"/>
  <c r="G101" i="10"/>
  <c r="K103" i="10"/>
  <c r="Q113" i="10"/>
  <c r="Q97" i="10"/>
  <c r="Q87" i="10"/>
  <c r="Q89" i="10"/>
  <c r="K99" i="10"/>
  <c r="O94" i="10"/>
  <c r="Q95" i="10"/>
  <c r="E97" i="10"/>
  <c r="E98" i="10"/>
  <c r="C110" i="10"/>
  <c r="O93" i="10"/>
  <c r="O99" i="10" s="1"/>
  <c r="Q94" i="10"/>
  <c r="K102" i="10"/>
  <c r="E104" i="10"/>
  <c r="K104" i="10"/>
  <c r="O96" i="10"/>
  <c r="O95" i="10"/>
  <c r="Q83" i="10"/>
  <c r="Q88" i="10"/>
  <c r="Q90" i="10"/>
  <c r="C147" i="11"/>
  <c r="C98" i="12"/>
  <c r="C109" i="12"/>
  <c r="C106" i="12"/>
  <c r="C110" i="12" s="1"/>
  <c r="E112" i="11"/>
  <c r="E110" i="11"/>
  <c r="E107" i="11"/>
  <c r="E111" i="11"/>
  <c r="E108" i="11"/>
  <c r="E106" i="11"/>
  <c r="E109" i="11"/>
  <c r="E105" i="11"/>
  <c r="P27" i="1"/>
  <c r="C112" i="11"/>
  <c r="C110" i="11"/>
  <c r="C107" i="11"/>
  <c r="C111" i="11"/>
  <c r="C108" i="11"/>
  <c r="C106" i="11"/>
  <c r="C109" i="11"/>
  <c r="C105" i="11"/>
  <c r="C130" i="11"/>
  <c r="C145" i="11"/>
  <c r="C148" i="11" s="1"/>
  <c r="Q68" i="7"/>
  <c r="O89" i="10"/>
  <c r="C87" i="10"/>
  <c r="C83" i="10"/>
  <c r="C49" i="13"/>
  <c r="P28" i="1"/>
  <c r="K42" i="15"/>
  <c r="K38" i="15"/>
  <c r="K34" i="15"/>
  <c r="Q45" i="27"/>
  <c r="B46" i="27" s="1"/>
  <c r="K121" i="33"/>
  <c r="K127" i="33" s="1"/>
  <c r="K126" i="33" s="1"/>
  <c r="K111" i="33"/>
  <c r="K100" i="33"/>
  <c r="K101" i="33" s="1"/>
  <c r="C54" i="13"/>
  <c r="C56" i="13" s="1"/>
  <c r="C95" i="12"/>
  <c r="C96" i="12"/>
  <c r="C89" i="12"/>
  <c r="C90" i="12"/>
  <c r="C88" i="12"/>
  <c r="C92" i="12"/>
  <c r="C78" i="12"/>
  <c r="C84" i="12"/>
  <c r="C139" i="11"/>
  <c r="C142" i="11"/>
  <c r="C133" i="11"/>
  <c r="C131" i="11"/>
  <c r="C134" i="11"/>
  <c r="C115" i="11"/>
  <c r="C117" i="11"/>
  <c r="C119" i="11"/>
  <c r="C118" i="11"/>
  <c r="C120" i="11"/>
  <c r="C116" i="11"/>
  <c r="E116" i="11"/>
  <c r="E120" i="11"/>
  <c r="E115" i="11"/>
  <c r="E117" i="11"/>
  <c r="E119" i="11"/>
  <c r="O110" i="10"/>
  <c r="O109" i="10"/>
  <c r="O113" i="10" s="1"/>
  <c r="M111" i="10"/>
  <c r="M109" i="10"/>
  <c r="M110" i="10"/>
  <c r="G110" i="10"/>
  <c r="G111" i="10"/>
  <c r="G109" i="10"/>
  <c r="E111" i="10"/>
  <c r="E109" i="10"/>
  <c r="E113" i="10" s="1"/>
  <c r="C101" i="10"/>
  <c r="C107" i="10" s="1"/>
  <c r="G104" i="10"/>
  <c r="G102" i="10"/>
  <c r="G105" i="10"/>
  <c r="R107" i="10"/>
  <c r="I102" i="10"/>
  <c r="I106" i="10"/>
  <c r="K107" i="10"/>
  <c r="O103" i="10"/>
  <c r="O105" i="10"/>
  <c r="O101" i="10"/>
  <c r="O102" i="10"/>
  <c r="Q105" i="10"/>
  <c r="Q101" i="10"/>
  <c r="Q99" i="10"/>
  <c r="C112" i="10"/>
  <c r="C113" i="10" s="1"/>
  <c r="M98" i="10"/>
  <c r="R113" i="10"/>
  <c r="P26" i="1" s="1"/>
  <c r="M96" i="10"/>
  <c r="M93" i="10"/>
  <c r="M94" i="10"/>
  <c r="I99" i="10"/>
  <c r="G95" i="10"/>
  <c r="G96" i="10"/>
  <c r="G97" i="10"/>
  <c r="G94" i="10"/>
  <c r="R99" i="10"/>
  <c r="E99" i="10"/>
  <c r="C96" i="10"/>
  <c r="C93" i="10"/>
  <c r="C97" i="10"/>
  <c r="Q84" i="10"/>
  <c r="Q91" i="10" s="1"/>
  <c r="Q85" i="10"/>
  <c r="O85" i="10"/>
  <c r="M83" i="10"/>
  <c r="M84" i="10"/>
  <c r="M85" i="10"/>
  <c r="M87" i="10"/>
  <c r="I91" i="10"/>
  <c r="E84" i="10"/>
  <c r="E91" i="10" s="1"/>
  <c r="E86" i="10"/>
  <c r="E88" i="10"/>
  <c r="E90" i="10"/>
  <c r="E85" i="10"/>
  <c r="K69" i="25"/>
  <c r="L51" i="25" s="1"/>
  <c r="Q73" i="7"/>
  <c r="Q63" i="7"/>
  <c r="P9" i="1"/>
  <c r="C48" i="13"/>
  <c r="C51" i="13" s="1"/>
  <c r="C101" i="12"/>
  <c r="C102" i="12"/>
  <c r="C79" i="12"/>
  <c r="C87" i="12"/>
  <c r="C132" i="11"/>
  <c r="C140" i="11"/>
  <c r="Q26" i="28"/>
  <c r="K27" i="28" s="1"/>
  <c r="N46" i="27"/>
  <c r="R42" i="27"/>
  <c r="G46" i="27"/>
  <c r="L46" i="27"/>
  <c r="C84" i="10"/>
  <c r="K84" i="10"/>
  <c r="G86" i="10"/>
  <c r="O86" i="10"/>
  <c r="C88" i="10"/>
  <c r="K88" i="10"/>
  <c r="G90" i="10"/>
  <c r="O90" i="10"/>
  <c r="E101" i="10"/>
  <c r="M101" i="10"/>
  <c r="I103" i="10"/>
  <c r="Q103" i="10"/>
  <c r="Q107" i="10" s="1"/>
  <c r="E105" i="10"/>
  <c r="M105" i="10"/>
  <c r="G83" i="10"/>
  <c r="O83" i="10"/>
  <c r="C85" i="10"/>
  <c r="K85" i="10"/>
  <c r="G87" i="10"/>
  <c r="O87" i="10"/>
  <c r="C89" i="10"/>
  <c r="K89" i="10"/>
  <c r="E102" i="10"/>
  <c r="M102" i="10"/>
  <c r="I104" i="10"/>
  <c r="Q104" i="10"/>
  <c r="E106" i="10"/>
  <c r="M106" i="10"/>
  <c r="R91" i="10"/>
  <c r="G84" i="10"/>
  <c r="O84" i="10"/>
  <c r="C86" i="10"/>
  <c r="K86" i="10"/>
  <c r="I101" i="10"/>
  <c r="C137" i="4"/>
  <c r="C136" i="4"/>
  <c r="C135" i="4"/>
  <c r="R133" i="4"/>
  <c r="R132" i="4"/>
  <c r="R131" i="4"/>
  <c r="R129" i="4"/>
  <c r="R128" i="4"/>
  <c r="R127" i="4"/>
  <c r="R125" i="4"/>
  <c r="R124" i="4"/>
  <c r="R123" i="4"/>
  <c r="R121" i="4"/>
  <c r="R120" i="4"/>
  <c r="R119" i="4"/>
  <c r="P48" i="5"/>
  <c r="O48" i="5"/>
  <c r="N48" i="5"/>
  <c r="M48" i="5"/>
  <c r="L48" i="5"/>
  <c r="K48" i="5"/>
  <c r="J48" i="5"/>
  <c r="I48" i="5"/>
  <c r="H48" i="5"/>
  <c r="G48" i="5"/>
  <c r="F48" i="5"/>
  <c r="E48" i="5"/>
  <c r="D48" i="5"/>
  <c r="C48" i="5"/>
  <c r="B48" i="5"/>
  <c r="Q47" i="5"/>
  <c r="Q46" i="5"/>
  <c r="Q45" i="5"/>
  <c r="Q44" i="5"/>
  <c r="P41" i="5"/>
  <c r="O41" i="5"/>
  <c r="N41" i="5"/>
  <c r="M41" i="5"/>
  <c r="L41" i="5"/>
  <c r="K41" i="5"/>
  <c r="J41" i="5"/>
  <c r="I41" i="5"/>
  <c r="H41" i="5"/>
  <c r="G41" i="5"/>
  <c r="F41" i="5"/>
  <c r="E41" i="5"/>
  <c r="D41" i="5"/>
  <c r="C41" i="5"/>
  <c r="B41" i="5"/>
  <c r="Q40" i="5"/>
  <c r="Q39" i="5"/>
  <c r="Q38" i="5"/>
  <c r="Q37" i="5"/>
  <c r="P16" i="3"/>
  <c r="O16" i="3"/>
  <c r="N16" i="3"/>
  <c r="M16" i="3"/>
  <c r="L16" i="3"/>
  <c r="K16" i="3"/>
  <c r="J16" i="3"/>
  <c r="I16" i="3"/>
  <c r="H16" i="3"/>
  <c r="G16" i="3"/>
  <c r="F16" i="3"/>
  <c r="E16" i="3"/>
  <c r="D16" i="3"/>
  <c r="C16" i="3"/>
  <c r="B16" i="3"/>
  <c r="Q15" i="3"/>
  <c r="Q14" i="3"/>
  <c r="Q13" i="3"/>
  <c r="Q12" i="3"/>
  <c r="P9" i="3"/>
  <c r="O9" i="3"/>
  <c r="N9" i="3"/>
  <c r="M9" i="3"/>
  <c r="L9" i="3"/>
  <c r="K9" i="3"/>
  <c r="J9" i="3"/>
  <c r="I9" i="3"/>
  <c r="H9" i="3"/>
  <c r="G9" i="3"/>
  <c r="F9" i="3"/>
  <c r="E9" i="3"/>
  <c r="D9" i="3"/>
  <c r="C9" i="3"/>
  <c r="B9" i="3"/>
  <c r="Q8" i="3"/>
  <c r="Q7" i="3"/>
  <c r="Q6" i="3"/>
  <c r="Q5" i="3"/>
  <c r="W18" i="2"/>
  <c r="X18" i="2" s="1"/>
  <c r="W12" i="2"/>
  <c r="W6" i="2"/>
  <c r="P4" i="1" s="1"/>
  <c r="G14" i="26"/>
  <c r="G7" i="26"/>
  <c r="G6" i="26"/>
  <c r="F72" i="8"/>
  <c r="G68" i="8"/>
  <c r="G67" i="8"/>
  <c r="G64" i="8"/>
  <c r="F60" i="8"/>
  <c r="G37" i="8"/>
  <c r="G39" i="8"/>
  <c r="G38" i="8"/>
  <c r="G36" i="8"/>
  <c r="F33" i="8"/>
  <c r="G32" i="8" s="1"/>
  <c r="F23" i="8"/>
  <c r="G20" i="8" s="1"/>
  <c r="G21" i="8"/>
  <c r="F14" i="8"/>
  <c r="G6" i="8" s="1"/>
  <c r="G22" i="8" l="1"/>
  <c r="G113" i="10"/>
  <c r="G107" i="10"/>
  <c r="M113" i="10"/>
  <c r="G17" i="8"/>
  <c r="G70" i="8"/>
  <c r="P12" i="1"/>
  <c r="G18" i="8"/>
  <c r="G19" i="8"/>
  <c r="C140" i="4"/>
  <c r="C138" i="4"/>
  <c r="C139" i="4"/>
  <c r="C141" i="4"/>
  <c r="E113" i="11"/>
  <c r="X16" i="2"/>
  <c r="Q48" i="5"/>
  <c r="I49" i="5" s="1"/>
  <c r="D46" i="27"/>
  <c r="R45" i="27"/>
  <c r="G11" i="8"/>
  <c r="P11" i="1"/>
  <c r="K46" i="27"/>
  <c r="G57" i="8"/>
  <c r="G53" i="8"/>
  <c r="G58" i="8"/>
  <c r="G59" i="8"/>
  <c r="G54" i="8"/>
  <c r="G55" i="8"/>
  <c r="G56" i="8"/>
  <c r="C85" i="12"/>
  <c r="E121" i="11"/>
  <c r="C137" i="11"/>
  <c r="C113" i="11"/>
  <c r="R40" i="27"/>
  <c r="M46" i="27"/>
  <c r="F46" i="27"/>
  <c r="X14" i="2"/>
  <c r="G27" i="28"/>
  <c r="M27" i="28"/>
  <c r="I27" i="28"/>
  <c r="L27" i="28"/>
  <c r="H27" i="28"/>
  <c r="C46" i="27"/>
  <c r="R41" i="27"/>
  <c r="H46" i="27"/>
  <c r="E46" i="27"/>
  <c r="R43" i="27"/>
  <c r="J46" i="27"/>
  <c r="P46" i="27"/>
  <c r="O46" i="27"/>
  <c r="R44" i="27"/>
  <c r="I46" i="27"/>
  <c r="C104" i="12"/>
  <c r="C99" i="12"/>
  <c r="C93" i="12"/>
  <c r="C143" i="11"/>
  <c r="C121" i="11"/>
  <c r="E107" i="10"/>
  <c r="I107" i="10"/>
  <c r="M107" i="10"/>
  <c r="O107" i="10"/>
  <c r="K91" i="10"/>
  <c r="C91" i="10"/>
  <c r="G99" i="10"/>
  <c r="M99" i="10"/>
  <c r="C99" i="10"/>
  <c r="O91" i="10"/>
  <c r="M91" i="10"/>
  <c r="G91" i="10"/>
  <c r="B70" i="25"/>
  <c r="L56" i="25"/>
  <c r="H70" i="25"/>
  <c r="L66" i="25"/>
  <c r="L54" i="25"/>
  <c r="L62" i="25"/>
  <c r="L57" i="25"/>
  <c r="G70" i="25"/>
  <c r="I70" i="25"/>
  <c r="J70" i="25"/>
  <c r="L58" i="25"/>
  <c r="C70" i="25"/>
  <c r="L60" i="25"/>
  <c r="L67" i="25"/>
  <c r="D70" i="25"/>
  <c r="L63" i="25"/>
  <c r="L61" i="25"/>
  <c r="L53" i="25"/>
  <c r="L68" i="25"/>
  <c r="L59" i="25"/>
  <c r="E70" i="25"/>
  <c r="F70" i="25"/>
  <c r="L50" i="25"/>
  <c r="L64" i="25"/>
  <c r="L52" i="25"/>
  <c r="L55" i="25"/>
  <c r="L65" i="25"/>
  <c r="G71" i="8"/>
  <c r="G40" i="8"/>
  <c r="G29" i="8"/>
  <c r="R47" i="5"/>
  <c r="E49" i="5"/>
  <c r="M49" i="5"/>
  <c r="X4" i="2"/>
  <c r="X5" i="2"/>
  <c r="X8" i="2"/>
  <c r="X11" i="2"/>
  <c r="X9" i="2"/>
  <c r="X10" i="2"/>
  <c r="J27" i="28"/>
  <c r="N27" i="28"/>
  <c r="R22" i="28"/>
  <c r="F27" i="28"/>
  <c r="B27" i="28"/>
  <c r="R24" i="28"/>
  <c r="D27" i="28"/>
  <c r="C27" i="28"/>
  <c r="E27" i="28"/>
  <c r="P27" i="28"/>
  <c r="O27" i="28"/>
  <c r="R23" i="28"/>
  <c r="R25" i="28"/>
  <c r="R136" i="4"/>
  <c r="R137" i="4"/>
  <c r="G13" i="8"/>
  <c r="G9" i="8"/>
  <c r="G5" i="8"/>
  <c r="G10" i="8"/>
  <c r="G8" i="8"/>
  <c r="G7" i="8"/>
  <c r="G12" i="8"/>
  <c r="R135" i="4"/>
  <c r="R46" i="5"/>
  <c r="N49" i="5"/>
  <c r="J49" i="5"/>
  <c r="R44" i="5"/>
  <c r="R45" i="5"/>
  <c r="C49" i="5"/>
  <c r="K49" i="5"/>
  <c r="O49" i="5"/>
  <c r="D49" i="5"/>
  <c r="L49" i="5"/>
  <c r="P49" i="5"/>
  <c r="Q41" i="5"/>
  <c r="H42" i="5" s="1"/>
  <c r="Q16" i="3"/>
  <c r="M17" i="3" s="1"/>
  <c r="R13" i="3"/>
  <c r="Q9" i="3"/>
  <c r="L10" i="3" s="1"/>
  <c r="X12" i="2"/>
  <c r="X17" i="2"/>
  <c r="X15" i="2"/>
  <c r="G27" i="8"/>
  <c r="G31" i="8"/>
  <c r="G65" i="8"/>
  <c r="G69" i="8"/>
  <c r="G26" i="8"/>
  <c r="G30" i="8"/>
  <c r="G28" i="8"/>
  <c r="G66" i="8"/>
  <c r="Q31" i="28"/>
  <c r="Q32" i="28"/>
  <c r="Q33" i="28"/>
  <c r="Q34" i="28"/>
  <c r="B35" i="28"/>
  <c r="C35" i="28"/>
  <c r="D35" i="28"/>
  <c r="E35" i="28"/>
  <c r="F35" i="28"/>
  <c r="G35" i="28"/>
  <c r="H35" i="28"/>
  <c r="I35" i="28"/>
  <c r="J35" i="28"/>
  <c r="K35" i="28"/>
  <c r="L35" i="28"/>
  <c r="M35" i="28"/>
  <c r="N35" i="28"/>
  <c r="O35" i="28"/>
  <c r="P35" i="28"/>
  <c r="Q40" i="28"/>
  <c r="Q41" i="28"/>
  <c r="Q42" i="28"/>
  <c r="Q43" i="28"/>
  <c r="B44" i="28"/>
  <c r="C44" i="28"/>
  <c r="D44" i="28"/>
  <c r="E44" i="28"/>
  <c r="F44" i="28"/>
  <c r="G44" i="28"/>
  <c r="H44" i="28"/>
  <c r="I44" i="28"/>
  <c r="J44" i="28"/>
  <c r="K44" i="28"/>
  <c r="L44" i="28"/>
  <c r="M44" i="28"/>
  <c r="N44" i="28"/>
  <c r="O44" i="28"/>
  <c r="P44" i="28"/>
  <c r="G23" i="8" l="1"/>
  <c r="G72" i="8"/>
  <c r="R139" i="4"/>
  <c r="R138" i="4"/>
  <c r="R141" i="4"/>
  <c r="R140" i="4"/>
  <c r="P7" i="1"/>
  <c r="H49" i="5"/>
  <c r="G49" i="5"/>
  <c r="B49" i="5"/>
  <c r="F49" i="5"/>
  <c r="G60" i="8"/>
  <c r="K17" i="3"/>
  <c r="O17" i="3"/>
  <c r="J17" i="3"/>
  <c r="E17" i="3"/>
  <c r="N17" i="3"/>
  <c r="H17" i="3"/>
  <c r="R14" i="3"/>
  <c r="R12" i="3"/>
  <c r="R16" i="3" s="1"/>
  <c r="L17" i="3"/>
  <c r="R26" i="28"/>
  <c r="Q27" i="28"/>
  <c r="Q46" i="27"/>
  <c r="K70" i="25"/>
  <c r="L69" i="25"/>
  <c r="G33" i="8"/>
  <c r="G14" i="8"/>
  <c r="R48" i="5"/>
  <c r="Q49" i="5"/>
  <c r="J42" i="5"/>
  <c r="R37" i="5"/>
  <c r="L42" i="5"/>
  <c r="O10" i="3"/>
  <c r="N10" i="3"/>
  <c r="R8" i="3"/>
  <c r="D17" i="3"/>
  <c r="I17" i="3"/>
  <c r="R6" i="3"/>
  <c r="B10" i="3"/>
  <c r="Q10" i="3" s="1"/>
  <c r="F10" i="3"/>
  <c r="Q44" i="28"/>
  <c r="O42" i="5"/>
  <c r="G42" i="5"/>
  <c r="K42" i="5"/>
  <c r="C42" i="5"/>
  <c r="I42" i="5"/>
  <c r="R39" i="5"/>
  <c r="D42" i="5"/>
  <c r="R38" i="5"/>
  <c r="E42" i="5"/>
  <c r="M42" i="5"/>
  <c r="B42" i="5"/>
  <c r="F42" i="5"/>
  <c r="P42" i="5"/>
  <c r="N42" i="5"/>
  <c r="R40" i="5"/>
  <c r="G10" i="3"/>
  <c r="P10" i="3"/>
  <c r="B17" i="3"/>
  <c r="Q17" i="3" s="1"/>
  <c r="C10" i="3"/>
  <c r="G17" i="3"/>
  <c r="F17" i="3"/>
  <c r="C17" i="3"/>
  <c r="R15" i="3"/>
  <c r="P17" i="3"/>
  <c r="H10" i="3"/>
  <c r="R5" i="3"/>
  <c r="R9" i="3" s="1"/>
  <c r="M10" i="3"/>
  <c r="I10" i="3"/>
  <c r="E10" i="3"/>
  <c r="K10" i="3"/>
  <c r="J10" i="3"/>
  <c r="R7" i="3"/>
  <c r="D10" i="3"/>
  <c r="Q35" i="28"/>
  <c r="L36" i="28" s="1"/>
  <c r="R41" i="28"/>
  <c r="M45" i="28"/>
  <c r="R42" i="28"/>
  <c r="F45" i="28"/>
  <c r="N45" i="28"/>
  <c r="G45" i="28"/>
  <c r="O45" i="28"/>
  <c r="R43" i="28"/>
  <c r="H45" i="28"/>
  <c r="P45" i="28"/>
  <c r="I45" i="28"/>
  <c r="R40" i="28"/>
  <c r="B45" i="28"/>
  <c r="J45" i="28"/>
  <c r="C45" i="28"/>
  <c r="K45" i="28"/>
  <c r="D45" i="28"/>
  <c r="L45" i="28"/>
  <c r="E45" i="28"/>
  <c r="Q6" i="1" l="1"/>
  <c r="Q42" i="5"/>
  <c r="R41" i="5"/>
  <c r="K36" i="28"/>
  <c r="R33" i="28"/>
  <c r="C36" i="28"/>
  <c r="O36" i="28"/>
  <c r="E36" i="28"/>
  <c r="J36" i="28"/>
  <c r="G36" i="28"/>
  <c r="D36" i="28"/>
  <c r="P36" i="28"/>
  <c r="R32" i="28"/>
  <c r="H36" i="28"/>
  <c r="R34" i="28"/>
  <c r="B36" i="28"/>
  <c r="N36" i="28"/>
  <c r="R31" i="28"/>
  <c r="F36" i="28"/>
  <c r="M36" i="28"/>
  <c r="I36" i="28"/>
  <c r="Q45" i="28"/>
  <c r="R44" i="28"/>
  <c r="R35" i="28" l="1"/>
  <c r="Q36" i="28"/>
  <c r="L4" i="1"/>
  <c r="E5" i="4" l="1"/>
  <c r="E6" i="4" l="1"/>
  <c r="H7" i="26"/>
  <c r="H82" i="8" l="1"/>
  <c r="B172" i="11" l="1"/>
  <c r="C166" i="11" l="1"/>
  <c r="C168" i="11"/>
  <c r="C170" i="11"/>
  <c r="C167" i="11"/>
  <c r="C169" i="11"/>
  <c r="C171" i="11"/>
  <c r="H13" i="26"/>
  <c r="I14" i="26" l="1"/>
  <c r="P25" i="1"/>
  <c r="C172" i="11"/>
  <c r="H40" i="8"/>
  <c r="R145" i="4"/>
  <c r="R146" i="4"/>
  <c r="R147" i="4"/>
  <c r="R148" i="4"/>
  <c r="R149" i="4"/>
  <c r="R150" i="4"/>
  <c r="R151" i="4"/>
  <c r="R152" i="4"/>
  <c r="R153" i="4"/>
  <c r="R154" i="4"/>
  <c r="R155" i="4"/>
  <c r="R156" i="4"/>
  <c r="K183" i="33" l="1"/>
  <c r="K182" i="33"/>
  <c r="K184" i="33" s="1"/>
  <c r="J167" i="33"/>
  <c r="I167" i="33"/>
  <c r="H167" i="33"/>
  <c r="G167" i="33"/>
  <c r="F167" i="33"/>
  <c r="E167" i="33"/>
  <c r="D167" i="33"/>
  <c r="K166" i="33"/>
  <c r="K165" i="33"/>
  <c r="K164" i="33"/>
  <c r="K163" i="33"/>
  <c r="K162" i="33"/>
  <c r="J157" i="33"/>
  <c r="I157" i="33"/>
  <c r="H157" i="33"/>
  <c r="G157" i="33"/>
  <c r="F157" i="33"/>
  <c r="E157" i="33"/>
  <c r="D157" i="33"/>
  <c r="K156" i="33"/>
  <c r="K155" i="33"/>
  <c r="K154" i="33"/>
  <c r="K153" i="33"/>
  <c r="K152" i="33"/>
  <c r="J146" i="33"/>
  <c r="J147" i="33" s="1"/>
  <c r="I146" i="33"/>
  <c r="I147" i="33" s="1"/>
  <c r="H146" i="33"/>
  <c r="H147" i="33" s="1"/>
  <c r="G146" i="33"/>
  <c r="G147" i="33" s="1"/>
  <c r="F146" i="33"/>
  <c r="F147" i="33" s="1"/>
  <c r="E146" i="33"/>
  <c r="E147" i="33" s="1"/>
  <c r="D146" i="33"/>
  <c r="D147" i="33" s="1"/>
  <c r="K145" i="33"/>
  <c r="K144" i="33"/>
  <c r="K143" i="33"/>
  <c r="B77" i="13"/>
  <c r="C76" i="13" s="1"/>
  <c r="B72" i="13"/>
  <c r="B147" i="12"/>
  <c r="B141" i="12"/>
  <c r="C140" i="12" s="1"/>
  <c r="B136" i="12"/>
  <c r="C135" i="12" s="1"/>
  <c r="B130" i="12"/>
  <c r="C128" i="12" s="1"/>
  <c r="B122" i="12"/>
  <c r="C120" i="12" s="1"/>
  <c r="B199" i="11"/>
  <c r="C196" i="11" s="1"/>
  <c r="B194" i="11"/>
  <c r="B188" i="11"/>
  <c r="C187" i="11" s="1"/>
  <c r="D179" i="11"/>
  <c r="B179" i="11"/>
  <c r="C178" i="11" s="1"/>
  <c r="D172" i="11"/>
  <c r="D164" i="11"/>
  <c r="B164" i="11"/>
  <c r="O27" i="1" s="1"/>
  <c r="P67" i="27"/>
  <c r="O67" i="27"/>
  <c r="N67" i="27"/>
  <c r="M67" i="27"/>
  <c r="L67" i="27"/>
  <c r="K67" i="27"/>
  <c r="J67" i="27"/>
  <c r="I67" i="27"/>
  <c r="H67" i="27"/>
  <c r="G67" i="27"/>
  <c r="F67" i="27"/>
  <c r="E67" i="27"/>
  <c r="D67" i="27"/>
  <c r="C67" i="27"/>
  <c r="B67" i="27"/>
  <c r="Q66" i="27"/>
  <c r="Q65" i="27"/>
  <c r="Q64" i="27"/>
  <c r="Q63" i="27"/>
  <c r="Q62" i="27"/>
  <c r="P9" i="27"/>
  <c r="O9" i="27"/>
  <c r="N9" i="27"/>
  <c r="M9" i="27"/>
  <c r="L9" i="27"/>
  <c r="K9" i="27"/>
  <c r="J9" i="27"/>
  <c r="I9" i="27"/>
  <c r="H9" i="27"/>
  <c r="G9" i="27"/>
  <c r="F9" i="27"/>
  <c r="E9" i="27"/>
  <c r="D9" i="27"/>
  <c r="C9" i="27"/>
  <c r="B9" i="27"/>
  <c r="Q8" i="27"/>
  <c r="Q7" i="27"/>
  <c r="Q6" i="27"/>
  <c r="Q5" i="27"/>
  <c r="Q4" i="27"/>
  <c r="C70" i="13" l="1"/>
  <c r="O28" i="1"/>
  <c r="C129" i="12"/>
  <c r="C132" i="12"/>
  <c r="C133" i="12"/>
  <c r="C125" i="12"/>
  <c r="C114" i="12"/>
  <c r="C134" i="12"/>
  <c r="C117" i="12"/>
  <c r="C176" i="11"/>
  <c r="C191" i="11"/>
  <c r="C190" i="11"/>
  <c r="C198" i="11"/>
  <c r="C197" i="11"/>
  <c r="C192" i="11"/>
  <c r="C193" i="11"/>
  <c r="E168" i="11"/>
  <c r="E171" i="11"/>
  <c r="E166" i="11"/>
  <c r="E170" i="11"/>
  <c r="E169" i="11"/>
  <c r="E167" i="11"/>
  <c r="C156" i="11"/>
  <c r="C158" i="11"/>
  <c r="C160" i="11"/>
  <c r="C162" i="11"/>
  <c r="C159" i="11"/>
  <c r="C163" i="11"/>
  <c r="C157" i="11"/>
  <c r="C161" i="11"/>
  <c r="E160" i="11"/>
  <c r="E162" i="11"/>
  <c r="E159" i="11"/>
  <c r="E156" i="11"/>
  <c r="E158" i="11"/>
  <c r="E161" i="11"/>
  <c r="E157" i="11"/>
  <c r="E163" i="11"/>
  <c r="Q67" i="27"/>
  <c r="N68" i="27" s="1"/>
  <c r="K167" i="33"/>
  <c r="K157" i="33"/>
  <c r="E173" i="33"/>
  <c r="E172" i="33" s="1"/>
  <c r="I173" i="33"/>
  <c r="I172" i="33" s="1"/>
  <c r="K146" i="33"/>
  <c r="K147" i="33" s="1"/>
  <c r="F173" i="33"/>
  <c r="F172" i="33" s="1"/>
  <c r="J173" i="33"/>
  <c r="J172" i="33" s="1"/>
  <c r="G173" i="33"/>
  <c r="G172" i="33" s="1"/>
  <c r="D173" i="33"/>
  <c r="D172" i="33" s="1"/>
  <c r="H173" i="33"/>
  <c r="H172" i="33" s="1"/>
  <c r="C74" i="13"/>
  <c r="C75" i="13"/>
  <c r="C68" i="13"/>
  <c r="C71" i="13"/>
  <c r="C146" i="12"/>
  <c r="C143" i="12"/>
  <c r="C145" i="12"/>
  <c r="C121" i="12"/>
  <c r="E178" i="11"/>
  <c r="E176" i="11"/>
  <c r="E177" i="11"/>
  <c r="C177" i="11"/>
  <c r="C69" i="13"/>
  <c r="C138" i="12"/>
  <c r="C115" i="12"/>
  <c r="C119" i="12"/>
  <c r="C127" i="12"/>
  <c r="C139" i="12"/>
  <c r="C118" i="12"/>
  <c r="C126" i="12"/>
  <c r="C116" i="12"/>
  <c r="C124" i="12"/>
  <c r="C144" i="12"/>
  <c r="C184" i="11"/>
  <c r="C181" i="11"/>
  <c r="C185" i="11"/>
  <c r="C182" i="11"/>
  <c r="C186" i="11"/>
  <c r="C183" i="11"/>
  <c r="Q9" i="27"/>
  <c r="E10" i="27" s="1"/>
  <c r="K10" i="27"/>
  <c r="O24" i="1"/>
  <c r="O25" i="1" s="1"/>
  <c r="O23" i="1"/>
  <c r="O22" i="1"/>
  <c r="O19" i="1"/>
  <c r="O18" i="1"/>
  <c r="P152" i="10"/>
  <c r="Q151" i="10" s="1"/>
  <c r="N152" i="10"/>
  <c r="O148" i="10" s="1"/>
  <c r="L152" i="10"/>
  <c r="M150" i="10" s="1"/>
  <c r="J152" i="10"/>
  <c r="K149" i="10" s="1"/>
  <c r="H152" i="10"/>
  <c r="I151" i="10" s="1"/>
  <c r="F152" i="10"/>
  <c r="G150" i="10" s="1"/>
  <c r="D152" i="10"/>
  <c r="E150" i="10" s="1"/>
  <c r="B152" i="10"/>
  <c r="C152" i="10" s="1"/>
  <c r="R151" i="10"/>
  <c r="O151" i="10"/>
  <c r="R150" i="10"/>
  <c r="R149" i="10"/>
  <c r="G149" i="10"/>
  <c r="R148" i="10"/>
  <c r="G148" i="10"/>
  <c r="P146" i="10"/>
  <c r="Q144" i="10" s="1"/>
  <c r="N146" i="10"/>
  <c r="O144" i="10" s="1"/>
  <c r="L146" i="10"/>
  <c r="M145" i="10" s="1"/>
  <c r="J146" i="10"/>
  <c r="K145" i="10" s="1"/>
  <c r="H146" i="10"/>
  <c r="I144" i="10" s="1"/>
  <c r="F146" i="10"/>
  <c r="G144" i="10" s="1"/>
  <c r="D146" i="10"/>
  <c r="E145" i="10" s="1"/>
  <c r="B146" i="10"/>
  <c r="C145" i="10" s="1"/>
  <c r="R145" i="10"/>
  <c r="O145" i="10"/>
  <c r="G145" i="10"/>
  <c r="R144" i="10"/>
  <c r="R143" i="10"/>
  <c r="O143" i="10"/>
  <c r="R142" i="10"/>
  <c r="C142" i="10"/>
  <c r="R141" i="10"/>
  <c r="O141" i="10"/>
  <c r="G141" i="10"/>
  <c r="R140" i="10"/>
  <c r="P138" i="10"/>
  <c r="N138" i="10"/>
  <c r="O136" i="10" s="1"/>
  <c r="L138" i="10"/>
  <c r="J138" i="10"/>
  <c r="K137" i="10" s="1"/>
  <c r="H138" i="10"/>
  <c r="F138" i="10"/>
  <c r="G134" i="10" s="1"/>
  <c r="D138" i="10"/>
  <c r="B138" i="10"/>
  <c r="C135" i="10" s="1"/>
  <c r="R137" i="10"/>
  <c r="O137" i="10"/>
  <c r="R136" i="10"/>
  <c r="R135" i="10"/>
  <c r="G135" i="10"/>
  <c r="R134" i="10"/>
  <c r="C134" i="10"/>
  <c r="R133" i="10"/>
  <c r="O133" i="10"/>
  <c r="R132" i="10"/>
  <c r="K132" i="10"/>
  <c r="P130" i="10"/>
  <c r="Q128" i="10" s="1"/>
  <c r="N130" i="10"/>
  <c r="O122" i="10" s="1"/>
  <c r="L130" i="10"/>
  <c r="M129" i="10" s="1"/>
  <c r="J130" i="10"/>
  <c r="K128" i="10" s="1"/>
  <c r="H130" i="10"/>
  <c r="I128" i="10" s="1"/>
  <c r="F130" i="10"/>
  <c r="G127" i="10" s="1"/>
  <c r="D130" i="10"/>
  <c r="E129" i="10" s="1"/>
  <c r="B130" i="10"/>
  <c r="C128" i="10" s="1"/>
  <c r="R129" i="10"/>
  <c r="O129" i="10"/>
  <c r="G129" i="10"/>
  <c r="R128" i="10"/>
  <c r="R127" i="10"/>
  <c r="R126" i="10"/>
  <c r="R125" i="10"/>
  <c r="R124" i="10"/>
  <c r="R123" i="10"/>
  <c r="R122" i="10"/>
  <c r="R161" i="10"/>
  <c r="R162" i="10"/>
  <c r="R163" i="10"/>
  <c r="R164" i="10"/>
  <c r="R165" i="10"/>
  <c r="R166" i="10"/>
  <c r="R167" i="10"/>
  <c r="R168" i="10"/>
  <c r="B169" i="10"/>
  <c r="C161" i="10" s="1"/>
  <c r="D169" i="10"/>
  <c r="E162" i="10" s="1"/>
  <c r="F169" i="10"/>
  <c r="G162" i="10" s="1"/>
  <c r="H169" i="10"/>
  <c r="I161" i="10" s="1"/>
  <c r="J169" i="10"/>
  <c r="K161" i="10" s="1"/>
  <c r="L169" i="10"/>
  <c r="N169" i="10"/>
  <c r="O162" i="10" s="1"/>
  <c r="P169" i="10"/>
  <c r="Q161" i="10" s="1"/>
  <c r="R171" i="10"/>
  <c r="R172" i="10"/>
  <c r="R173" i="10"/>
  <c r="R174" i="10"/>
  <c r="R175" i="10"/>
  <c r="R176" i="10"/>
  <c r="B177" i="10"/>
  <c r="C173" i="10" s="1"/>
  <c r="D177" i="10"/>
  <c r="E171" i="10" s="1"/>
  <c r="F177" i="10"/>
  <c r="G176" i="10" s="1"/>
  <c r="H177" i="10"/>
  <c r="I172" i="10" s="1"/>
  <c r="J177" i="10"/>
  <c r="L177" i="10"/>
  <c r="M174" i="10" s="1"/>
  <c r="N177" i="10"/>
  <c r="O174" i="10" s="1"/>
  <c r="P177" i="10"/>
  <c r="Q171" i="10" s="1"/>
  <c r="R179" i="10"/>
  <c r="R180" i="10"/>
  <c r="R181" i="10"/>
  <c r="R182" i="10"/>
  <c r="R183" i="10"/>
  <c r="R184" i="10"/>
  <c r="B185" i="10"/>
  <c r="C179" i="10" s="1"/>
  <c r="D185" i="10"/>
  <c r="E179" i="10" s="1"/>
  <c r="F185" i="10"/>
  <c r="G180" i="10" s="1"/>
  <c r="H185" i="10"/>
  <c r="I179" i="10" s="1"/>
  <c r="J185" i="10"/>
  <c r="K179" i="10" s="1"/>
  <c r="L185" i="10"/>
  <c r="M179" i="10" s="1"/>
  <c r="N185" i="10"/>
  <c r="O180" i="10" s="1"/>
  <c r="P185" i="10"/>
  <c r="Q180" i="10" s="1"/>
  <c r="R187" i="10"/>
  <c r="R188" i="10"/>
  <c r="R189" i="10"/>
  <c r="R190" i="10"/>
  <c r="B191" i="10"/>
  <c r="C191" i="10" s="1"/>
  <c r="D191" i="10"/>
  <c r="E187" i="10" s="1"/>
  <c r="F191" i="10"/>
  <c r="G190" i="10" s="1"/>
  <c r="H191" i="10"/>
  <c r="I189" i="10" s="1"/>
  <c r="J191" i="10"/>
  <c r="L191" i="10"/>
  <c r="M188" i="10" s="1"/>
  <c r="N191" i="10"/>
  <c r="P191" i="10"/>
  <c r="Q190" i="10" s="1"/>
  <c r="J93" i="25"/>
  <c r="I93" i="25"/>
  <c r="H93" i="25"/>
  <c r="G93" i="25"/>
  <c r="F93" i="25"/>
  <c r="E93" i="25"/>
  <c r="D93" i="25"/>
  <c r="C93" i="25"/>
  <c r="B93" i="25"/>
  <c r="K92" i="25"/>
  <c r="K91" i="25"/>
  <c r="K90" i="25"/>
  <c r="K89" i="25"/>
  <c r="K88" i="25"/>
  <c r="K87" i="25"/>
  <c r="K86" i="25"/>
  <c r="K85" i="25"/>
  <c r="K84" i="25"/>
  <c r="K83" i="25"/>
  <c r="K82" i="25"/>
  <c r="K81" i="25"/>
  <c r="K80" i="25"/>
  <c r="K79" i="25"/>
  <c r="K78" i="25"/>
  <c r="K77" i="25"/>
  <c r="K76" i="25"/>
  <c r="K75" i="25"/>
  <c r="K74" i="25"/>
  <c r="O17" i="1"/>
  <c r="O15" i="1"/>
  <c r="O13" i="1"/>
  <c r="I7" i="26"/>
  <c r="O16" i="1" s="1"/>
  <c r="I6" i="26"/>
  <c r="O14" i="1" s="1"/>
  <c r="H72" i="8"/>
  <c r="I69" i="8" s="1"/>
  <c r="H60" i="8"/>
  <c r="I57" i="8" s="1"/>
  <c r="I37" i="8"/>
  <c r="I38" i="8"/>
  <c r="H33" i="8"/>
  <c r="I30" i="8" s="1"/>
  <c r="H23" i="8"/>
  <c r="I20" i="8" s="1"/>
  <c r="H14" i="8"/>
  <c r="I11" i="8" s="1"/>
  <c r="I12" i="8"/>
  <c r="P97" i="7"/>
  <c r="O97" i="7"/>
  <c r="N97" i="7"/>
  <c r="M97" i="7"/>
  <c r="L97" i="7"/>
  <c r="K97" i="7"/>
  <c r="J97" i="7"/>
  <c r="I97" i="7"/>
  <c r="H97" i="7"/>
  <c r="G97" i="7"/>
  <c r="F97" i="7"/>
  <c r="E97" i="7"/>
  <c r="D97" i="7"/>
  <c r="C97" i="7"/>
  <c r="B97" i="7"/>
  <c r="Q96" i="7"/>
  <c r="Q95" i="7"/>
  <c r="P92" i="7"/>
  <c r="O92" i="7"/>
  <c r="N92" i="7"/>
  <c r="M92" i="7"/>
  <c r="L92" i="7"/>
  <c r="K92" i="7"/>
  <c r="J92" i="7"/>
  <c r="I92" i="7"/>
  <c r="H92" i="7"/>
  <c r="G92" i="7"/>
  <c r="F92" i="7"/>
  <c r="E92" i="7"/>
  <c r="D92" i="7"/>
  <c r="C92" i="7"/>
  <c r="B92" i="7"/>
  <c r="Q91" i="7"/>
  <c r="Q90" i="7"/>
  <c r="P87" i="7"/>
  <c r="O87" i="7"/>
  <c r="N87" i="7"/>
  <c r="M87" i="7"/>
  <c r="L87" i="7"/>
  <c r="K87" i="7"/>
  <c r="J87" i="7"/>
  <c r="I87" i="7"/>
  <c r="H87" i="7"/>
  <c r="G87" i="7"/>
  <c r="F87" i="7"/>
  <c r="E87" i="7"/>
  <c r="D87" i="7"/>
  <c r="C87" i="7"/>
  <c r="B87" i="7"/>
  <c r="Q86" i="7"/>
  <c r="O10" i="1" s="1"/>
  <c r="Q85" i="7"/>
  <c r="Q81" i="7"/>
  <c r="O82" i="7" s="1"/>
  <c r="Q77" i="7"/>
  <c r="P78" i="7" s="1"/>
  <c r="I58" i="8" l="1"/>
  <c r="C179" i="11"/>
  <c r="D10" i="27"/>
  <c r="R7" i="27"/>
  <c r="R4" i="27"/>
  <c r="B10" i="27"/>
  <c r="Q10" i="27" s="1"/>
  <c r="H10" i="27"/>
  <c r="N10" i="27"/>
  <c r="C130" i="12"/>
  <c r="C141" i="12"/>
  <c r="C147" i="12"/>
  <c r="C122" i="12"/>
  <c r="C136" i="12"/>
  <c r="C199" i="11"/>
  <c r="K136" i="10"/>
  <c r="C148" i="10"/>
  <c r="G151" i="10"/>
  <c r="J10" i="27"/>
  <c r="M10" i="27"/>
  <c r="C194" i="11"/>
  <c r="C164" i="11"/>
  <c r="C188" i="11"/>
  <c r="R66" i="27"/>
  <c r="P10" i="27"/>
  <c r="I10" i="27"/>
  <c r="R8" i="27"/>
  <c r="R9" i="27"/>
  <c r="C10" i="27"/>
  <c r="L68" i="27"/>
  <c r="G10" i="27"/>
  <c r="B68" i="27"/>
  <c r="L10" i="27"/>
  <c r="F10" i="27"/>
  <c r="R5" i="27"/>
  <c r="O10" i="27"/>
  <c r="R6" i="27"/>
  <c r="C68" i="27"/>
  <c r="D68" i="27"/>
  <c r="R65" i="27"/>
  <c r="R67" i="27"/>
  <c r="R62" i="27"/>
  <c r="O68" i="27"/>
  <c r="M68" i="27"/>
  <c r="J68" i="27"/>
  <c r="R64" i="27"/>
  <c r="P68" i="27"/>
  <c r="K68" i="27"/>
  <c r="E68" i="27"/>
  <c r="R63" i="27"/>
  <c r="E172" i="11"/>
  <c r="E164" i="11"/>
  <c r="I56" i="8"/>
  <c r="I19" i="8"/>
  <c r="I21" i="8"/>
  <c r="I7" i="8"/>
  <c r="I8" i="8"/>
  <c r="L82" i="7"/>
  <c r="H68" i="27"/>
  <c r="G68" i="27"/>
  <c r="I68" i="27"/>
  <c r="F68" i="27"/>
  <c r="K173" i="33"/>
  <c r="K172" i="33" s="1"/>
  <c r="C77" i="13"/>
  <c r="C72" i="13"/>
  <c r="E179" i="11"/>
  <c r="O149" i="10"/>
  <c r="O150" i="10"/>
  <c r="K135" i="10"/>
  <c r="K126" i="10"/>
  <c r="G122" i="10"/>
  <c r="G125" i="10"/>
  <c r="I68" i="8"/>
  <c r="I54" i="8"/>
  <c r="I29" i="8"/>
  <c r="I31" i="8"/>
  <c r="I28" i="8"/>
  <c r="I27" i="8"/>
  <c r="I32" i="8"/>
  <c r="I17" i="8"/>
  <c r="O11" i="1"/>
  <c r="I9" i="8"/>
  <c r="I5" i="8"/>
  <c r="I10" i="8"/>
  <c r="I70" i="8"/>
  <c r="O12" i="1"/>
  <c r="I64" i="8"/>
  <c r="I66" i="8"/>
  <c r="Q97" i="7"/>
  <c r="Q92" i="7"/>
  <c r="P82" i="7"/>
  <c r="O9" i="1"/>
  <c r="D82" i="7"/>
  <c r="H82" i="7"/>
  <c r="Q87" i="7"/>
  <c r="G123" i="10"/>
  <c r="O125" i="10"/>
  <c r="C133" i="10"/>
  <c r="K134" i="10"/>
  <c r="C137" i="10"/>
  <c r="C132" i="10"/>
  <c r="C136" i="10"/>
  <c r="K150" i="10"/>
  <c r="I167" i="10"/>
  <c r="C122" i="10"/>
  <c r="C123" i="10"/>
  <c r="C124" i="10"/>
  <c r="G132" i="10"/>
  <c r="O134" i="10"/>
  <c r="G136" i="10"/>
  <c r="K142" i="10"/>
  <c r="C149" i="10"/>
  <c r="K151" i="10"/>
  <c r="K124" i="10"/>
  <c r="G133" i="10"/>
  <c r="O135" i="10"/>
  <c r="G137" i="10"/>
  <c r="C140" i="10"/>
  <c r="C144" i="10"/>
  <c r="K148" i="10"/>
  <c r="C150" i="10"/>
  <c r="K122" i="10"/>
  <c r="K123" i="10"/>
  <c r="C126" i="10"/>
  <c r="O132" i="10"/>
  <c r="K133" i="10"/>
  <c r="K138" i="10" s="1"/>
  <c r="K140" i="10"/>
  <c r="G143" i="10"/>
  <c r="K144" i="10"/>
  <c r="C151" i="10"/>
  <c r="M171" i="10"/>
  <c r="I188" i="10"/>
  <c r="M183" i="10"/>
  <c r="G188" i="10"/>
  <c r="O183" i="10"/>
  <c r="C182" i="10"/>
  <c r="C180" i="10"/>
  <c r="E176" i="10"/>
  <c r="E174" i="10"/>
  <c r="G172" i="10"/>
  <c r="I165" i="10"/>
  <c r="M190" i="10"/>
  <c r="M187" i="10"/>
  <c r="E189" i="10"/>
  <c r="K184" i="10"/>
  <c r="E172" i="10"/>
  <c r="K168" i="10"/>
  <c r="K166" i="10"/>
  <c r="K162" i="10"/>
  <c r="K182" i="10"/>
  <c r="Q187" i="10"/>
  <c r="C184" i="10"/>
  <c r="M181" i="10"/>
  <c r="M175" i="10"/>
  <c r="M173" i="10"/>
  <c r="C166" i="10"/>
  <c r="C164" i="10"/>
  <c r="I174" i="10"/>
  <c r="I190" i="10"/>
  <c r="Q189" i="10"/>
  <c r="Q174" i="10"/>
  <c r="I173" i="10"/>
  <c r="I171" i="10"/>
  <c r="E168" i="10"/>
  <c r="G165" i="10"/>
  <c r="M189" i="10"/>
  <c r="Q188" i="10"/>
  <c r="E188" i="10"/>
  <c r="I187" i="10"/>
  <c r="G183" i="10"/>
  <c r="O179" i="10"/>
  <c r="M176" i="10"/>
  <c r="E175" i="10"/>
  <c r="E173" i="10"/>
  <c r="M172" i="10"/>
  <c r="C168" i="10"/>
  <c r="G167" i="10"/>
  <c r="O163" i="10"/>
  <c r="O161" i="10"/>
  <c r="O167" i="10"/>
  <c r="G161" i="10"/>
  <c r="G181" i="10"/>
  <c r="Q176" i="10"/>
  <c r="I175" i="10"/>
  <c r="Q172" i="10"/>
  <c r="E190" i="10"/>
  <c r="O181" i="10"/>
  <c r="K180" i="10"/>
  <c r="G179" i="10"/>
  <c r="I176" i="10"/>
  <c r="Q175" i="10"/>
  <c r="C175" i="10"/>
  <c r="Q173" i="10"/>
  <c r="O165" i="10"/>
  <c r="K164" i="10"/>
  <c r="G163" i="10"/>
  <c r="C162" i="10"/>
  <c r="R138" i="10"/>
  <c r="R146" i="10"/>
  <c r="G124" i="10"/>
  <c r="G128" i="10"/>
  <c r="G126" i="10"/>
  <c r="O128" i="10"/>
  <c r="O124" i="10"/>
  <c r="O126" i="10"/>
  <c r="I137" i="10"/>
  <c r="I135" i="10"/>
  <c r="I133" i="10"/>
  <c r="I136" i="10"/>
  <c r="I134" i="10"/>
  <c r="I132" i="10"/>
  <c r="Q137" i="10"/>
  <c r="Q135" i="10"/>
  <c r="Q133" i="10"/>
  <c r="Q136" i="10"/>
  <c r="Q134" i="10"/>
  <c r="Q132" i="10"/>
  <c r="O123" i="10"/>
  <c r="O127" i="10"/>
  <c r="C129" i="10"/>
  <c r="C125" i="10"/>
  <c r="C127" i="10"/>
  <c r="K129" i="10"/>
  <c r="K125" i="10"/>
  <c r="K127" i="10"/>
  <c r="R130" i="10"/>
  <c r="E136" i="10"/>
  <c r="E134" i="10"/>
  <c r="E132" i="10"/>
  <c r="E137" i="10"/>
  <c r="E135" i="10"/>
  <c r="E133" i="10"/>
  <c r="M136" i="10"/>
  <c r="M134" i="10"/>
  <c r="M132" i="10"/>
  <c r="M137" i="10"/>
  <c r="M135" i="10"/>
  <c r="M133" i="10"/>
  <c r="E122" i="10"/>
  <c r="M122" i="10"/>
  <c r="I123" i="10"/>
  <c r="Q123" i="10"/>
  <c r="E124" i="10"/>
  <c r="M124" i="10"/>
  <c r="I125" i="10"/>
  <c r="Q125" i="10"/>
  <c r="E126" i="10"/>
  <c r="M126" i="10"/>
  <c r="I127" i="10"/>
  <c r="Q127" i="10"/>
  <c r="E128" i="10"/>
  <c r="M128" i="10"/>
  <c r="I129" i="10"/>
  <c r="Q129" i="10"/>
  <c r="E140" i="10"/>
  <c r="M140" i="10"/>
  <c r="I141" i="10"/>
  <c r="Q141" i="10"/>
  <c r="E142" i="10"/>
  <c r="M142" i="10"/>
  <c r="I143" i="10"/>
  <c r="Q143" i="10"/>
  <c r="E144" i="10"/>
  <c r="M144" i="10"/>
  <c r="I145" i="10"/>
  <c r="Q145" i="10"/>
  <c r="I148" i="10"/>
  <c r="Q148" i="10"/>
  <c r="E149" i="10"/>
  <c r="M149" i="10"/>
  <c r="I150" i="10"/>
  <c r="Q150" i="10"/>
  <c r="E151" i="10"/>
  <c r="M151" i="10"/>
  <c r="G140" i="10"/>
  <c r="O140" i="10"/>
  <c r="C141" i="10"/>
  <c r="K141" i="10"/>
  <c r="G142" i="10"/>
  <c r="O142" i="10"/>
  <c r="C143" i="10"/>
  <c r="K143" i="10"/>
  <c r="R152" i="10"/>
  <c r="O26" i="1" s="1"/>
  <c r="I122" i="10"/>
  <c r="Q122" i="10"/>
  <c r="E123" i="10"/>
  <c r="M123" i="10"/>
  <c r="I124" i="10"/>
  <c r="Q124" i="10"/>
  <c r="E125" i="10"/>
  <c r="M125" i="10"/>
  <c r="I126" i="10"/>
  <c r="Q126" i="10"/>
  <c r="E127" i="10"/>
  <c r="M127" i="10"/>
  <c r="I140" i="10"/>
  <c r="Q140" i="10"/>
  <c r="E141" i="10"/>
  <c r="M141" i="10"/>
  <c r="I142" i="10"/>
  <c r="Q142" i="10"/>
  <c r="E143" i="10"/>
  <c r="M143" i="10"/>
  <c r="E148" i="10"/>
  <c r="M148" i="10"/>
  <c r="I149" i="10"/>
  <c r="Q149" i="10"/>
  <c r="K172" i="10"/>
  <c r="K174" i="10"/>
  <c r="K176" i="10"/>
  <c r="K171" i="10"/>
  <c r="M161" i="10"/>
  <c r="M163" i="10"/>
  <c r="M165" i="10"/>
  <c r="M167" i="10"/>
  <c r="M164" i="10"/>
  <c r="I184" i="10"/>
  <c r="I183" i="10"/>
  <c r="I182" i="10"/>
  <c r="I181" i="10"/>
  <c r="R185" i="10"/>
  <c r="I180" i="10"/>
  <c r="Q179" i="10"/>
  <c r="O171" i="10"/>
  <c r="O173" i="10"/>
  <c r="O175" i="10"/>
  <c r="O176" i="10"/>
  <c r="K173" i="10"/>
  <c r="Q162" i="10"/>
  <c r="Q164" i="10"/>
  <c r="Q166" i="10"/>
  <c r="Q168" i="10"/>
  <c r="M166" i="10"/>
  <c r="Q163" i="10"/>
  <c r="R191" i="10"/>
  <c r="O187" i="10"/>
  <c r="O189" i="10"/>
  <c r="K188" i="10"/>
  <c r="K190" i="10"/>
  <c r="G187" i="10"/>
  <c r="G189" i="10"/>
  <c r="C188" i="10"/>
  <c r="C190" i="10"/>
  <c r="O190" i="10"/>
  <c r="C189" i="10"/>
  <c r="O188" i="10"/>
  <c r="C187" i="10"/>
  <c r="Q184" i="10"/>
  <c r="E184" i="10"/>
  <c r="Q183" i="10"/>
  <c r="Q182" i="10"/>
  <c r="E182" i="10"/>
  <c r="Q181" i="10"/>
  <c r="E180" i="10"/>
  <c r="R177" i="10"/>
  <c r="C172" i="10"/>
  <c r="C174" i="10"/>
  <c r="C176" i="10"/>
  <c r="K175" i="10"/>
  <c r="R169" i="10"/>
  <c r="E161" i="10"/>
  <c r="E163" i="10"/>
  <c r="E165" i="10"/>
  <c r="E167" i="10"/>
  <c r="M168" i="10"/>
  <c r="Q165" i="10"/>
  <c r="E164" i="10"/>
  <c r="K189" i="10"/>
  <c r="K187" i="10"/>
  <c r="M184" i="10"/>
  <c r="E183" i="10"/>
  <c r="M182" i="10"/>
  <c r="E181" i="10"/>
  <c r="M180" i="10"/>
  <c r="G171" i="10"/>
  <c r="G173" i="10"/>
  <c r="G175" i="10"/>
  <c r="G174" i="10"/>
  <c r="O172" i="10"/>
  <c r="C171" i="10"/>
  <c r="I162" i="10"/>
  <c r="I164" i="10"/>
  <c r="I166" i="10"/>
  <c r="I168" i="10"/>
  <c r="Q167" i="10"/>
  <c r="E166" i="10"/>
  <c r="I163" i="10"/>
  <c r="M162" i="10"/>
  <c r="O184" i="10"/>
  <c r="G184" i="10"/>
  <c r="K183" i="10"/>
  <c r="C183" i="10"/>
  <c r="O182" i="10"/>
  <c r="G182" i="10"/>
  <c r="K181" i="10"/>
  <c r="C181" i="10"/>
  <c r="O168" i="10"/>
  <c r="G168" i="10"/>
  <c r="K167" i="10"/>
  <c r="C167" i="10"/>
  <c r="O166" i="10"/>
  <c r="G166" i="10"/>
  <c r="K165" i="10"/>
  <c r="C165" i="10"/>
  <c r="O164" i="10"/>
  <c r="G164" i="10"/>
  <c r="K163" i="10"/>
  <c r="C163" i="10"/>
  <c r="K93" i="25"/>
  <c r="J94" i="25" s="1"/>
  <c r="L83" i="25"/>
  <c r="L84" i="25"/>
  <c r="L86" i="25"/>
  <c r="I67" i="8"/>
  <c r="I71" i="8"/>
  <c r="I65" i="8"/>
  <c r="I55" i="8"/>
  <c r="I59" i="8"/>
  <c r="I53" i="8"/>
  <c r="I39" i="8"/>
  <c r="I36" i="8"/>
  <c r="I26" i="8"/>
  <c r="I18" i="8"/>
  <c r="I22" i="8"/>
  <c r="I13" i="8"/>
  <c r="I78" i="7"/>
  <c r="B78" i="7"/>
  <c r="F78" i="7"/>
  <c r="J78" i="7"/>
  <c r="N78" i="7"/>
  <c r="E82" i="7"/>
  <c r="I82" i="7"/>
  <c r="M82" i="7"/>
  <c r="E78" i="7"/>
  <c r="C78" i="7"/>
  <c r="G78" i="7"/>
  <c r="K78" i="7"/>
  <c r="O78" i="7"/>
  <c r="B82" i="7"/>
  <c r="F82" i="7"/>
  <c r="J82" i="7"/>
  <c r="N82" i="7"/>
  <c r="M78" i="7"/>
  <c r="D78" i="7"/>
  <c r="H78" i="7"/>
  <c r="L78" i="7"/>
  <c r="C82" i="7"/>
  <c r="G82" i="7"/>
  <c r="K82" i="7"/>
  <c r="Q175" i="4"/>
  <c r="P175" i="4"/>
  <c r="O175" i="4"/>
  <c r="N175" i="4"/>
  <c r="M175" i="4"/>
  <c r="L175" i="4"/>
  <c r="K175" i="4"/>
  <c r="J175" i="4"/>
  <c r="I175" i="4"/>
  <c r="H175" i="4"/>
  <c r="G175" i="4"/>
  <c r="F175" i="4"/>
  <c r="E175" i="4"/>
  <c r="D175" i="4"/>
  <c r="C175" i="4"/>
  <c r="Q174" i="4"/>
  <c r="P174" i="4"/>
  <c r="O174" i="4"/>
  <c r="N174" i="4"/>
  <c r="M174" i="4"/>
  <c r="L174" i="4"/>
  <c r="K174" i="4"/>
  <c r="J174" i="4"/>
  <c r="I174" i="4"/>
  <c r="H174" i="4"/>
  <c r="G174" i="4"/>
  <c r="F174" i="4"/>
  <c r="E174" i="4"/>
  <c r="D174" i="4"/>
  <c r="C174" i="4"/>
  <c r="Q173" i="4"/>
  <c r="P173" i="4"/>
  <c r="O173" i="4"/>
  <c r="N173" i="4"/>
  <c r="M173" i="4"/>
  <c r="L173" i="4"/>
  <c r="K173" i="4"/>
  <c r="J173" i="4"/>
  <c r="I173" i="4"/>
  <c r="H173" i="4"/>
  <c r="G173" i="4"/>
  <c r="F173" i="4"/>
  <c r="E173" i="4"/>
  <c r="D173" i="4"/>
  <c r="C173" i="4"/>
  <c r="R172" i="4"/>
  <c r="R171" i="4"/>
  <c r="R170" i="4"/>
  <c r="R169" i="4"/>
  <c r="R168" i="4"/>
  <c r="R167" i="4"/>
  <c r="R166" i="4"/>
  <c r="R165" i="4"/>
  <c r="R164" i="4"/>
  <c r="R163" i="4"/>
  <c r="R162" i="4"/>
  <c r="S162" i="4" s="1"/>
  <c r="R161" i="4"/>
  <c r="R159" i="4"/>
  <c r="R158" i="4"/>
  <c r="R157" i="4"/>
  <c r="O5" i="1" s="1"/>
  <c r="S156" i="4"/>
  <c r="S155" i="4"/>
  <c r="S154" i="4"/>
  <c r="S153" i="4"/>
  <c r="S152" i="4"/>
  <c r="S151" i="4"/>
  <c r="S150" i="4"/>
  <c r="S149" i="4"/>
  <c r="S148" i="4"/>
  <c r="S147" i="4"/>
  <c r="S146" i="4"/>
  <c r="S145" i="4"/>
  <c r="P65" i="5"/>
  <c r="O65" i="5"/>
  <c r="N65" i="5"/>
  <c r="M65" i="5"/>
  <c r="L65" i="5"/>
  <c r="K65" i="5"/>
  <c r="J65" i="5"/>
  <c r="I65" i="5"/>
  <c r="H65" i="5"/>
  <c r="G65" i="5"/>
  <c r="F65" i="5"/>
  <c r="E65" i="5"/>
  <c r="D65" i="5"/>
  <c r="C65" i="5"/>
  <c r="B65" i="5"/>
  <c r="Q64" i="5"/>
  <c r="Q63" i="5"/>
  <c r="Q62" i="5"/>
  <c r="Q61" i="5"/>
  <c r="P58" i="5"/>
  <c r="O58" i="5"/>
  <c r="N58" i="5"/>
  <c r="M58" i="5"/>
  <c r="L58" i="5"/>
  <c r="K58" i="5"/>
  <c r="J58" i="5"/>
  <c r="I58" i="5"/>
  <c r="H58" i="5"/>
  <c r="G58" i="5"/>
  <c r="F58" i="5"/>
  <c r="E58" i="5"/>
  <c r="D58" i="5"/>
  <c r="C58" i="5"/>
  <c r="B58" i="5"/>
  <c r="Q57" i="5"/>
  <c r="Q56" i="5"/>
  <c r="Q55" i="5"/>
  <c r="Q54" i="5"/>
  <c r="P64" i="3"/>
  <c r="O64" i="3"/>
  <c r="N64" i="3"/>
  <c r="M64" i="3"/>
  <c r="L64" i="3"/>
  <c r="K64" i="3"/>
  <c r="J64" i="3"/>
  <c r="I64" i="3"/>
  <c r="H64" i="3"/>
  <c r="G64" i="3"/>
  <c r="F64" i="3"/>
  <c r="E64" i="3"/>
  <c r="D64" i="3"/>
  <c r="C64" i="3"/>
  <c r="B64" i="3"/>
  <c r="Q63" i="3"/>
  <c r="Q62" i="3"/>
  <c r="Q61" i="3"/>
  <c r="Q60" i="3"/>
  <c r="P57" i="3"/>
  <c r="O57" i="3"/>
  <c r="N57" i="3"/>
  <c r="M57" i="3"/>
  <c r="L57" i="3"/>
  <c r="K57" i="3"/>
  <c r="J57" i="3"/>
  <c r="I57" i="3"/>
  <c r="H57" i="3"/>
  <c r="G57" i="3"/>
  <c r="F57" i="3"/>
  <c r="E57" i="3"/>
  <c r="D57" i="3"/>
  <c r="C57" i="3"/>
  <c r="B57" i="3"/>
  <c r="Q56" i="3"/>
  <c r="Q55" i="3"/>
  <c r="Q54" i="3"/>
  <c r="Q53" i="3"/>
  <c r="U18" i="2"/>
  <c r="V17" i="2" s="1"/>
  <c r="U12" i="2"/>
  <c r="V12" i="2" s="1"/>
  <c r="U6" i="2"/>
  <c r="Q64" i="3" l="1"/>
  <c r="O8" i="1" s="1"/>
  <c r="G94" i="25"/>
  <c r="L91" i="25"/>
  <c r="L81" i="25"/>
  <c r="F94" i="25"/>
  <c r="I94" i="25"/>
  <c r="O130" i="10"/>
  <c r="O138" i="10"/>
  <c r="O146" i="10"/>
  <c r="Q65" i="5"/>
  <c r="J66" i="5" s="1"/>
  <c r="O7" i="1"/>
  <c r="S170" i="4"/>
  <c r="G178" i="4"/>
  <c r="K178" i="4"/>
  <c r="O178" i="4"/>
  <c r="Q68" i="27"/>
  <c r="B94" i="25"/>
  <c r="I40" i="8"/>
  <c r="E176" i="4"/>
  <c r="M176" i="4"/>
  <c r="J177" i="4"/>
  <c r="R175" i="4"/>
  <c r="S164" i="4"/>
  <c r="S172" i="4"/>
  <c r="K177" i="4"/>
  <c r="O177" i="4"/>
  <c r="D178" i="4"/>
  <c r="L178" i="4"/>
  <c r="P178" i="4"/>
  <c r="Q176" i="4"/>
  <c r="F177" i="4"/>
  <c r="N177" i="4"/>
  <c r="S161" i="4"/>
  <c r="S169" i="4"/>
  <c r="C176" i="4"/>
  <c r="O176" i="4"/>
  <c r="S159" i="4"/>
  <c r="E152" i="10"/>
  <c r="Q146" i="10"/>
  <c r="M146" i="10"/>
  <c r="K146" i="10"/>
  <c r="I146" i="10"/>
  <c r="G146" i="10"/>
  <c r="E146" i="10"/>
  <c r="C146" i="10"/>
  <c r="Q138" i="10"/>
  <c r="M138" i="10"/>
  <c r="I138" i="10"/>
  <c r="G138" i="10"/>
  <c r="E138" i="10"/>
  <c r="C138" i="10"/>
  <c r="Q130" i="10"/>
  <c r="M130" i="10"/>
  <c r="K130" i="10"/>
  <c r="I130" i="10"/>
  <c r="G130" i="10"/>
  <c r="E130" i="10"/>
  <c r="C130" i="10"/>
  <c r="D94" i="25"/>
  <c r="L92" i="25"/>
  <c r="L87" i="25"/>
  <c r="H94" i="25"/>
  <c r="E94" i="25"/>
  <c r="L90" i="25"/>
  <c r="L75" i="25"/>
  <c r="L85" i="25"/>
  <c r="L76" i="25"/>
  <c r="L78" i="25"/>
  <c r="L77" i="25"/>
  <c r="L80" i="25"/>
  <c r="C94" i="25"/>
  <c r="L82" i="25"/>
  <c r="L74" i="25"/>
  <c r="L79" i="25"/>
  <c r="L89" i="25"/>
  <c r="L88" i="25"/>
  <c r="I72" i="8"/>
  <c r="I60" i="8"/>
  <c r="I33" i="8"/>
  <c r="I23" i="8"/>
  <c r="I14" i="8"/>
  <c r="Q82" i="7"/>
  <c r="Q78" i="7"/>
  <c r="S166" i="4"/>
  <c r="G177" i="4"/>
  <c r="J176" i="4"/>
  <c r="N176" i="4"/>
  <c r="K176" i="4"/>
  <c r="S165" i="4"/>
  <c r="D177" i="4"/>
  <c r="L177" i="4"/>
  <c r="P177" i="4"/>
  <c r="E178" i="4"/>
  <c r="M178" i="4"/>
  <c r="Q178" i="4"/>
  <c r="G176" i="4"/>
  <c r="S167" i="4"/>
  <c r="F176" i="4"/>
  <c r="R174" i="4"/>
  <c r="S163" i="4"/>
  <c r="S168" i="4"/>
  <c r="S171" i="4"/>
  <c r="D176" i="4"/>
  <c r="L176" i="4"/>
  <c r="P176" i="4"/>
  <c r="E177" i="4"/>
  <c r="M177" i="4"/>
  <c r="Q177" i="4"/>
  <c r="F178" i="4"/>
  <c r="J178" i="4"/>
  <c r="N178" i="4"/>
  <c r="C177" i="4"/>
  <c r="C178" i="4"/>
  <c r="S157" i="4"/>
  <c r="S158" i="4"/>
  <c r="R64" i="5"/>
  <c r="Q58" i="5"/>
  <c r="R57" i="5" s="1"/>
  <c r="R63" i="3"/>
  <c r="O4" i="1"/>
  <c r="V4" i="2"/>
  <c r="V5" i="2"/>
  <c r="K169" i="10"/>
  <c r="K185" i="10"/>
  <c r="Q177" i="10"/>
  <c r="I177" i="10"/>
  <c r="Q191" i="10"/>
  <c r="M191" i="10"/>
  <c r="O185" i="10"/>
  <c r="C169" i="10"/>
  <c r="C185" i="10"/>
  <c r="E177" i="10"/>
  <c r="I191" i="10"/>
  <c r="K191" i="10"/>
  <c r="G191" i="10"/>
  <c r="M177" i="10"/>
  <c r="E191" i="10"/>
  <c r="G169" i="10"/>
  <c r="G185" i="10"/>
  <c r="Q169" i="10"/>
  <c r="C177" i="10"/>
  <c r="E169" i="10"/>
  <c r="O169" i="10"/>
  <c r="I185" i="10"/>
  <c r="O177" i="10"/>
  <c r="M169" i="10"/>
  <c r="G177" i="10"/>
  <c r="Q185" i="10"/>
  <c r="K177" i="10"/>
  <c r="E185" i="10"/>
  <c r="I169" i="10"/>
  <c r="M185" i="10"/>
  <c r="O191" i="10"/>
  <c r="R173" i="4"/>
  <c r="M66" i="5"/>
  <c r="I66" i="5"/>
  <c r="E66" i="5"/>
  <c r="R63" i="5"/>
  <c r="N66" i="5"/>
  <c r="R61" i="5"/>
  <c r="C66" i="5"/>
  <c r="K66" i="5"/>
  <c r="O66" i="5"/>
  <c r="L66" i="5"/>
  <c r="P66" i="5"/>
  <c r="E65" i="3"/>
  <c r="I65" i="3"/>
  <c r="M65" i="3"/>
  <c r="J65" i="3"/>
  <c r="B65" i="3"/>
  <c r="N65" i="3"/>
  <c r="F65" i="3"/>
  <c r="R60" i="3"/>
  <c r="R62" i="3"/>
  <c r="R61" i="3"/>
  <c r="C65" i="3"/>
  <c r="G65" i="3"/>
  <c r="K65" i="3"/>
  <c r="O65" i="3"/>
  <c r="D65" i="3"/>
  <c r="H65" i="3"/>
  <c r="L65" i="3"/>
  <c r="P65" i="3"/>
  <c r="Q57" i="3"/>
  <c r="V10" i="2"/>
  <c r="V11" i="2"/>
  <c r="V8" i="2"/>
  <c r="V9" i="2"/>
  <c r="V14" i="2"/>
  <c r="V15" i="2"/>
  <c r="V18" i="2"/>
  <c r="V16" i="2"/>
  <c r="D66" i="5" l="1"/>
  <c r="R62" i="5"/>
  <c r="B66" i="5"/>
  <c r="H66" i="5"/>
  <c r="Q66" i="5" s="1"/>
  <c r="G66" i="5"/>
  <c r="F66" i="5"/>
  <c r="N59" i="5"/>
  <c r="G59" i="5"/>
  <c r="J59" i="5"/>
  <c r="C59" i="5"/>
  <c r="R54" i="5"/>
  <c r="P59" i="5"/>
  <c r="R56" i="5"/>
  <c r="D59" i="5"/>
  <c r="S175" i="4"/>
  <c r="P6" i="1"/>
  <c r="O6" i="1"/>
  <c r="K94" i="25"/>
  <c r="L93" i="25"/>
  <c r="S174" i="4"/>
  <c r="R177" i="4"/>
  <c r="R65" i="5"/>
  <c r="M59" i="5"/>
  <c r="O59" i="5"/>
  <c r="B59" i="5"/>
  <c r="L59" i="5"/>
  <c r="E59" i="5"/>
  <c r="R55" i="5"/>
  <c r="I59" i="5"/>
  <c r="K59" i="5"/>
  <c r="F59" i="5"/>
  <c r="H59" i="5"/>
  <c r="Q65" i="3"/>
  <c r="R64" i="3"/>
  <c r="R176" i="4"/>
  <c r="S173" i="4"/>
  <c r="R178" i="4"/>
  <c r="R55" i="3"/>
  <c r="R53" i="3"/>
  <c r="O58" i="3"/>
  <c r="C58" i="3"/>
  <c r="K58" i="3"/>
  <c r="G58" i="3"/>
  <c r="P58" i="3"/>
  <c r="R56" i="3"/>
  <c r="B58" i="3"/>
  <c r="L58" i="3"/>
  <c r="H58" i="3"/>
  <c r="I58" i="3"/>
  <c r="F58" i="3"/>
  <c r="N58" i="3"/>
  <c r="R54" i="3"/>
  <c r="M58" i="3"/>
  <c r="J58" i="3"/>
  <c r="D58" i="3"/>
  <c r="E58" i="3"/>
  <c r="N24" i="1"/>
  <c r="D193" i="33"/>
  <c r="R58" i="5" l="1"/>
  <c r="Q59" i="5"/>
  <c r="Q58" i="3"/>
  <c r="R57" i="3"/>
  <c r="N25" i="1"/>
  <c r="N19" i="1"/>
  <c r="K69" i="15"/>
  <c r="K68" i="15"/>
  <c r="K70" i="15" l="1"/>
  <c r="N22" i="1" l="1"/>
  <c r="N18" i="1"/>
  <c r="N17" i="1"/>
  <c r="N15" i="1"/>
  <c r="O137" i="22"/>
  <c r="N137" i="22"/>
  <c r="J137" i="22"/>
  <c r="G137" i="22"/>
  <c r="E137" i="22"/>
  <c r="D137" i="22"/>
  <c r="P135" i="22"/>
  <c r="L135" i="22" s="1"/>
  <c r="H135" i="22"/>
  <c r="H134" i="22"/>
  <c r="R134" i="22" s="1"/>
  <c r="P133" i="22"/>
  <c r="H133" i="22"/>
  <c r="H132" i="22"/>
  <c r="R132" i="22" s="1"/>
  <c r="P131" i="22"/>
  <c r="H131" i="22"/>
  <c r="H130" i="22"/>
  <c r="L130" i="22" s="1"/>
  <c r="C129" i="22"/>
  <c r="C137" i="22" s="1"/>
  <c r="H128" i="22"/>
  <c r="L128" i="22" s="1"/>
  <c r="H127" i="22"/>
  <c r="R127" i="22" s="1"/>
  <c r="H126" i="22"/>
  <c r="P126" i="22" s="1"/>
  <c r="H125" i="22"/>
  <c r="H124" i="22"/>
  <c r="L124" i="22" s="1"/>
  <c r="B123" i="22"/>
  <c r="B137" i="22" s="1"/>
  <c r="H122" i="22"/>
  <c r="R122" i="22" s="1"/>
  <c r="H121" i="22"/>
  <c r="R120" i="22"/>
  <c r="L120" i="22" s="1"/>
  <c r="H120" i="22"/>
  <c r="H119" i="22"/>
  <c r="H118" i="22"/>
  <c r="L118" i="22" s="1"/>
  <c r="H117" i="22"/>
  <c r="R116" i="22"/>
  <c r="H116" i="22"/>
  <c r="H115" i="22"/>
  <c r="L115" i="22" s="1"/>
  <c r="M114" i="22"/>
  <c r="M137" i="22" s="1"/>
  <c r="K114" i="22"/>
  <c r="K137" i="22" s="1"/>
  <c r="F114" i="22"/>
  <c r="H114" i="22" s="1"/>
  <c r="P113" i="22"/>
  <c r="H113" i="22"/>
  <c r="L131" i="22" l="1"/>
  <c r="L113" i="22"/>
  <c r="R133" i="22"/>
  <c r="P137" i="22"/>
  <c r="H123" i="22"/>
  <c r="L114" i="22"/>
  <c r="H129" i="22"/>
  <c r="L129" i="22" s="1"/>
  <c r="F137" i="22"/>
  <c r="N13" i="1"/>
  <c r="L137" i="22" l="1"/>
  <c r="H137" i="22"/>
  <c r="R182" i="4"/>
  <c r="R183" i="4"/>
  <c r="R184" i="4"/>
  <c r="R185" i="4"/>
  <c r="R186" i="4"/>
  <c r="R187" i="4"/>
  <c r="R188" i="4"/>
  <c r="R189" i="4"/>
  <c r="R190" i="4"/>
  <c r="R191" i="4"/>
  <c r="R192" i="4"/>
  <c r="R193" i="4"/>
  <c r="R137" i="22" l="1"/>
  <c r="R139" i="22" l="1"/>
  <c r="N139" i="22"/>
  <c r="J139" i="22"/>
  <c r="E139" i="22"/>
  <c r="P139" i="22"/>
  <c r="K139" i="22"/>
  <c r="M139" i="22"/>
  <c r="G139" i="22"/>
  <c r="B139" i="22"/>
  <c r="D139" i="22"/>
  <c r="O139" i="22"/>
  <c r="C139" i="22"/>
  <c r="L139" i="22"/>
  <c r="F139" i="22"/>
  <c r="H139" i="22"/>
  <c r="S6" i="2"/>
  <c r="T4" i="2" s="1"/>
  <c r="T5" i="2" l="1"/>
  <c r="B98" i="13"/>
  <c r="C95" i="13" s="1"/>
  <c r="B93" i="13"/>
  <c r="C89" i="13" s="1"/>
  <c r="G70" i="15"/>
  <c r="F70" i="15"/>
  <c r="E70" i="15"/>
  <c r="D70" i="15"/>
  <c r="C70" i="15"/>
  <c r="G66" i="15"/>
  <c r="F66" i="15"/>
  <c r="E66" i="15"/>
  <c r="D66" i="15"/>
  <c r="C66" i="15"/>
  <c r="K65" i="15"/>
  <c r="K64" i="15"/>
  <c r="J62" i="15"/>
  <c r="I62" i="15"/>
  <c r="G62" i="15"/>
  <c r="F62" i="15"/>
  <c r="E62" i="15"/>
  <c r="D62" i="15"/>
  <c r="C62" i="15"/>
  <c r="K61" i="15"/>
  <c r="K60" i="15"/>
  <c r="K229" i="33"/>
  <c r="K228" i="33"/>
  <c r="J214" i="33"/>
  <c r="I214" i="33"/>
  <c r="H214" i="33"/>
  <c r="G214" i="33"/>
  <c r="F214" i="33"/>
  <c r="E214" i="33"/>
  <c r="D214" i="33"/>
  <c r="K213" i="33"/>
  <c r="K212" i="33"/>
  <c r="K211" i="33"/>
  <c r="K210" i="33"/>
  <c r="K209" i="33"/>
  <c r="J204" i="33"/>
  <c r="I204" i="33"/>
  <c r="H204" i="33"/>
  <c r="G204" i="33"/>
  <c r="F204" i="33"/>
  <c r="E204" i="33"/>
  <c r="D204" i="33"/>
  <c r="K203" i="33"/>
  <c r="K202" i="33"/>
  <c r="K201" i="33"/>
  <c r="K200" i="33"/>
  <c r="K199" i="33"/>
  <c r="J193" i="33"/>
  <c r="J194" i="33" s="1"/>
  <c r="I193" i="33"/>
  <c r="I194" i="33" s="1"/>
  <c r="H193" i="33"/>
  <c r="H194" i="33" s="1"/>
  <c r="G193" i="33"/>
  <c r="G194" i="33" s="1"/>
  <c r="F193" i="33"/>
  <c r="F194" i="33" s="1"/>
  <c r="E193" i="33"/>
  <c r="E194" i="33" s="1"/>
  <c r="D194" i="33"/>
  <c r="K192" i="33"/>
  <c r="K191" i="33"/>
  <c r="K190" i="33"/>
  <c r="C91" i="13" l="1"/>
  <c r="N28" i="1"/>
  <c r="K230" i="33"/>
  <c r="K214" i="33"/>
  <c r="K204" i="33"/>
  <c r="G220" i="33"/>
  <c r="G219" i="33" s="1"/>
  <c r="D220" i="33"/>
  <c r="D219" i="33" s="1"/>
  <c r="H220" i="33"/>
  <c r="H219" i="33" s="1"/>
  <c r="E220" i="33"/>
  <c r="E219" i="33" s="1"/>
  <c r="I220" i="33"/>
  <c r="I219" i="33" s="1"/>
  <c r="K193" i="33"/>
  <c r="K194" i="33" s="1"/>
  <c r="F220" i="33"/>
  <c r="F219" i="33" s="1"/>
  <c r="J220" i="33"/>
  <c r="J219" i="33" s="1"/>
  <c r="K66" i="15"/>
  <c r="K62" i="15"/>
  <c r="C92" i="13"/>
  <c r="C96" i="13"/>
  <c r="C97" i="13"/>
  <c r="C90" i="13"/>
  <c r="B186" i="12"/>
  <c r="B178" i="12"/>
  <c r="C177" i="12" s="1"/>
  <c r="B173" i="12"/>
  <c r="C172" i="12" s="1"/>
  <c r="B167" i="12"/>
  <c r="C165" i="12" s="1"/>
  <c r="B159" i="12"/>
  <c r="C157" i="12" s="1"/>
  <c r="B250" i="11"/>
  <c r="B245" i="11"/>
  <c r="C244" i="11" s="1"/>
  <c r="B239" i="11"/>
  <c r="C239" i="11" s="1"/>
  <c r="D230" i="11"/>
  <c r="E229" i="11" s="1"/>
  <c r="B230" i="11"/>
  <c r="C228" i="11" s="1"/>
  <c r="D223" i="11"/>
  <c r="B223" i="11"/>
  <c r="C223" i="11" s="1"/>
  <c r="D215" i="11"/>
  <c r="P95" i="27"/>
  <c r="O95" i="27"/>
  <c r="N95" i="27"/>
  <c r="M95" i="27"/>
  <c r="L95" i="27"/>
  <c r="K95" i="27"/>
  <c r="J95" i="27"/>
  <c r="I95" i="27"/>
  <c r="H95" i="27"/>
  <c r="G95" i="27"/>
  <c r="F95" i="27"/>
  <c r="E95" i="27"/>
  <c r="D95" i="27"/>
  <c r="C95" i="27"/>
  <c r="B95" i="27"/>
  <c r="Q94" i="27"/>
  <c r="Q93" i="27"/>
  <c r="Q92" i="27"/>
  <c r="Q91" i="27"/>
  <c r="Q90" i="27"/>
  <c r="C238" i="11" l="1"/>
  <c r="C98" i="13"/>
  <c r="C234" i="11"/>
  <c r="C233" i="11"/>
  <c r="C237" i="11"/>
  <c r="K220" i="33"/>
  <c r="K219" i="33" s="1"/>
  <c r="C162" i="12"/>
  <c r="C185" i="12"/>
  <c r="C184" i="12"/>
  <c r="C183" i="12"/>
  <c r="C181" i="12"/>
  <c r="C182" i="12"/>
  <c r="C180" i="12"/>
  <c r="C166" i="12"/>
  <c r="E221" i="11"/>
  <c r="E220" i="11"/>
  <c r="E210" i="11"/>
  <c r="N27" i="1"/>
  <c r="C243" i="11"/>
  <c r="C241" i="11"/>
  <c r="C242" i="11"/>
  <c r="C93" i="13"/>
  <c r="C250" i="11"/>
  <c r="C248" i="11"/>
  <c r="C235" i="11"/>
  <c r="C249" i="11"/>
  <c r="C169" i="12"/>
  <c r="C163" i="12"/>
  <c r="C164" i="12"/>
  <c r="C186" i="12"/>
  <c r="C170" i="12"/>
  <c r="C171" i="12"/>
  <c r="C152" i="12"/>
  <c r="C158" i="12"/>
  <c r="C154" i="12"/>
  <c r="C155" i="12"/>
  <c r="C159" i="12"/>
  <c r="C151" i="12"/>
  <c r="C156" i="12"/>
  <c r="C232" i="11"/>
  <c r="C236" i="11"/>
  <c r="E228" i="11"/>
  <c r="C220" i="11"/>
  <c r="C218" i="11"/>
  <c r="C221" i="11"/>
  <c r="C219" i="11"/>
  <c r="C222" i="11"/>
  <c r="C217" i="11"/>
  <c r="C215" i="11"/>
  <c r="C207" i="11"/>
  <c r="C209" i="11"/>
  <c r="C211" i="11"/>
  <c r="C213" i="11"/>
  <c r="C210" i="11"/>
  <c r="C214" i="11"/>
  <c r="C212" i="11"/>
  <c r="C208" i="11"/>
  <c r="E212" i="11"/>
  <c r="E214" i="11"/>
  <c r="E207" i="11"/>
  <c r="E209" i="11"/>
  <c r="E211" i="11"/>
  <c r="E213" i="11"/>
  <c r="E208" i="11"/>
  <c r="Q95" i="27"/>
  <c r="R95" i="27" s="1"/>
  <c r="C175" i="12"/>
  <c r="C176" i="12"/>
  <c r="C153" i="12"/>
  <c r="C161" i="12"/>
  <c r="E218" i="11"/>
  <c r="E222" i="11"/>
  <c r="C227" i="11"/>
  <c r="C229" i="11"/>
  <c r="C245" i="11"/>
  <c r="E217" i="11"/>
  <c r="E219" i="11"/>
  <c r="E227" i="11"/>
  <c r="C247" i="11"/>
  <c r="J116" i="25"/>
  <c r="I116" i="25"/>
  <c r="H116" i="25"/>
  <c r="G116" i="25"/>
  <c r="F116" i="25"/>
  <c r="E116" i="25"/>
  <c r="D116" i="25"/>
  <c r="C116" i="25"/>
  <c r="B116" i="25"/>
  <c r="K115" i="25"/>
  <c r="K114" i="25"/>
  <c r="K113" i="25"/>
  <c r="K112" i="25"/>
  <c r="K111" i="25"/>
  <c r="K110" i="25"/>
  <c r="K109" i="25"/>
  <c r="K108" i="25"/>
  <c r="K107" i="25"/>
  <c r="K106" i="25"/>
  <c r="K105" i="25"/>
  <c r="K104" i="25"/>
  <c r="K103" i="25"/>
  <c r="K102" i="25"/>
  <c r="K101" i="25"/>
  <c r="K100" i="25"/>
  <c r="K99" i="25"/>
  <c r="K98" i="25"/>
  <c r="K97" i="25"/>
  <c r="K14" i="26"/>
  <c r="N23" i="1" s="1"/>
  <c r="K7" i="26"/>
  <c r="N16" i="1" s="1"/>
  <c r="K6" i="26"/>
  <c r="N14" i="1" s="1"/>
  <c r="J72" i="8"/>
  <c r="J60" i="8"/>
  <c r="K59" i="8" s="1"/>
  <c r="K57" i="8"/>
  <c r="K39" i="8"/>
  <c r="K38" i="8"/>
  <c r="K37" i="8"/>
  <c r="K36" i="8"/>
  <c r="J33" i="8"/>
  <c r="K32" i="8" s="1"/>
  <c r="J23" i="8"/>
  <c r="K22" i="8" s="1"/>
  <c r="J14" i="8"/>
  <c r="K8" i="8" s="1"/>
  <c r="P121" i="7"/>
  <c r="O121" i="7"/>
  <c r="N121" i="7"/>
  <c r="M121" i="7"/>
  <c r="L121" i="7"/>
  <c r="K121" i="7"/>
  <c r="J121" i="7"/>
  <c r="I121" i="7"/>
  <c r="H121" i="7"/>
  <c r="G121" i="7"/>
  <c r="F121" i="7"/>
  <c r="E121" i="7"/>
  <c r="D121" i="7"/>
  <c r="C121" i="7"/>
  <c r="B121" i="7"/>
  <c r="Q120" i="7"/>
  <c r="Q119" i="7"/>
  <c r="P116" i="7"/>
  <c r="O116" i="7"/>
  <c r="N116" i="7"/>
  <c r="M116" i="7"/>
  <c r="L116" i="7"/>
  <c r="K116" i="7"/>
  <c r="J116" i="7"/>
  <c r="I116" i="7"/>
  <c r="H116" i="7"/>
  <c r="G116" i="7"/>
  <c r="F116" i="7"/>
  <c r="E116" i="7"/>
  <c r="D116" i="7"/>
  <c r="C116" i="7"/>
  <c r="B116" i="7"/>
  <c r="Q115" i="7"/>
  <c r="Q114" i="7"/>
  <c r="P111" i="7"/>
  <c r="O111" i="7"/>
  <c r="N111" i="7"/>
  <c r="M111" i="7"/>
  <c r="L111" i="7"/>
  <c r="K111" i="7"/>
  <c r="J111" i="7"/>
  <c r="I111" i="7"/>
  <c r="H111" i="7"/>
  <c r="G111" i="7"/>
  <c r="F111" i="7"/>
  <c r="E111" i="7"/>
  <c r="D111" i="7"/>
  <c r="C111" i="7"/>
  <c r="B111" i="7"/>
  <c r="Q110" i="7"/>
  <c r="N10" i="1" s="1"/>
  <c r="Q109" i="7"/>
  <c r="Q105" i="7"/>
  <c r="Q101" i="7"/>
  <c r="P102" i="7" s="1"/>
  <c r="Q212" i="4"/>
  <c r="P212" i="4"/>
  <c r="O212" i="4"/>
  <c r="N212" i="4"/>
  <c r="M212" i="4"/>
  <c r="L212" i="4"/>
  <c r="K212" i="4"/>
  <c r="J212" i="4"/>
  <c r="I212" i="4"/>
  <c r="H212" i="4"/>
  <c r="G212" i="4"/>
  <c r="F212" i="4"/>
  <c r="E212" i="4"/>
  <c r="D212" i="4"/>
  <c r="C212" i="4"/>
  <c r="Q211" i="4"/>
  <c r="P211" i="4"/>
  <c r="O211" i="4"/>
  <c r="N211" i="4"/>
  <c r="M211" i="4"/>
  <c r="L211" i="4"/>
  <c r="K211" i="4"/>
  <c r="J211" i="4"/>
  <c r="I211" i="4"/>
  <c r="H211" i="4"/>
  <c r="G211" i="4"/>
  <c r="F211" i="4"/>
  <c r="E211" i="4"/>
  <c r="D211" i="4"/>
  <c r="C211" i="4"/>
  <c r="Q210" i="4"/>
  <c r="P210" i="4"/>
  <c r="O210" i="4"/>
  <c r="N210" i="4"/>
  <c r="M210" i="4"/>
  <c r="L210" i="4"/>
  <c r="K210" i="4"/>
  <c r="J210" i="4"/>
  <c r="I210" i="4"/>
  <c r="H210" i="4"/>
  <c r="G210" i="4"/>
  <c r="F210" i="4"/>
  <c r="E210" i="4"/>
  <c r="D210" i="4"/>
  <c r="C210" i="4"/>
  <c r="R209" i="4"/>
  <c r="R208" i="4"/>
  <c r="R207" i="4"/>
  <c r="R206" i="4"/>
  <c r="R205" i="4"/>
  <c r="R204" i="4"/>
  <c r="R203" i="4"/>
  <c r="R202" i="4"/>
  <c r="R201" i="4"/>
  <c r="R200" i="4"/>
  <c r="R199" i="4"/>
  <c r="R198" i="4"/>
  <c r="R196" i="4"/>
  <c r="R195" i="4"/>
  <c r="R194" i="4"/>
  <c r="S193" i="4"/>
  <c r="S192" i="4"/>
  <c r="S191" i="4"/>
  <c r="S190" i="4"/>
  <c r="S189" i="4"/>
  <c r="S188" i="4"/>
  <c r="S187" i="4"/>
  <c r="S186" i="4"/>
  <c r="S185" i="4"/>
  <c r="S184" i="4"/>
  <c r="S183" i="4"/>
  <c r="S182" i="4"/>
  <c r="P81" i="5"/>
  <c r="O81" i="5"/>
  <c r="N81" i="5"/>
  <c r="M81" i="5"/>
  <c r="L81" i="5"/>
  <c r="K81" i="5"/>
  <c r="J81" i="5"/>
  <c r="I81" i="5"/>
  <c r="H81" i="5"/>
  <c r="G81" i="5"/>
  <c r="F81" i="5"/>
  <c r="E81" i="5"/>
  <c r="D81" i="5"/>
  <c r="C81" i="5"/>
  <c r="B81" i="5"/>
  <c r="Q80" i="5"/>
  <c r="Q79" i="5"/>
  <c r="Q78" i="5"/>
  <c r="Q77" i="5"/>
  <c r="P74" i="5"/>
  <c r="O74" i="5"/>
  <c r="N74" i="5"/>
  <c r="M74" i="5"/>
  <c r="L74" i="5"/>
  <c r="K74" i="5"/>
  <c r="J74" i="5"/>
  <c r="I74" i="5"/>
  <c r="H74" i="5"/>
  <c r="G74" i="5"/>
  <c r="F74" i="5"/>
  <c r="E74" i="5"/>
  <c r="D74" i="5"/>
  <c r="C74" i="5"/>
  <c r="B74" i="5"/>
  <c r="Q73" i="5"/>
  <c r="Q72" i="5"/>
  <c r="Q71" i="5"/>
  <c r="Q70" i="5"/>
  <c r="P80" i="3"/>
  <c r="O80" i="3"/>
  <c r="N80" i="3"/>
  <c r="M80" i="3"/>
  <c r="L80" i="3"/>
  <c r="K80" i="3"/>
  <c r="J80" i="3"/>
  <c r="I80" i="3"/>
  <c r="H80" i="3"/>
  <c r="G80" i="3"/>
  <c r="F80" i="3"/>
  <c r="E80" i="3"/>
  <c r="D80" i="3"/>
  <c r="C80" i="3"/>
  <c r="B80" i="3"/>
  <c r="Q79" i="3"/>
  <c r="Q78" i="3"/>
  <c r="Q77" i="3"/>
  <c r="Q76" i="3"/>
  <c r="P73" i="3"/>
  <c r="O73" i="3"/>
  <c r="N73" i="3"/>
  <c r="M73" i="3"/>
  <c r="L73" i="3"/>
  <c r="K73" i="3"/>
  <c r="J73" i="3"/>
  <c r="I73" i="3"/>
  <c r="H73" i="3"/>
  <c r="G73" i="3"/>
  <c r="F73" i="3"/>
  <c r="E73" i="3"/>
  <c r="D73" i="3"/>
  <c r="C73" i="3"/>
  <c r="B73" i="3"/>
  <c r="Q72" i="3"/>
  <c r="Q71" i="3"/>
  <c r="Q70" i="3"/>
  <c r="Q69" i="3"/>
  <c r="N4" i="1"/>
  <c r="S18" i="2"/>
  <c r="S12" i="2"/>
  <c r="K17" i="8" l="1"/>
  <c r="C167" i="12"/>
  <c r="K7" i="8"/>
  <c r="K12" i="8"/>
  <c r="S202" i="4"/>
  <c r="S201" i="4"/>
  <c r="S205" i="4"/>
  <c r="N213" i="4"/>
  <c r="E215" i="11"/>
  <c r="N96" i="27"/>
  <c r="L96" i="27"/>
  <c r="R94" i="27"/>
  <c r="P96" i="27"/>
  <c r="E215" i="4"/>
  <c r="F213" i="4"/>
  <c r="R211" i="4"/>
  <c r="O214" i="4"/>
  <c r="L215" i="4"/>
  <c r="K40" i="8"/>
  <c r="K56" i="8"/>
  <c r="C173" i="12"/>
  <c r="G96" i="27"/>
  <c r="O106" i="7"/>
  <c r="N9" i="1"/>
  <c r="K215" i="4"/>
  <c r="K13" i="8"/>
  <c r="N11" i="1"/>
  <c r="K58" i="8"/>
  <c r="C96" i="27"/>
  <c r="F96" i="27"/>
  <c r="J96" i="27"/>
  <c r="R93" i="27"/>
  <c r="K96" i="27"/>
  <c r="R90" i="27"/>
  <c r="D96" i="27"/>
  <c r="J213" i="4"/>
  <c r="G214" i="4"/>
  <c r="D215" i="4"/>
  <c r="P215" i="4"/>
  <c r="K53" i="8"/>
  <c r="K70" i="8"/>
  <c r="N12" i="1"/>
  <c r="I96" i="27"/>
  <c r="E96" i="27"/>
  <c r="R91" i="27"/>
  <c r="O96" i="27"/>
  <c r="M215" i="4"/>
  <c r="S194" i="4"/>
  <c r="N7" i="1"/>
  <c r="N5" i="1"/>
  <c r="N6" i="1" s="1"/>
  <c r="Q215" i="4"/>
  <c r="K54" i="8"/>
  <c r="N26" i="1"/>
  <c r="M96" i="27"/>
  <c r="H96" i="27"/>
  <c r="R92" i="27"/>
  <c r="B96" i="27"/>
  <c r="T18" i="2"/>
  <c r="T15" i="2"/>
  <c r="C178" i="12"/>
  <c r="E230" i="11"/>
  <c r="C230" i="11"/>
  <c r="E223" i="11"/>
  <c r="Q81" i="5"/>
  <c r="E82" i="5" s="1"/>
  <c r="S199" i="4"/>
  <c r="G213" i="4"/>
  <c r="O215" i="4"/>
  <c r="S203" i="4"/>
  <c r="S207" i="4"/>
  <c r="C213" i="4"/>
  <c r="S204" i="4"/>
  <c r="C215" i="4"/>
  <c r="G215" i="4"/>
  <c r="S195" i="4"/>
  <c r="S196" i="4"/>
  <c r="K29" i="8"/>
  <c r="K19" i="8"/>
  <c r="K20" i="8"/>
  <c r="K21" i="8"/>
  <c r="Q111" i="7"/>
  <c r="H106" i="7"/>
  <c r="K213" i="4"/>
  <c r="K214" i="4"/>
  <c r="D214" i="4"/>
  <c r="L214" i="4"/>
  <c r="O213" i="4"/>
  <c r="S200" i="4"/>
  <c r="S208" i="4"/>
  <c r="D213" i="4"/>
  <c r="L213" i="4"/>
  <c r="P213" i="4"/>
  <c r="E214" i="4"/>
  <c r="M214" i="4"/>
  <c r="Q214" i="4"/>
  <c r="F215" i="4"/>
  <c r="J215" i="4"/>
  <c r="N215" i="4"/>
  <c r="C214" i="4"/>
  <c r="S209" i="4"/>
  <c r="P214" i="4"/>
  <c r="S198" i="4"/>
  <c r="S206" i="4"/>
  <c r="E213" i="4"/>
  <c r="M213" i="4"/>
  <c r="Q213" i="4"/>
  <c r="F214" i="4"/>
  <c r="J214" i="4"/>
  <c r="N214" i="4"/>
  <c r="R212" i="4"/>
  <c r="Q80" i="3"/>
  <c r="N8" i="1" s="1"/>
  <c r="T17" i="2"/>
  <c r="T14" i="2"/>
  <c r="T16" i="2"/>
  <c r="T12" i="2"/>
  <c r="T8" i="2"/>
  <c r="T9" i="2"/>
  <c r="T10" i="2"/>
  <c r="T11" i="2"/>
  <c r="K67" i="8"/>
  <c r="K10" i="8"/>
  <c r="K68" i="8"/>
  <c r="K64" i="8"/>
  <c r="K5" i="8"/>
  <c r="K11" i="8"/>
  <c r="K71" i="8"/>
  <c r="K116" i="25"/>
  <c r="L110" i="25" s="1"/>
  <c r="K26" i="8"/>
  <c r="K30" i="8"/>
  <c r="K9" i="8"/>
  <c r="K18" i="8"/>
  <c r="K27" i="8"/>
  <c r="K31" i="8"/>
  <c r="K55" i="8"/>
  <c r="K65" i="8"/>
  <c r="K69" i="8"/>
  <c r="K28" i="8"/>
  <c r="K66" i="8"/>
  <c r="L106" i="7"/>
  <c r="B106" i="7"/>
  <c r="P106" i="7"/>
  <c r="Q121" i="7"/>
  <c r="D106" i="7"/>
  <c r="Q116" i="7"/>
  <c r="I102" i="7"/>
  <c r="M102" i="7"/>
  <c r="B102" i="7"/>
  <c r="F102" i="7"/>
  <c r="J102" i="7"/>
  <c r="N102" i="7"/>
  <c r="E106" i="7"/>
  <c r="I106" i="7"/>
  <c r="M106" i="7"/>
  <c r="C102" i="7"/>
  <c r="G102" i="7"/>
  <c r="K102" i="7"/>
  <c r="O102" i="7"/>
  <c r="F106" i="7"/>
  <c r="J106" i="7"/>
  <c r="N106" i="7"/>
  <c r="E102" i="7"/>
  <c r="D102" i="7"/>
  <c r="H102" i="7"/>
  <c r="L102" i="7"/>
  <c r="C106" i="7"/>
  <c r="G106" i="7"/>
  <c r="K106" i="7"/>
  <c r="R210" i="4"/>
  <c r="Q74" i="5"/>
  <c r="B75" i="5" s="1"/>
  <c r="N81" i="3"/>
  <c r="Q73" i="3"/>
  <c r="H74" i="3" s="1"/>
  <c r="K276" i="33"/>
  <c r="K60" i="8" l="1"/>
  <c r="K23" i="8"/>
  <c r="R79" i="5"/>
  <c r="K81" i="3"/>
  <c r="F81" i="3"/>
  <c r="L81" i="3"/>
  <c r="J82" i="5"/>
  <c r="R80" i="5"/>
  <c r="S211" i="4"/>
  <c r="D82" i="5"/>
  <c r="K82" i="5"/>
  <c r="G117" i="25"/>
  <c r="K33" i="8"/>
  <c r="B117" i="25"/>
  <c r="R79" i="3"/>
  <c r="Q96" i="27"/>
  <c r="K14" i="8"/>
  <c r="F82" i="5"/>
  <c r="P82" i="5"/>
  <c r="O82" i="5"/>
  <c r="L82" i="5"/>
  <c r="R77" i="5"/>
  <c r="M82" i="5"/>
  <c r="C82" i="5"/>
  <c r="G82" i="5"/>
  <c r="H82" i="5"/>
  <c r="N82" i="5"/>
  <c r="B82" i="5"/>
  <c r="R78" i="5"/>
  <c r="I82" i="5"/>
  <c r="S212" i="4"/>
  <c r="R215" i="4"/>
  <c r="K72" i="8"/>
  <c r="Q106" i="7"/>
  <c r="Q102" i="7"/>
  <c r="H81" i="3"/>
  <c r="C81" i="3"/>
  <c r="J81" i="3"/>
  <c r="G81" i="3"/>
  <c r="I81" i="3"/>
  <c r="D81" i="3"/>
  <c r="R77" i="3"/>
  <c r="R78" i="3"/>
  <c r="M81" i="3"/>
  <c r="E81" i="3"/>
  <c r="P81" i="3"/>
  <c r="O81" i="3"/>
  <c r="R76" i="3"/>
  <c r="B81" i="3"/>
  <c r="L97" i="25"/>
  <c r="L107" i="25"/>
  <c r="L106" i="25"/>
  <c r="L103" i="25"/>
  <c r="L109" i="25"/>
  <c r="L114" i="25"/>
  <c r="L113" i="25"/>
  <c r="J117" i="25"/>
  <c r="I117" i="25"/>
  <c r="L101" i="25"/>
  <c r="D117" i="25"/>
  <c r="L108" i="25"/>
  <c r="L112" i="25"/>
  <c r="L104" i="25"/>
  <c r="L100" i="25"/>
  <c r="L115" i="25"/>
  <c r="C117" i="25"/>
  <c r="L99" i="25"/>
  <c r="L98" i="25"/>
  <c r="H117" i="25"/>
  <c r="L105" i="25"/>
  <c r="F117" i="25"/>
  <c r="E117" i="25"/>
  <c r="L111" i="25"/>
  <c r="L102" i="25"/>
  <c r="R213" i="4"/>
  <c r="S210" i="4"/>
  <c r="R214" i="4"/>
  <c r="G75" i="5"/>
  <c r="O75" i="5"/>
  <c r="C75" i="5"/>
  <c r="K75" i="5"/>
  <c r="P75" i="5"/>
  <c r="R71" i="5"/>
  <c r="F75" i="5"/>
  <c r="L75" i="5"/>
  <c r="I75" i="5"/>
  <c r="H75" i="5"/>
  <c r="R73" i="5"/>
  <c r="N75" i="5"/>
  <c r="M75" i="5"/>
  <c r="R70" i="5"/>
  <c r="R72" i="5"/>
  <c r="J75" i="5"/>
  <c r="E75" i="5"/>
  <c r="D75" i="5"/>
  <c r="I74" i="3"/>
  <c r="P74" i="3"/>
  <c r="R70" i="3"/>
  <c r="F74" i="3"/>
  <c r="L74" i="3"/>
  <c r="N74" i="3"/>
  <c r="R69" i="3"/>
  <c r="R72" i="3"/>
  <c r="K74" i="3"/>
  <c r="G74" i="3"/>
  <c r="O74" i="3"/>
  <c r="C74" i="3"/>
  <c r="B74" i="3"/>
  <c r="E74" i="3"/>
  <c r="J74" i="3"/>
  <c r="R71" i="3"/>
  <c r="M74" i="3"/>
  <c r="D74" i="3"/>
  <c r="D5" i="4"/>
  <c r="D4" i="4"/>
  <c r="R81" i="5" l="1"/>
  <c r="K117" i="25"/>
  <c r="Q75" i="5"/>
  <c r="L116" i="25"/>
  <c r="Q82" i="5"/>
  <c r="R74" i="5"/>
  <c r="Q81" i="3"/>
  <c r="R80" i="3"/>
  <c r="Q74" i="3"/>
  <c r="R73" i="3"/>
  <c r="D6" i="4"/>
  <c r="Q233" i="4"/>
  <c r="P233" i="4"/>
  <c r="O233" i="4"/>
  <c r="N233" i="4"/>
  <c r="M233" i="4"/>
  <c r="L233" i="4"/>
  <c r="K233" i="4"/>
  <c r="J233" i="4"/>
  <c r="I233" i="4"/>
  <c r="H233" i="4"/>
  <c r="G233" i="4"/>
  <c r="F233" i="4"/>
  <c r="E233" i="4"/>
  <c r="D233" i="4"/>
  <c r="Q232" i="4"/>
  <c r="P232" i="4"/>
  <c r="O232" i="4"/>
  <c r="N232" i="4"/>
  <c r="M232" i="4"/>
  <c r="L232" i="4"/>
  <c r="K232" i="4"/>
  <c r="J232" i="4"/>
  <c r="I232" i="4"/>
  <c r="H232" i="4"/>
  <c r="G232" i="4"/>
  <c r="F232" i="4"/>
  <c r="E232" i="4"/>
  <c r="D232" i="4"/>
  <c r="Q231" i="4"/>
  <c r="P231" i="4"/>
  <c r="O231" i="4"/>
  <c r="N231" i="4"/>
  <c r="M231" i="4"/>
  <c r="L231" i="4"/>
  <c r="K231" i="4"/>
  <c r="J231" i="4"/>
  <c r="I231" i="4"/>
  <c r="H231" i="4"/>
  <c r="G231" i="4"/>
  <c r="F231" i="4"/>
  <c r="E231" i="4"/>
  <c r="D231" i="4"/>
  <c r="C233" i="4"/>
  <c r="C232" i="4"/>
  <c r="C231" i="4"/>
  <c r="J230" i="10" l="1"/>
  <c r="K228" i="10" s="1"/>
  <c r="R231" i="4" l="1"/>
  <c r="F4" i="1" l="1"/>
  <c r="G4" i="1"/>
  <c r="H4" i="1"/>
  <c r="I4" i="1"/>
  <c r="J4" i="1"/>
  <c r="E4" i="1"/>
  <c r="K4" i="1"/>
  <c r="O12" i="2" l="1"/>
  <c r="P8" i="2" s="1"/>
  <c r="M12" i="2"/>
  <c r="N8" i="2" s="1"/>
  <c r="K12" i="2"/>
  <c r="L12" i="2" s="1"/>
  <c r="I12" i="2"/>
  <c r="J10" i="2" s="1"/>
  <c r="G12" i="2"/>
  <c r="H12" i="2" s="1"/>
  <c r="E12" i="2"/>
  <c r="F12" i="2" s="1"/>
  <c r="C12" i="2"/>
  <c r="D12" i="2" s="1"/>
  <c r="N11" i="2"/>
  <c r="P10" i="2"/>
  <c r="F9" i="2" l="1"/>
  <c r="N9" i="2"/>
  <c r="H10" i="2"/>
  <c r="F8" i="2"/>
  <c r="P12" i="2"/>
  <c r="L10" i="2"/>
  <c r="J9" i="2"/>
  <c r="F11" i="2"/>
  <c r="J8" i="2"/>
  <c r="D10" i="2"/>
  <c r="J11" i="2"/>
  <c r="H8" i="2"/>
  <c r="D9" i="2"/>
  <c r="L9" i="2"/>
  <c r="F10" i="2"/>
  <c r="N10" i="2"/>
  <c r="H11" i="2"/>
  <c r="P11" i="2"/>
  <c r="J12" i="2"/>
  <c r="N12" i="2"/>
  <c r="D8" i="2"/>
  <c r="H9" i="2"/>
  <c r="P9" i="2"/>
  <c r="D11" i="2"/>
  <c r="L11" i="2"/>
  <c r="M24" i="1" l="1"/>
  <c r="M25" i="1" s="1"/>
  <c r="M22" i="1"/>
  <c r="M19" i="1"/>
  <c r="M17" i="1"/>
  <c r="M15" i="1"/>
  <c r="M13" i="1"/>
  <c r="M5" i="1" l="1"/>
  <c r="G44" i="30" l="1"/>
  <c r="K74" i="15" l="1"/>
  <c r="L82" i="8" l="1"/>
  <c r="H230" i="10" l="1"/>
  <c r="J23" i="25"/>
  <c r="I23" i="25"/>
  <c r="H23" i="25"/>
  <c r="G23" i="25"/>
  <c r="F23" i="25"/>
  <c r="E23" i="25"/>
  <c r="D23" i="25"/>
  <c r="C23" i="25"/>
  <c r="B23" i="25"/>
  <c r="K22" i="25"/>
  <c r="K21" i="25"/>
  <c r="K20" i="25"/>
  <c r="K19" i="25"/>
  <c r="K18" i="25"/>
  <c r="K17" i="25"/>
  <c r="K16" i="25"/>
  <c r="K15" i="25"/>
  <c r="K14" i="25"/>
  <c r="K13" i="25"/>
  <c r="K12" i="25"/>
  <c r="K11" i="25"/>
  <c r="K10" i="25"/>
  <c r="K9" i="25"/>
  <c r="K8" i="25"/>
  <c r="K7" i="25"/>
  <c r="K6" i="25"/>
  <c r="K5" i="25"/>
  <c r="K4" i="25"/>
  <c r="G139" i="25"/>
  <c r="K120" i="25"/>
  <c r="K121" i="25"/>
  <c r="K122" i="25"/>
  <c r="K123" i="25"/>
  <c r="K124" i="25"/>
  <c r="K125" i="25"/>
  <c r="K126" i="25"/>
  <c r="K127" i="25"/>
  <c r="K128" i="25"/>
  <c r="K129" i="25"/>
  <c r="K130" i="25"/>
  <c r="K131" i="25"/>
  <c r="K132" i="25"/>
  <c r="K133" i="25"/>
  <c r="K134" i="25"/>
  <c r="K135" i="25"/>
  <c r="K136" i="25"/>
  <c r="K137" i="25"/>
  <c r="K138" i="25"/>
  <c r="K23" i="25" l="1"/>
  <c r="L7" i="25" s="1"/>
  <c r="R219" i="4"/>
  <c r="R220" i="4"/>
  <c r="R221" i="4"/>
  <c r="R222" i="4"/>
  <c r="R223" i="4"/>
  <c r="R224" i="4"/>
  <c r="R225" i="4"/>
  <c r="R226" i="4"/>
  <c r="R227" i="4"/>
  <c r="R228" i="4"/>
  <c r="R229" i="4"/>
  <c r="R230" i="4"/>
  <c r="R232" i="4"/>
  <c r="R233" i="4"/>
  <c r="J261" i="33"/>
  <c r="F261" i="33"/>
  <c r="G261" i="33"/>
  <c r="H261" i="33"/>
  <c r="I261" i="33"/>
  <c r="E261" i="33"/>
  <c r="D261" i="33"/>
  <c r="G24" i="25" l="1"/>
  <c r="B24" i="25"/>
  <c r="K24" i="25" s="1"/>
  <c r="E24" i="25"/>
  <c r="L6" i="25"/>
  <c r="S227" i="4"/>
  <c r="S221" i="4"/>
  <c r="M7" i="1"/>
  <c r="F24" i="25"/>
  <c r="H24" i="25"/>
  <c r="L20" i="25"/>
  <c r="L5" i="25"/>
  <c r="L4" i="25"/>
  <c r="L23" i="25" s="1"/>
  <c r="L22" i="25"/>
  <c r="L21" i="25"/>
  <c r="L19" i="25"/>
  <c r="L16" i="25"/>
  <c r="L18" i="25"/>
  <c r="L13" i="25"/>
  <c r="J24" i="25"/>
  <c r="L10" i="25"/>
  <c r="L17" i="25"/>
  <c r="L12" i="25"/>
  <c r="L15" i="25"/>
  <c r="C24" i="25"/>
  <c r="I24" i="25"/>
  <c r="L14" i="25"/>
  <c r="D24" i="25"/>
  <c r="L9" i="25"/>
  <c r="L8" i="25"/>
  <c r="L11" i="25"/>
  <c r="E7" i="33"/>
  <c r="F7" i="33"/>
  <c r="G7" i="33"/>
  <c r="H7" i="33"/>
  <c r="I7" i="33"/>
  <c r="J7" i="33"/>
  <c r="D7" i="33"/>
  <c r="E240" i="33"/>
  <c r="F240" i="33"/>
  <c r="G240" i="33"/>
  <c r="H240" i="33"/>
  <c r="I240" i="33"/>
  <c r="J240" i="33"/>
  <c r="D240" i="33"/>
  <c r="D267" i="33" s="1"/>
  <c r="K277" i="33" l="1"/>
  <c r="J267" i="33"/>
  <c r="J266" i="33" s="1"/>
  <c r="I267" i="33"/>
  <c r="I266" i="33" s="1"/>
  <c r="H267" i="33"/>
  <c r="H266" i="33" s="1"/>
  <c r="G267" i="33"/>
  <c r="G266" i="33" s="1"/>
  <c r="F267" i="33"/>
  <c r="F266" i="33" s="1"/>
  <c r="E267" i="33"/>
  <c r="E266" i="33" s="1"/>
  <c r="D266" i="33"/>
  <c r="K260" i="33"/>
  <c r="K259" i="33"/>
  <c r="K258" i="33"/>
  <c r="K257" i="33"/>
  <c r="K256" i="33"/>
  <c r="J251" i="33"/>
  <c r="I251" i="33"/>
  <c r="H251" i="33"/>
  <c r="G251" i="33"/>
  <c r="F251" i="33"/>
  <c r="E251" i="33"/>
  <c r="D251" i="33"/>
  <c r="K250" i="33"/>
  <c r="K249" i="33"/>
  <c r="K248" i="33"/>
  <c r="K247" i="33"/>
  <c r="K246" i="33"/>
  <c r="J241" i="33"/>
  <c r="I241" i="33"/>
  <c r="H241" i="33"/>
  <c r="G241" i="33"/>
  <c r="F241" i="33"/>
  <c r="E241" i="33"/>
  <c r="D241" i="33"/>
  <c r="K239" i="33"/>
  <c r="K238" i="33"/>
  <c r="K237" i="33"/>
  <c r="G84" i="15"/>
  <c r="F84" i="15"/>
  <c r="E84" i="15"/>
  <c r="D84" i="15"/>
  <c r="C84" i="15"/>
  <c r="K83" i="15"/>
  <c r="K82" i="15"/>
  <c r="G80" i="15"/>
  <c r="F80" i="15"/>
  <c r="E80" i="15"/>
  <c r="D80" i="15"/>
  <c r="C80" i="15"/>
  <c r="K79" i="15"/>
  <c r="K78" i="15"/>
  <c r="J76" i="15"/>
  <c r="I76" i="15"/>
  <c r="G76" i="15"/>
  <c r="F76" i="15"/>
  <c r="E76" i="15"/>
  <c r="D76" i="15"/>
  <c r="C76" i="15"/>
  <c r="K75" i="15"/>
  <c r="K76" i="15" s="1"/>
  <c r="B119" i="13"/>
  <c r="C116" i="13" s="1"/>
  <c r="B114" i="13"/>
  <c r="B221" i="12"/>
  <c r="C221" i="12" s="1"/>
  <c r="B217" i="12"/>
  <c r="C216" i="12" s="1"/>
  <c r="B212" i="12"/>
  <c r="C209" i="12" s="1"/>
  <c r="B206" i="12"/>
  <c r="C204" i="12" s="1"/>
  <c r="B198" i="12"/>
  <c r="C196" i="12" s="1"/>
  <c r="B301" i="11"/>
  <c r="C300" i="11" s="1"/>
  <c r="B296" i="11"/>
  <c r="B290" i="11"/>
  <c r="C288" i="11" s="1"/>
  <c r="D281" i="11"/>
  <c r="E280" i="11" s="1"/>
  <c r="B281" i="11"/>
  <c r="C280" i="11" s="1"/>
  <c r="D274" i="11"/>
  <c r="B274" i="11"/>
  <c r="D266" i="11"/>
  <c r="B266" i="11"/>
  <c r="P53" i="28"/>
  <c r="O53" i="28"/>
  <c r="N53" i="28"/>
  <c r="M53" i="28"/>
  <c r="L53" i="28"/>
  <c r="K53" i="28"/>
  <c r="J53" i="28"/>
  <c r="I53" i="28"/>
  <c r="H53" i="28"/>
  <c r="G53" i="28"/>
  <c r="F53" i="28"/>
  <c r="E53" i="28"/>
  <c r="D53" i="28"/>
  <c r="C53" i="28"/>
  <c r="B53" i="28"/>
  <c r="P230" i="10"/>
  <c r="Q228" i="10" s="1"/>
  <c r="N230" i="10"/>
  <c r="O229" i="10" s="1"/>
  <c r="L230" i="10"/>
  <c r="M229" i="10" s="1"/>
  <c r="F230" i="10"/>
  <c r="G227" i="10" s="1"/>
  <c r="D230" i="10"/>
  <c r="E229" i="10" s="1"/>
  <c r="B230" i="10"/>
  <c r="C229" i="10" s="1"/>
  <c r="R229" i="10"/>
  <c r="R228" i="10"/>
  <c r="R227" i="10"/>
  <c r="K227" i="10"/>
  <c r="R226" i="10"/>
  <c r="K226" i="10"/>
  <c r="I226" i="10"/>
  <c r="P224" i="10"/>
  <c r="Q222" i="10" s="1"/>
  <c r="N224" i="10"/>
  <c r="O222" i="10" s="1"/>
  <c r="L224" i="10"/>
  <c r="M223" i="10" s="1"/>
  <c r="J224" i="10"/>
  <c r="K219" i="10" s="1"/>
  <c r="H224" i="10"/>
  <c r="I222" i="10" s="1"/>
  <c r="F224" i="10"/>
  <c r="G222" i="10" s="1"/>
  <c r="D224" i="10"/>
  <c r="E223" i="10" s="1"/>
  <c r="B224" i="10"/>
  <c r="C220" i="10" s="1"/>
  <c r="R223" i="10"/>
  <c r="R222" i="10"/>
  <c r="R221" i="10"/>
  <c r="R220" i="10"/>
  <c r="R219" i="10"/>
  <c r="R218" i="10"/>
  <c r="P216" i="10"/>
  <c r="N216" i="10"/>
  <c r="O214" i="10" s="1"/>
  <c r="L216" i="10"/>
  <c r="M215" i="10" s="1"/>
  <c r="J216" i="10"/>
  <c r="K215" i="10" s="1"/>
  <c r="H216" i="10"/>
  <c r="I212" i="10" s="1"/>
  <c r="F216" i="10"/>
  <c r="G215" i="10" s="1"/>
  <c r="D216" i="10"/>
  <c r="E215" i="10" s="1"/>
  <c r="B216" i="10"/>
  <c r="C210" i="10" s="1"/>
  <c r="R215" i="10"/>
  <c r="R214" i="10"/>
  <c r="R213" i="10"/>
  <c r="R212" i="10"/>
  <c r="R211" i="10"/>
  <c r="R210" i="10"/>
  <c r="P208" i="10"/>
  <c r="N208" i="10"/>
  <c r="O206" i="10" s="1"/>
  <c r="L208" i="10"/>
  <c r="M206" i="10" s="1"/>
  <c r="J208" i="10"/>
  <c r="K206" i="10" s="1"/>
  <c r="H208" i="10"/>
  <c r="I205" i="10" s="1"/>
  <c r="F208" i="10"/>
  <c r="G207" i="10" s="1"/>
  <c r="D208" i="10"/>
  <c r="E202" i="10" s="1"/>
  <c r="B208" i="10"/>
  <c r="C207" i="10" s="1"/>
  <c r="R207" i="10"/>
  <c r="O207" i="10"/>
  <c r="R206" i="10"/>
  <c r="R205" i="10"/>
  <c r="R204" i="10"/>
  <c r="R203" i="10"/>
  <c r="R202" i="10"/>
  <c r="R201" i="10"/>
  <c r="R200" i="10"/>
  <c r="J139" i="25"/>
  <c r="I139" i="25"/>
  <c r="H139" i="25"/>
  <c r="F139" i="25"/>
  <c r="E139" i="25"/>
  <c r="D139" i="25"/>
  <c r="C139" i="25"/>
  <c r="B139" i="25"/>
  <c r="M14" i="26"/>
  <c r="M23" i="1" s="1"/>
  <c r="M7" i="26"/>
  <c r="M16" i="1" s="1"/>
  <c r="M6" i="26"/>
  <c r="M14" i="1" s="1"/>
  <c r="E220" i="10" l="1"/>
  <c r="Q221" i="10"/>
  <c r="E200" i="10"/>
  <c r="O212" i="10"/>
  <c r="E218" i="10"/>
  <c r="Q223" i="10"/>
  <c r="O226" i="10"/>
  <c r="M227" i="10"/>
  <c r="G214" i="10"/>
  <c r="M200" i="10"/>
  <c r="K218" i="10"/>
  <c r="O215" i="10"/>
  <c r="K203" i="10"/>
  <c r="C211" i="10"/>
  <c r="E211" i="10"/>
  <c r="G210" i="10"/>
  <c r="O211" i="10"/>
  <c r="Q214" i="10"/>
  <c r="Q210" i="10"/>
  <c r="E279" i="11"/>
  <c r="C208" i="12"/>
  <c r="Q201" i="10"/>
  <c r="Q200" i="10"/>
  <c r="G213" i="10"/>
  <c r="E222" i="10"/>
  <c r="C210" i="12"/>
  <c r="C219" i="12"/>
  <c r="G212" i="10"/>
  <c r="C211" i="12"/>
  <c r="I203" i="10"/>
  <c r="E206" i="10"/>
  <c r="M204" i="10"/>
  <c r="C286" i="11"/>
  <c r="C118" i="13"/>
  <c r="C289" i="11"/>
  <c r="K84" i="15"/>
  <c r="C112" i="13"/>
  <c r="M28" i="1"/>
  <c r="O220" i="10"/>
  <c r="C274" i="11"/>
  <c r="M27" i="1"/>
  <c r="C301" i="11"/>
  <c r="C299" i="11"/>
  <c r="O200" i="10"/>
  <c r="O219" i="10"/>
  <c r="Q205" i="10"/>
  <c r="Q219" i="10"/>
  <c r="E272" i="11"/>
  <c r="E271" i="11"/>
  <c r="I207" i="10"/>
  <c r="K210" i="10"/>
  <c r="O210" i="10"/>
  <c r="O213" i="10"/>
  <c r="O218" i="10"/>
  <c r="O221" i="10"/>
  <c r="C279" i="11"/>
  <c r="C285" i="11"/>
  <c r="C292" i="11"/>
  <c r="C293" i="11"/>
  <c r="C110" i="13"/>
  <c r="K80" i="15"/>
  <c r="K278" i="33"/>
  <c r="O227" i="10"/>
  <c r="O228" i="10"/>
  <c r="O223" i="10"/>
  <c r="K213" i="10"/>
  <c r="O203" i="10"/>
  <c r="K202" i="10"/>
  <c r="K207" i="10"/>
  <c r="K205" i="10"/>
  <c r="K200" i="10"/>
  <c r="K201" i="10"/>
  <c r="K204" i="10"/>
  <c r="G201" i="10"/>
  <c r="G206" i="10"/>
  <c r="C200" i="10"/>
  <c r="C204" i="10"/>
  <c r="C205" i="10"/>
  <c r="C206" i="10"/>
  <c r="C201" i="10"/>
  <c r="C190" i="12"/>
  <c r="C201" i="12"/>
  <c r="C202" i="12"/>
  <c r="C205" i="12"/>
  <c r="C193" i="12"/>
  <c r="C194" i="12"/>
  <c r="C197" i="12"/>
  <c r="C295" i="11"/>
  <c r="C283" i="11"/>
  <c r="C287" i="11"/>
  <c r="C290" i="11"/>
  <c r="C271" i="11"/>
  <c r="C269" i="11"/>
  <c r="C272" i="11"/>
  <c r="C270" i="11"/>
  <c r="C273" i="11"/>
  <c r="C268" i="11"/>
  <c r="C266" i="11"/>
  <c r="C258" i="11"/>
  <c r="C260" i="11"/>
  <c r="C262" i="11"/>
  <c r="C264" i="11"/>
  <c r="C259" i="11"/>
  <c r="C263" i="11"/>
  <c r="C265" i="11"/>
  <c r="E258" i="11"/>
  <c r="E260" i="11"/>
  <c r="E262" i="11"/>
  <c r="E264" i="11"/>
  <c r="E263" i="11"/>
  <c r="E265" i="11"/>
  <c r="E259" i="11"/>
  <c r="K230" i="10"/>
  <c r="G228" i="10"/>
  <c r="G226" i="10"/>
  <c r="G229" i="10"/>
  <c r="E227" i="10"/>
  <c r="C226" i="10"/>
  <c r="C228" i="10"/>
  <c r="M222" i="10"/>
  <c r="M218" i="10"/>
  <c r="M220" i="10"/>
  <c r="I219" i="10"/>
  <c r="I223" i="10"/>
  <c r="I221" i="10"/>
  <c r="G218" i="10"/>
  <c r="G220" i="10"/>
  <c r="G221" i="10"/>
  <c r="G223" i="10"/>
  <c r="G219" i="10"/>
  <c r="M213" i="10"/>
  <c r="C212" i="10"/>
  <c r="C215" i="10"/>
  <c r="O204" i="10"/>
  <c r="G205" i="10"/>
  <c r="E204" i="10"/>
  <c r="R208" i="10"/>
  <c r="K251" i="33"/>
  <c r="K261" i="33"/>
  <c r="K240" i="33"/>
  <c r="K241" i="33" s="1"/>
  <c r="C113" i="13"/>
  <c r="C117" i="13"/>
  <c r="C111" i="13"/>
  <c r="C191" i="12"/>
  <c r="C195" i="12"/>
  <c r="C198" i="12"/>
  <c r="C203" i="12"/>
  <c r="C215" i="12"/>
  <c r="C214" i="12"/>
  <c r="C192" i="12"/>
  <c r="C200" i="12"/>
  <c r="C220" i="12"/>
  <c r="E269" i="11"/>
  <c r="E273" i="11"/>
  <c r="C278" i="11"/>
  <c r="C296" i="11"/>
  <c r="E268" i="11"/>
  <c r="E270" i="11"/>
  <c r="E278" i="11"/>
  <c r="C298" i="11"/>
  <c r="Q53" i="28"/>
  <c r="Q206" i="10"/>
  <c r="Q204" i="10"/>
  <c r="Q202" i="10"/>
  <c r="I215" i="10"/>
  <c r="I213" i="10"/>
  <c r="I211" i="10"/>
  <c r="R216" i="10"/>
  <c r="C223" i="10"/>
  <c r="C221" i="10"/>
  <c r="R224" i="10"/>
  <c r="I229" i="10"/>
  <c r="I227" i="10"/>
  <c r="O201" i="10"/>
  <c r="O202" i="10"/>
  <c r="G203" i="10"/>
  <c r="Q203" i="10"/>
  <c r="G204" i="10"/>
  <c r="M207" i="10"/>
  <c r="M205" i="10"/>
  <c r="M203" i="10"/>
  <c r="M201" i="10"/>
  <c r="I210" i="10"/>
  <c r="K211" i="10"/>
  <c r="K212" i="10"/>
  <c r="C213" i="10"/>
  <c r="C214" i="10"/>
  <c r="E214" i="10"/>
  <c r="E212" i="10"/>
  <c r="E210" i="10"/>
  <c r="C219" i="10"/>
  <c r="C222" i="10"/>
  <c r="E228" i="10"/>
  <c r="E226" i="10"/>
  <c r="I206" i="10"/>
  <c r="I204" i="10"/>
  <c r="I202" i="10"/>
  <c r="I200" i="10"/>
  <c r="Q215" i="10"/>
  <c r="Q213" i="10"/>
  <c r="Q211" i="10"/>
  <c r="K223" i="10"/>
  <c r="K221" i="10"/>
  <c r="Q229" i="10"/>
  <c r="Q227" i="10"/>
  <c r="G200" i="10"/>
  <c r="I201" i="10"/>
  <c r="O205" i="10"/>
  <c r="Q207" i="10"/>
  <c r="E207" i="10"/>
  <c r="E203" i="10"/>
  <c r="E201" i="10"/>
  <c r="Q212" i="10"/>
  <c r="I214" i="10"/>
  <c r="M214" i="10"/>
  <c r="M212" i="10"/>
  <c r="M210" i="10"/>
  <c r="K220" i="10"/>
  <c r="K222" i="10"/>
  <c r="Q226" i="10"/>
  <c r="I228" i="10"/>
  <c r="M228" i="10"/>
  <c r="M226" i="10"/>
  <c r="R230" i="10"/>
  <c r="M26" i="1" s="1"/>
  <c r="I218" i="10"/>
  <c r="Q218" i="10"/>
  <c r="E219" i="10"/>
  <c r="M219" i="10"/>
  <c r="I220" i="10"/>
  <c r="Q220" i="10"/>
  <c r="E221" i="10"/>
  <c r="M221" i="10"/>
  <c r="K139" i="25"/>
  <c r="P145" i="7"/>
  <c r="O145" i="7"/>
  <c r="N145" i="7"/>
  <c r="M145" i="7"/>
  <c r="L145" i="7"/>
  <c r="K145" i="7"/>
  <c r="J145" i="7"/>
  <c r="I145" i="7"/>
  <c r="H145" i="7"/>
  <c r="G145" i="7"/>
  <c r="F145" i="7"/>
  <c r="E145" i="7"/>
  <c r="D145" i="7"/>
  <c r="C145" i="7"/>
  <c r="B145" i="7"/>
  <c r="Q144" i="7"/>
  <c r="Q143" i="7"/>
  <c r="P140" i="7"/>
  <c r="O140" i="7"/>
  <c r="N140" i="7"/>
  <c r="M140" i="7"/>
  <c r="L140" i="7"/>
  <c r="K140" i="7"/>
  <c r="J140" i="7"/>
  <c r="I140" i="7"/>
  <c r="H140" i="7"/>
  <c r="G140" i="7"/>
  <c r="F140" i="7"/>
  <c r="E140" i="7"/>
  <c r="D140" i="7"/>
  <c r="C140" i="7"/>
  <c r="B140" i="7"/>
  <c r="Q139" i="7"/>
  <c r="Q138" i="7"/>
  <c r="P135" i="7"/>
  <c r="O135" i="7"/>
  <c r="N135" i="7"/>
  <c r="M135" i="7"/>
  <c r="L135" i="7"/>
  <c r="K135" i="7"/>
  <c r="J135" i="7"/>
  <c r="I135" i="7"/>
  <c r="H135" i="7"/>
  <c r="G135" i="7"/>
  <c r="F135" i="7"/>
  <c r="E135" i="7"/>
  <c r="D135" i="7"/>
  <c r="C135" i="7"/>
  <c r="B135" i="7"/>
  <c r="Q134" i="7"/>
  <c r="M10" i="1" s="1"/>
  <c r="Q133" i="7"/>
  <c r="Q129" i="7"/>
  <c r="Q125" i="7"/>
  <c r="Q249" i="4"/>
  <c r="P249" i="4"/>
  <c r="O249" i="4"/>
  <c r="N249" i="4"/>
  <c r="M249" i="4"/>
  <c r="L249" i="4"/>
  <c r="K249" i="4"/>
  <c r="J249" i="4"/>
  <c r="I249" i="4"/>
  <c r="H249" i="4"/>
  <c r="G249" i="4"/>
  <c r="F249" i="4"/>
  <c r="E249" i="4"/>
  <c r="D249" i="4"/>
  <c r="C249" i="4"/>
  <c r="Q248" i="4"/>
  <c r="P248" i="4"/>
  <c r="O248" i="4"/>
  <c r="N248" i="4"/>
  <c r="M248" i="4"/>
  <c r="L248" i="4"/>
  <c r="K248" i="4"/>
  <c r="J248" i="4"/>
  <c r="I248" i="4"/>
  <c r="H248" i="4"/>
  <c r="G248" i="4"/>
  <c r="F248" i="4"/>
  <c r="E248" i="4"/>
  <c r="D248" i="4"/>
  <c r="C248" i="4"/>
  <c r="Q247" i="4"/>
  <c r="P247" i="4"/>
  <c r="O247" i="4"/>
  <c r="N247" i="4"/>
  <c r="M247" i="4"/>
  <c r="L247" i="4"/>
  <c r="K247" i="4"/>
  <c r="J247" i="4"/>
  <c r="I247" i="4"/>
  <c r="H247" i="4"/>
  <c r="G247" i="4"/>
  <c r="F247" i="4"/>
  <c r="E247" i="4"/>
  <c r="D247" i="4"/>
  <c r="C247" i="4"/>
  <c r="R246" i="4"/>
  <c r="R245" i="4"/>
  <c r="R244" i="4"/>
  <c r="R243" i="4"/>
  <c r="R242" i="4"/>
  <c r="R241" i="4"/>
  <c r="R240" i="4"/>
  <c r="R239" i="4"/>
  <c r="R238" i="4"/>
  <c r="R237" i="4"/>
  <c r="R236" i="4"/>
  <c r="R235" i="4"/>
  <c r="S233" i="4"/>
  <c r="S232" i="4"/>
  <c r="S231" i="4"/>
  <c r="S230" i="4"/>
  <c r="S229" i="4"/>
  <c r="S228" i="4"/>
  <c r="S226" i="4"/>
  <c r="S225" i="4"/>
  <c r="S224" i="4"/>
  <c r="S223" i="4"/>
  <c r="S222" i="4"/>
  <c r="S220" i="4"/>
  <c r="S219" i="4"/>
  <c r="P97" i="5"/>
  <c r="O97" i="5"/>
  <c r="N97" i="5"/>
  <c r="M97" i="5"/>
  <c r="L97" i="5"/>
  <c r="K97" i="5"/>
  <c r="J97" i="5"/>
  <c r="I97" i="5"/>
  <c r="H97" i="5"/>
  <c r="G97" i="5"/>
  <c r="F97" i="5"/>
  <c r="E97" i="5"/>
  <c r="D97" i="5"/>
  <c r="C97" i="5"/>
  <c r="B97" i="5"/>
  <c r="Q96" i="5"/>
  <c r="Q95" i="5"/>
  <c r="Q94" i="5"/>
  <c r="Q93" i="5"/>
  <c r="P90" i="5"/>
  <c r="O90" i="5"/>
  <c r="N90" i="5"/>
  <c r="M90" i="5"/>
  <c r="L90" i="5"/>
  <c r="K90" i="5"/>
  <c r="J90" i="5"/>
  <c r="I90" i="5"/>
  <c r="H90" i="5"/>
  <c r="G90" i="5"/>
  <c r="F90" i="5"/>
  <c r="E90" i="5"/>
  <c r="D90" i="5"/>
  <c r="C90" i="5"/>
  <c r="B90" i="5"/>
  <c r="Q89" i="5"/>
  <c r="Q88" i="5"/>
  <c r="Q87" i="5"/>
  <c r="Q86" i="5"/>
  <c r="P96" i="3"/>
  <c r="O96" i="3"/>
  <c r="N96" i="3"/>
  <c r="M96" i="3"/>
  <c r="L96" i="3"/>
  <c r="K96" i="3"/>
  <c r="J96" i="3"/>
  <c r="I96" i="3"/>
  <c r="H96" i="3"/>
  <c r="G96" i="3"/>
  <c r="F96" i="3"/>
  <c r="E96" i="3"/>
  <c r="D96" i="3"/>
  <c r="C96" i="3"/>
  <c r="B96" i="3"/>
  <c r="Q95" i="3"/>
  <c r="Q94" i="3"/>
  <c r="Q93" i="3"/>
  <c r="Q92" i="3"/>
  <c r="P89" i="3"/>
  <c r="O89" i="3"/>
  <c r="N89" i="3"/>
  <c r="M89" i="3"/>
  <c r="L89" i="3"/>
  <c r="K89" i="3"/>
  <c r="J89" i="3"/>
  <c r="I89" i="3"/>
  <c r="H89" i="3"/>
  <c r="G89" i="3"/>
  <c r="F89" i="3"/>
  <c r="E89" i="3"/>
  <c r="D89" i="3"/>
  <c r="C89" i="3"/>
  <c r="B89" i="3"/>
  <c r="Q88" i="3"/>
  <c r="Q87" i="3"/>
  <c r="Q86" i="3"/>
  <c r="Q85" i="3"/>
  <c r="C281" i="11" l="1"/>
  <c r="E281" i="11"/>
  <c r="G216" i="10"/>
  <c r="L252" i="4"/>
  <c r="M252" i="4"/>
  <c r="C212" i="12"/>
  <c r="S240" i="4"/>
  <c r="S243" i="4"/>
  <c r="E252" i="4"/>
  <c r="K252" i="4"/>
  <c r="C217" i="12"/>
  <c r="S238" i="4"/>
  <c r="O216" i="10"/>
  <c r="S235" i="4"/>
  <c r="P126" i="7"/>
  <c r="E126" i="7"/>
  <c r="E230" i="10"/>
  <c r="E216" i="10"/>
  <c r="C119" i="13"/>
  <c r="M230" i="10"/>
  <c r="O208" i="10"/>
  <c r="C114" i="13"/>
  <c r="C230" i="10"/>
  <c r="O230" i="10"/>
  <c r="O224" i="10"/>
  <c r="S237" i="4"/>
  <c r="S241" i="4"/>
  <c r="S245" i="4"/>
  <c r="O130" i="7"/>
  <c r="M9" i="1"/>
  <c r="F130" i="7"/>
  <c r="Q140" i="7"/>
  <c r="S236" i="4"/>
  <c r="Q230" i="10"/>
  <c r="Q208" i="10"/>
  <c r="G230" i="10"/>
  <c r="K208" i="10"/>
  <c r="E224" i="10"/>
  <c r="S246" i="4"/>
  <c r="S239" i="4"/>
  <c r="N130" i="7"/>
  <c r="H140" i="25"/>
  <c r="L137" i="25"/>
  <c r="L136" i="25"/>
  <c r="L135" i="25"/>
  <c r="I230" i="10"/>
  <c r="E266" i="11"/>
  <c r="K224" i="10"/>
  <c r="K216" i="10"/>
  <c r="C216" i="10"/>
  <c r="M208" i="10"/>
  <c r="G208" i="10"/>
  <c r="C208" i="10"/>
  <c r="D140" i="25"/>
  <c r="B140" i="25"/>
  <c r="E140" i="25"/>
  <c r="F140" i="25"/>
  <c r="G140" i="25"/>
  <c r="K267" i="33"/>
  <c r="K266" i="33" s="1"/>
  <c r="E274" i="11"/>
  <c r="C206" i="12"/>
  <c r="Q224" i="10"/>
  <c r="M224" i="10"/>
  <c r="I224" i="10"/>
  <c r="G224" i="10"/>
  <c r="C224" i="10"/>
  <c r="Q216" i="10"/>
  <c r="M216" i="10"/>
  <c r="I216" i="10"/>
  <c r="I208" i="10"/>
  <c r="E208" i="10"/>
  <c r="L120" i="25"/>
  <c r="L128" i="25"/>
  <c r="L133" i="25"/>
  <c r="Q90" i="5"/>
  <c r="E91" i="5" s="1"/>
  <c r="Q145" i="7"/>
  <c r="Q135" i="7"/>
  <c r="P130" i="7"/>
  <c r="B130" i="7"/>
  <c r="J130" i="7"/>
  <c r="H130" i="7"/>
  <c r="D130" i="7"/>
  <c r="L130" i="7"/>
  <c r="C126" i="7"/>
  <c r="S244" i="4"/>
  <c r="S242" i="4"/>
  <c r="D250" i="4"/>
  <c r="L250" i="4"/>
  <c r="P250" i="4"/>
  <c r="Q252" i="4"/>
  <c r="F250" i="4"/>
  <c r="J250" i="4"/>
  <c r="N250" i="4"/>
  <c r="G252" i="4"/>
  <c r="O252" i="4"/>
  <c r="R248" i="4"/>
  <c r="R249" i="4"/>
  <c r="P252" i="4"/>
  <c r="D251" i="4"/>
  <c r="L251" i="4"/>
  <c r="P251" i="4"/>
  <c r="F252" i="4"/>
  <c r="J252" i="4"/>
  <c r="N252" i="4"/>
  <c r="F251" i="4"/>
  <c r="J251" i="4"/>
  <c r="N251" i="4"/>
  <c r="Q96" i="3"/>
  <c r="L97" i="3" s="1"/>
  <c r="P54" i="28"/>
  <c r="L54" i="28"/>
  <c r="H54" i="28"/>
  <c r="D54" i="28"/>
  <c r="R52" i="28"/>
  <c r="R50" i="28"/>
  <c r="B54" i="28"/>
  <c r="E54" i="28"/>
  <c r="G54" i="28"/>
  <c r="N54" i="28"/>
  <c r="R49" i="28"/>
  <c r="R51" i="28"/>
  <c r="C54" i="28"/>
  <c r="J54" i="28"/>
  <c r="M54" i="28"/>
  <c r="O54" i="28"/>
  <c r="F54" i="28"/>
  <c r="K54" i="28"/>
  <c r="L125" i="25"/>
  <c r="I140" i="25"/>
  <c r="L122" i="25"/>
  <c r="L130" i="25"/>
  <c r="L138" i="25"/>
  <c r="L127" i="25"/>
  <c r="L124" i="25"/>
  <c r="L132" i="25"/>
  <c r="L121" i="25"/>
  <c r="L129" i="25"/>
  <c r="J140" i="25"/>
  <c r="L126" i="25"/>
  <c r="L134" i="25"/>
  <c r="L131" i="25"/>
  <c r="I126" i="7"/>
  <c r="M126" i="7"/>
  <c r="B126" i="7"/>
  <c r="F126" i="7"/>
  <c r="J126" i="7"/>
  <c r="N126" i="7"/>
  <c r="E130" i="7"/>
  <c r="M130" i="7"/>
  <c r="K126" i="7"/>
  <c r="O126" i="7"/>
  <c r="D126" i="7"/>
  <c r="H126" i="7"/>
  <c r="L126" i="7"/>
  <c r="C130" i="7"/>
  <c r="G130" i="7"/>
  <c r="K130" i="7"/>
  <c r="R247" i="4"/>
  <c r="C250" i="4"/>
  <c r="G250" i="4"/>
  <c r="K250" i="4"/>
  <c r="O250" i="4"/>
  <c r="C251" i="4"/>
  <c r="G251" i="4"/>
  <c r="K251" i="4"/>
  <c r="C252" i="4"/>
  <c r="D252" i="4"/>
  <c r="E250" i="4"/>
  <c r="M250" i="4"/>
  <c r="Q250" i="4"/>
  <c r="E251" i="4"/>
  <c r="M251" i="4"/>
  <c r="Q251" i="4"/>
  <c r="Q97" i="5"/>
  <c r="O98" i="5" s="1"/>
  <c r="Q89" i="3"/>
  <c r="B90" i="3" s="1"/>
  <c r="L72" i="8"/>
  <c r="L60" i="8"/>
  <c r="L40" i="8"/>
  <c r="M39" i="8" s="1"/>
  <c r="L33" i="8"/>
  <c r="M32" i="8" s="1"/>
  <c r="L23" i="8"/>
  <c r="M22" i="8" s="1"/>
  <c r="L14" i="8"/>
  <c r="J91" i="5" l="1"/>
  <c r="D97" i="3"/>
  <c r="R92" i="3"/>
  <c r="J97" i="3"/>
  <c r="R89" i="5"/>
  <c r="L91" i="5"/>
  <c r="C91" i="5"/>
  <c r="F98" i="5"/>
  <c r="D98" i="5"/>
  <c r="D91" i="5"/>
  <c r="R88" i="5"/>
  <c r="I91" i="5"/>
  <c r="R87" i="5"/>
  <c r="B91" i="5"/>
  <c r="K91" i="5"/>
  <c r="F91" i="5"/>
  <c r="M70" i="8"/>
  <c r="M12" i="1"/>
  <c r="I90" i="3"/>
  <c r="B97" i="3"/>
  <c r="P91" i="5"/>
  <c r="O91" i="5"/>
  <c r="N91" i="5"/>
  <c r="M91" i="5"/>
  <c r="R252" i="4"/>
  <c r="R86" i="5"/>
  <c r="E97" i="3"/>
  <c r="M8" i="1"/>
  <c r="I97" i="3"/>
  <c r="M13" i="8"/>
  <c r="M11" i="1"/>
  <c r="M59" i="8"/>
  <c r="M53" i="8"/>
  <c r="K97" i="3"/>
  <c r="R93" i="3"/>
  <c r="H91" i="5"/>
  <c r="G91" i="5"/>
  <c r="R53" i="28"/>
  <c r="Q54" i="28"/>
  <c r="K140" i="25"/>
  <c r="L139" i="25"/>
  <c r="M54" i="8"/>
  <c r="M36" i="8"/>
  <c r="M38" i="8"/>
  <c r="M8" i="8"/>
  <c r="M11" i="8"/>
  <c r="M5" i="8"/>
  <c r="K98" i="5"/>
  <c r="G98" i="5"/>
  <c r="J98" i="5"/>
  <c r="M98" i="5"/>
  <c r="R93" i="5"/>
  <c r="N98" i="5"/>
  <c r="R95" i="5"/>
  <c r="E98" i="5"/>
  <c r="Q130" i="7"/>
  <c r="Q126" i="7"/>
  <c r="S249" i="4"/>
  <c r="S248" i="4"/>
  <c r="O97" i="3"/>
  <c r="R94" i="3"/>
  <c r="N97" i="3"/>
  <c r="H97" i="3"/>
  <c r="M97" i="3"/>
  <c r="C97" i="3"/>
  <c r="G97" i="3"/>
  <c r="F97" i="3"/>
  <c r="R95" i="3"/>
  <c r="P97" i="3"/>
  <c r="R250" i="4"/>
  <c r="S247" i="4"/>
  <c r="R251" i="4"/>
  <c r="P98" i="5"/>
  <c r="L98" i="5"/>
  <c r="H98" i="5"/>
  <c r="R96" i="5"/>
  <c r="R94" i="5"/>
  <c r="B98" i="5"/>
  <c r="I98" i="5"/>
  <c r="C98" i="5"/>
  <c r="M90" i="3"/>
  <c r="E90" i="3"/>
  <c r="O90" i="3"/>
  <c r="K90" i="3"/>
  <c r="G90" i="3"/>
  <c r="C90" i="3"/>
  <c r="R88" i="3"/>
  <c r="R86" i="3"/>
  <c r="N90" i="3"/>
  <c r="R85" i="3"/>
  <c r="P90" i="3"/>
  <c r="J90" i="3"/>
  <c r="H90" i="3"/>
  <c r="L90" i="3"/>
  <c r="F90" i="3"/>
  <c r="R87" i="3"/>
  <c r="D90" i="3"/>
  <c r="M57" i="8"/>
  <c r="M67" i="8"/>
  <c r="M10" i="8"/>
  <c r="M17" i="8"/>
  <c r="M37" i="8"/>
  <c r="M68" i="8"/>
  <c r="M7" i="8"/>
  <c r="M12" i="8"/>
  <c r="M56" i="8"/>
  <c r="M64" i="8"/>
  <c r="M19" i="8"/>
  <c r="M20" i="8"/>
  <c r="M71" i="8"/>
  <c r="M21" i="8"/>
  <c r="M29" i="8"/>
  <c r="M26" i="8"/>
  <c r="M9" i="8"/>
  <c r="M18" i="8"/>
  <c r="M27" i="8"/>
  <c r="M31" i="8"/>
  <c r="M55" i="8"/>
  <c r="M65" i="8"/>
  <c r="M69" i="8"/>
  <c r="M30" i="8"/>
  <c r="M28" i="8"/>
  <c r="M66" i="8"/>
  <c r="R90" i="5" l="1"/>
  <c r="Q91" i="5"/>
  <c r="M14" i="8"/>
  <c r="Q97" i="3"/>
  <c r="R96" i="3"/>
  <c r="M72" i="8"/>
  <c r="M60" i="8"/>
  <c r="M40" i="8"/>
  <c r="M33" i="8"/>
  <c r="M23" i="8"/>
  <c r="Q98" i="5"/>
  <c r="R97" i="5"/>
  <c r="R89" i="3"/>
  <c r="Q90" i="3"/>
  <c r="F37" i="30"/>
  <c r="K303" i="33"/>
  <c r="P13" i="26" l="1"/>
  <c r="K22" i="1"/>
  <c r="Q85" i="8"/>
  <c r="O85" i="8"/>
  <c r="K18" i="1"/>
  <c r="K19" i="1" l="1"/>
  <c r="L19" i="1"/>
  <c r="D106" i="5"/>
  <c r="E106" i="5"/>
  <c r="F106" i="5"/>
  <c r="G106" i="5"/>
  <c r="H106" i="5"/>
  <c r="I106" i="5"/>
  <c r="J106" i="5"/>
  <c r="K106" i="5"/>
  <c r="L106" i="5"/>
  <c r="M106" i="5"/>
  <c r="N106" i="5"/>
  <c r="O106" i="5"/>
  <c r="N82" i="8"/>
  <c r="P82" i="8"/>
  <c r="C268" i="4" l="1"/>
  <c r="D268" i="4"/>
  <c r="E268" i="4"/>
  <c r="F268" i="4"/>
  <c r="G268" i="4"/>
  <c r="H268" i="4"/>
  <c r="I268" i="4"/>
  <c r="J268" i="4"/>
  <c r="K268" i="4"/>
  <c r="L268" i="4"/>
  <c r="M268" i="4"/>
  <c r="N268" i="4"/>
  <c r="C269" i="4"/>
  <c r="D269" i="4"/>
  <c r="E269" i="4"/>
  <c r="F269" i="4"/>
  <c r="G269" i="4"/>
  <c r="H269" i="4"/>
  <c r="I269" i="4"/>
  <c r="J269" i="4"/>
  <c r="K269" i="4"/>
  <c r="L269" i="4"/>
  <c r="M269" i="4"/>
  <c r="N269" i="4"/>
  <c r="L18" i="1" l="1"/>
  <c r="K93" i="15"/>
  <c r="K92" i="15" l="1"/>
  <c r="K94" i="15" s="1"/>
  <c r="K88" i="15"/>
  <c r="K102" i="15" l="1"/>
  <c r="F44" i="30" l="1"/>
  <c r="K110" i="15" l="1"/>
  <c r="D161" i="7"/>
  <c r="E161" i="7"/>
  <c r="F161" i="7"/>
  <c r="G161" i="7"/>
  <c r="H161" i="7"/>
  <c r="I161" i="7"/>
  <c r="J161" i="7"/>
  <c r="K161" i="7"/>
  <c r="L161" i="7"/>
  <c r="M161" i="7"/>
  <c r="N161" i="7"/>
  <c r="O161" i="7"/>
  <c r="D166" i="7"/>
  <c r="E166" i="7"/>
  <c r="F166" i="7"/>
  <c r="G166" i="7"/>
  <c r="H166" i="7"/>
  <c r="I166" i="7"/>
  <c r="J166" i="7"/>
  <c r="K166" i="7"/>
  <c r="L166" i="7"/>
  <c r="M166" i="7"/>
  <c r="N166" i="7"/>
  <c r="O166" i="7"/>
  <c r="C166" i="7"/>
  <c r="D171" i="7"/>
  <c r="E171" i="7"/>
  <c r="F171" i="7"/>
  <c r="G171" i="7"/>
  <c r="H171" i="7"/>
  <c r="I171" i="7"/>
  <c r="J171" i="7"/>
  <c r="K171" i="7"/>
  <c r="L171" i="7"/>
  <c r="M171" i="7"/>
  <c r="N171" i="7"/>
  <c r="O171" i="7"/>
  <c r="P171" i="7"/>
  <c r="C171" i="7"/>
  <c r="F356" i="4" l="1"/>
  <c r="N176" i="22" l="1"/>
  <c r="M176" i="22"/>
  <c r="G176" i="22"/>
  <c r="E176" i="22"/>
  <c r="D176" i="22"/>
  <c r="P174" i="22"/>
  <c r="L174" i="22" s="1"/>
  <c r="H174" i="22"/>
  <c r="R173" i="22"/>
  <c r="H173" i="22"/>
  <c r="P172" i="22"/>
  <c r="H172" i="22"/>
  <c r="H171" i="22"/>
  <c r="R171" i="22" s="1"/>
  <c r="P170" i="22"/>
  <c r="H170" i="22"/>
  <c r="B169" i="22"/>
  <c r="H169" i="22" s="1"/>
  <c r="C168" i="22"/>
  <c r="H168" i="22" s="1"/>
  <c r="L168" i="22" s="1"/>
  <c r="H167" i="22"/>
  <c r="L167" i="22" s="1"/>
  <c r="H166" i="22"/>
  <c r="R166" i="22" s="1"/>
  <c r="H165" i="22"/>
  <c r="P165" i="22" s="1"/>
  <c r="C164" i="22"/>
  <c r="H163" i="22"/>
  <c r="L163" i="22" s="1"/>
  <c r="B162" i="22"/>
  <c r="H162" i="22" s="1"/>
  <c r="H161" i="22"/>
  <c r="B160" i="22"/>
  <c r="H160" i="22" s="1"/>
  <c r="R159" i="22"/>
  <c r="L159" i="22" s="1"/>
  <c r="H159" i="22"/>
  <c r="R158" i="22"/>
  <c r="H158" i="22"/>
  <c r="L157" i="22"/>
  <c r="B157" i="22"/>
  <c r="H157" i="22" s="1"/>
  <c r="B156" i="22"/>
  <c r="H156" i="22" s="1"/>
  <c r="H155" i="22"/>
  <c r="R154" i="22"/>
  <c r="H154" i="22"/>
  <c r="H153" i="22"/>
  <c r="L153" i="22" s="1"/>
  <c r="K152" i="22"/>
  <c r="J152" i="22"/>
  <c r="F152" i="22"/>
  <c r="F176" i="22" s="1"/>
  <c r="B152" i="22"/>
  <c r="P151" i="22"/>
  <c r="O151" i="22"/>
  <c r="R151" i="22" s="1"/>
  <c r="K151" i="22"/>
  <c r="J151" i="22"/>
  <c r="J176" i="22" s="1"/>
  <c r="H151" i="22"/>
  <c r="C149" i="22"/>
  <c r="H149" i="22" s="1"/>
  <c r="C188" i="22"/>
  <c r="H188" i="22" s="1"/>
  <c r="H190" i="22"/>
  <c r="L190" i="22"/>
  <c r="O190" i="22"/>
  <c r="O214" i="22" s="1"/>
  <c r="P190" i="22"/>
  <c r="F191" i="22"/>
  <c r="H191" i="22" s="1"/>
  <c r="L191" i="22"/>
  <c r="H192" i="22"/>
  <c r="L192" i="22"/>
  <c r="R192" i="22" s="1"/>
  <c r="H193" i="22"/>
  <c r="R193" i="22"/>
  <c r="B194" i="22"/>
  <c r="H194" i="22" s="1"/>
  <c r="H195" i="22"/>
  <c r="L195" i="22"/>
  <c r="H196" i="22"/>
  <c r="R196" i="22"/>
  <c r="H197" i="22"/>
  <c r="L197" i="22"/>
  <c r="B198" i="22"/>
  <c r="H198" i="22" s="1"/>
  <c r="H199" i="22"/>
  <c r="B200" i="22"/>
  <c r="H200" i="22" s="1"/>
  <c r="H201" i="22"/>
  <c r="L201" i="22" s="1"/>
  <c r="C202" i="22"/>
  <c r="H202" i="22" s="1"/>
  <c r="H203" i="22"/>
  <c r="P203" i="22" s="1"/>
  <c r="B204" i="22"/>
  <c r="H204" i="22" s="1"/>
  <c r="H205" i="22"/>
  <c r="L205" i="22" s="1"/>
  <c r="C206" i="22"/>
  <c r="H206" i="22" s="1"/>
  <c r="L206" i="22" s="1"/>
  <c r="B207" i="22"/>
  <c r="H207" i="22" s="1"/>
  <c r="C208" i="22"/>
  <c r="H208" i="22" s="1"/>
  <c r="P208" i="22"/>
  <c r="H209" i="22"/>
  <c r="K209" i="22" s="1"/>
  <c r="K214" i="22" s="1"/>
  <c r="H210" i="22"/>
  <c r="P210" i="22"/>
  <c r="H211" i="22"/>
  <c r="R211" i="22"/>
  <c r="H212" i="22"/>
  <c r="L212" i="22"/>
  <c r="D214" i="22"/>
  <c r="E214" i="22"/>
  <c r="G214" i="22"/>
  <c r="J214" i="22"/>
  <c r="M214" i="22"/>
  <c r="N214" i="22"/>
  <c r="C176" i="22" l="1"/>
  <c r="R172" i="22"/>
  <c r="L170" i="22"/>
  <c r="B176" i="22"/>
  <c r="L151" i="22"/>
  <c r="P176" i="22"/>
  <c r="K176" i="22"/>
  <c r="H164" i="22"/>
  <c r="H152" i="22"/>
  <c r="O176" i="22"/>
  <c r="L208" i="22"/>
  <c r="L214" i="22" s="1"/>
  <c r="P214" i="22"/>
  <c r="C214" i="22"/>
  <c r="R190" i="22"/>
  <c r="R210" i="22"/>
  <c r="R191" i="22"/>
  <c r="R195" i="22"/>
  <c r="H214" i="22"/>
  <c r="F214" i="22"/>
  <c r="B214" i="22"/>
  <c r="J188" i="22" l="1"/>
  <c r="L152" i="22"/>
  <c r="L176" i="22" s="1"/>
  <c r="H176" i="22"/>
  <c r="K188" i="22"/>
  <c r="L188" i="22"/>
  <c r="N188" i="22"/>
  <c r="M188" i="22"/>
  <c r="O188" i="22"/>
  <c r="P188" i="22"/>
  <c r="R214" i="22"/>
  <c r="F216" i="22" s="1"/>
  <c r="O149" i="22" l="1"/>
  <c r="H216" i="22"/>
  <c r="R176" i="22"/>
  <c r="L149" i="22"/>
  <c r="K149" i="22"/>
  <c r="M149" i="22"/>
  <c r="P149" i="22"/>
  <c r="N149" i="22"/>
  <c r="J149" i="22"/>
  <c r="R188" i="22"/>
  <c r="D216" i="22"/>
  <c r="M216" i="22"/>
  <c r="R216" i="22"/>
  <c r="E216" i="22"/>
  <c r="K216" i="22"/>
  <c r="N216" i="22"/>
  <c r="P216" i="22"/>
  <c r="L216" i="22"/>
  <c r="G216" i="22"/>
  <c r="J216" i="22"/>
  <c r="O216" i="22"/>
  <c r="C216" i="22"/>
  <c r="B216" i="22"/>
  <c r="R178" i="22" l="1"/>
  <c r="G178" i="22"/>
  <c r="N178" i="22"/>
  <c r="J178" i="22"/>
  <c r="E178" i="22"/>
  <c r="D178" i="22"/>
  <c r="M178" i="22"/>
  <c r="K178" i="22"/>
  <c r="B178" i="22"/>
  <c r="C178" i="22"/>
  <c r="P178" i="22"/>
  <c r="F178" i="22"/>
  <c r="O178" i="22"/>
  <c r="R149" i="22"/>
  <c r="H178" i="22"/>
  <c r="L178" i="22"/>
  <c r="L24" i="1" l="1"/>
  <c r="L25" i="1" s="1"/>
  <c r="L22" i="1"/>
  <c r="L17" i="1"/>
  <c r="L15" i="1"/>
  <c r="L13" i="1"/>
  <c r="N269" i="10"/>
  <c r="B247" i="12"/>
  <c r="N60" i="8"/>
  <c r="E287" i="33" l="1"/>
  <c r="F287" i="33"/>
  <c r="G287" i="33"/>
  <c r="H287" i="33"/>
  <c r="I287" i="33"/>
  <c r="J287" i="33"/>
  <c r="D287" i="33"/>
  <c r="D288" i="33" s="1"/>
  <c r="D308" i="33" l="1"/>
  <c r="E308" i="33"/>
  <c r="F308" i="33"/>
  <c r="G308" i="33"/>
  <c r="H308" i="33"/>
  <c r="I308" i="33"/>
  <c r="J308" i="33"/>
  <c r="D298" i="33"/>
  <c r="E298" i="33"/>
  <c r="F298" i="33"/>
  <c r="G298" i="33"/>
  <c r="H298" i="33"/>
  <c r="I298" i="33"/>
  <c r="J298" i="33"/>
  <c r="K308" i="33" l="1"/>
  <c r="B316" i="11"/>
  <c r="B324" i="11"/>
  <c r="C308" i="11" l="1"/>
  <c r="P84" i="8"/>
  <c r="Q312" i="4" l="1"/>
  <c r="P312" i="4"/>
  <c r="O312" i="4"/>
  <c r="N312" i="4"/>
  <c r="M312" i="4"/>
  <c r="L312" i="4"/>
  <c r="K312" i="4"/>
  <c r="J312" i="4"/>
  <c r="I312" i="4"/>
  <c r="H312" i="4"/>
  <c r="G312" i="4"/>
  <c r="F312" i="4"/>
  <c r="E312" i="4"/>
  <c r="D312" i="4"/>
  <c r="C312" i="4"/>
  <c r="Q311" i="4"/>
  <c r="P311" i="4"/>
  <c r="O311" i="4"/>
  <c r="N311" i="4"/>
  <c r="M311" i="4"/>
  <c r="L311" i="4"/>
  <c r="K311" i="4"/>
  <c r="J311" i="4"/>
  <c r="I311" i="4"/>
  <c r="H311" i="4"/>
  <c r="G311" i="4"/>
  <c r="F311" i="4"/>
  <c r="E311" i="4"/>
  <c r="D311" i="4"/>
  <c r="C311" i="4"/>
  <c r="Q310" i="4"/>
  <c r="P310" i="4"/>
  <c r="O310" i="4"/>
  <c r="N310" i="4"/>
  <c r="M310" i="4"/>
  <c r="L310" i="4"/>
  <c r="K310" i="4"/>
  <c r="J310" i="4"/>
  <c r="I310" i="4"/>
  <c r="H310" i="4"/>
  <c r="G310" i="4"/>
  <c r="F310" i="4"/>
  <c r="E310" i="4"/>
  <c r="D310" i="4"/>
  <c r="C310" i="4"/>
  <c r="Q270" i="4"/>
  <c r="P270" i="4"/>
  <c r="O270" i="4"/>
  <c r="N270" i="4"/>
  <c r="M270" i="4"/>
  <c r="L270" i="4"/>
  <c r="K270" i="4"/>
  <c r="J270" i="4"/>
  <c r="I270" i="4"/>
  <c r="H270" i="4"/>
  <c r="G270" i="4"/>
  <c r="F270" i="4"/>
  <c r="E270" i="4"/>
  <c r="D270" i="4"/>
  <c r="C270" i="4"/>
  <c r="Q269" i="4"/>
  <c r="P269" i="4"/>
  <c r="O269" i="4"/>
  <c r="Q268" i="4"/>
  <c r="P268" i="4"/>
  <c r="O268" i="4"/>
  <c r="P112" i="3"/>
  <c r="R268" i="4" l="1"/>
  <c r="L5" i="1" s="1"/>
  <c r="R270" i="4"/>
  <c r="R269" i="4"/>
  <c r="R311" i="4"/>
  <c r="R310" i="4"/>
  <c r="R312" i="4"/>
  <c r="K44" i="33"/>
  <c r="K43" i="33"/>
  <c r="J28" i="33"/>
  <c r="J34" i="33" s="1"/>
  <c r="J33" i="33" s="1"/>
  <c r="I28" i="33"/>
  <c r="I34" i="33" s="1"/>
  <c r="I33" i="33" s="1"/>
  <c r="H28" i="33"/>
  <c r="H34" i="33" s="1"/>
  <c r="H33" i="33" s="1"/>
  <c r="G28" i="33"/>
  <c r="G34" i="33" s="1"/>
  <c r="G33" i="33" s="1"/>
  <c r="F28" i="33"/>
  <c r="F34" i="33" s="1"/>
  <c r="F33" i="33" s="1"/>
  <c r="E28" i="33"/>
  <c r="E34" i="33" s="1"/>
  <c r="E33" i="33" s="1"/>
  <c r="D28" i="33"/>
  <c r="D34" i="33" s="1"/>
  <c r="D33" i="33" s="1"/>
  <c r="K27" i="33"/>
  <c r="K26" i="33"/>
  <c r="K25" i="33"/>
  <c r="K24" i="33"/>
  <c r="K23" i="33"/>
  <c r="J18" i="33"/>
  <c r="I18" i="33"/>
  <c r="H18" i="33"/>
  <c r="G18" i="33"/>
  <c r="F18" i="33"/>
  <c r="E18" i="33"/>
  <c r="D18" i="33"/>
  <c r="K17" i="33"/>
  <c r="K16" i="33"/>
  <c r="K15" i="33"/>
  <c r="K14" i="33"/>
  <c r="K13" i="33"/>
  <c r="J8" i="33"/>
  <c r="I8" i="33"/>
  <c r="H8" i="33"/>
  <c r="G8" i="33"/>
  <c r="F8" i="33"/>
  <c r="E8" i="33"/>
  <c r="D8" i="33"/>
  <c r="K6" i="33"/>
  <c r="K5" i="33"/>
  <c r="K4" i="33"/>
  <c r="K324" i="33"/>
  <c r="K323" i="33"/>
  <c r="K307" i="33"/>
  <c r="K306" i="33"/>
  <c r="K305" i="33"/>
  <c r="K304" i="33"/>
  <c r="K297" i="33"/>
  <c r="K296" i="33"/>
  <c r="K295" i="33"/>
  <c r="K294" i="33"/>
  <c r="K293" i="33"/>
  <c r="J288" i="33"/>
  <c r="I288" i="33"/>
  <c r="H288" i="33"/>
  <c r="G288" i="33"/>
  <c r="F288" i="33"/>
  <c r="E288" i="33"/>
  <c r="K286" i="33"/>
  <c r="K285" i="33"/>
  <c r="K284" i="33"/>
  <c r="S270" i="4" l="1"/>
  <c r="K288" i="33"/>
  <c r="K325" i="33"/>
  <c r="K45" i="33"/>
  <c r="S312" i="4"/>
  <c r="K7" i="33"/>
  <c r="K8" i="33" s="1"/>
  <c r="K298" i="33"/>
  <c r="K18" i="33"/>
  <c r="K28" i="33"/>
  <c r="K287" i="33"/>
  <c r="K314" i="33" s="1"/>
  <c r="K34" i="33" l="1"/>
  <c r="K33" i="33" s="1"/>
  <c r="G14" i="15"/>
  <c r="F14" i="15"/>
  <c r="E14" i="15"/>
  <c r="D14" i="15"/>
  <c r="C14" i="15"/>
  <c r="K13" i="15"/>
  <c r="K12" i="15"/>
  <c r="G10" i="15"/>
  <c r="F10" i="15"/>
  <c r="E10" i="15"/>
  <c r="D10" i="15"/>
  <c r="C10" i="15"/>
  <c r="K9" i="15"/>
  <c r="K8" i="15"/>
  <c r="K10" i="15" s="1"/>
  <c r="J6" i="15"/>
  <c r="I6" i="15"/>
  <c r="G6" i="15"/>
  <c r="F6" i="15"/>
  <c r="E6" i="15"/>
  <c r="D6" i="15"/>
  <c r="C6" i="15"/>
  <c r="K5" i="15"/>
  <c r="K4" i="15"/>
  <c r="G98" i="15"/>
  <c r="F98" i="15"/>
  <c r="E98" i="15"/>
  <c r="D98" i="15"/>
  <c r="C98" i="15"/>
  <c r="K97" i="15"/>
  <c r="K96" i="15"/>
  <c r="G94" i="15"/>
  <c r="F94" i="15"/>
  <c r="E94" i="15"/>
  <c r="D94" i="15"/>
  <c r="C94" i="15"/>
  <c r="J90" i="15"/>
  <c r="I90" i="15"/>
  <c r="G90" i="15"/>
  <c r="F90" i="15"/>
  <c r="E90" i="15"/>
  <c r="D90" i="15"/>
  <c r="C90" i="15"/>
  <c r="K89" i="15"/>
  <c r="K90" i="15" s="1"/>
  <c r="B163" i="13"/>
  <c r="C160" i="13" s="1"/>
  <c r="B158" i="13"/>
  <c r="C155" i="13" s="1"/>
  <c r="B140" i="13"/>
  <c r="B135" i="13"/>
  <c r="B73" i="12"/>
  <c r="B69" i="12"/>
  <c r="C68" i="12" s="1"/>
  <c r="B64" i="12"/>
  <c r="C63" i="12" s="1"/>
  <c r="B58" i="12"/>
  <c r="C56" i="12" s="1"/>
  <c r="B50" i="12"/>
  <c r="C48" i="12" s="1"/>
  <c r="B259" i="12"/>
  <c r="B252" i="12"/>
  <c r="C250" i="12" s="1"/>
  <c r="C246" i="12"/>
  <c r="B241" i="12"/>
  <c r="C238" i="12" s="1"/>
  <c r="B233" i="12"/>
  <c r="C233" i="12" s="1"/>
  <c r="K6" i="15" l="1"/>
  <c r="K14" i="15"/>
  <c r="C227" i="12"/>
  <c r="C251" i="12"/>
  <c r="C54" i="12"/>
  <c r="K98" i="15"/>
  <c r="C259" i="12"/>
  <c r="C256" i="12"/>
  <c r="C229" i="12"/>
  <c r="C60" i="12"/>
  <c r="C132" i="13"/>
  <c r="L28" i="1"/>
  <c r="C162" i="13"/>
  <c r="C255" i="12"/>
  <c r="C258" i="12"/>
  <c r="C236" i="12"/>
  <c r="C232" i="12"/>
  <c r="C228" i="12"/>
  <c r="C57" i="12"/>
  <c r="C42" i="12"/>
  <c r="C61" i="12"/>
  <c r="C46" i="12"/>
  <c r="C62" i="12"/>
  <c r="C49" i="12"/>
  <c r="C72" i="12"/>
  <c r="C133" i="13"/>
  <c r="C134" i="13"/>
  <c r="C131" i="13"/>
  <c r="C154" i="13"/>
  <c r="C156" i="13"/>
  <c r="C161" i="13"/>
  <c r="C138" i="13"/>
  <c r="C139" i="13"/>
  <c r="C71" i="12"/>
  <c r="C45" i="12"/>
  <c r="C53" i="12"/>
  <c r="C66" i="12"/>
  <c r="C43" i="12"/>
  <c r="C47" i="12"/>
  <c r="C55" i="12"/>
  <c r="C67" i="12"/>
  <c r="C44" i="12"/>
  <c r="C52" i="12"/>
  <c r="C237" i="12"/>
  <c r="C239" i="12"/>
  <c r="C226" i="12"/>
  <c r="C235" i="12"/>
  <c r="C240" i="12"/>
  <c r="C257" i="12"/>
  <c r="C231" i="12"/>
  <c r="C243" i="12"/>
  <c r="C244" i="12"/>
  <c r="C245" i="12"/>
  <c r="C249" i="12"/>
  <c r="C225" i="12"/>
  <c r="C230" i="12"/>
  <c r="C254" i="12"/>
  <c r="P121" i="27"/>
  <c r="O121" i="27"/>
  <c r="N121" i="27"/>
  <c r="M121" i="27"/>
  <c r="L121" i="27"/>
  <c r="K121" i="27"/>
  <c r="J121" i="27"/>
  <c r="I121" i="27"/>
  <c r="H121" i="27"/>
  <c r="G121" i="27"/>
  <c r="F121" i="27"/>
  <c r="E121" i="27"/>
  <c r="D121" i="27"/>
  <c r="C121" i="27"/>
  <c r="B121" i="27"/>
  <c r="Q120" i="27"/>
  <c r="Q119" i="27"/>
  <c r="Q118" i="27"/>
  <c r="Q117" i="27"/>
  <c r="Q116" i="27"/>
  <c r="P35" i="10"/>
  <c r="Q35" i="10" s="1"/>
  <c r="N35" i="10"/>
  <c r="O34" i="10" s="1"/>
  <c r="L35" i="10"/>
  <c r="M35" i="10" s="1"/>
  <c r="J35" i="10"/>
  <c r="K31" i="10" s="1"/>
  <c r="H35" i="10"/>
  <c r="I35" i="10" s="1"/>
  <c r="F35" i="10"/>
  <c r="G33" i="10" s="1"/>
  <c r="D35" i="10"/>
  <c r="E34" i="10" s="1"/>
  <c r="B35" i="10"/>
  <c r="R34" i="10"/>
  <c r="R33" i="10"/>
  <c r="E33" i="10"/>
  <c r="R32" i="10"/>
  <c r="R31" i="10"/>
  <c r="P29" i="10"/>
  <c r="Q27" i="10" s="1"/>
  <c r="N29" i="10"/>
  <c r="O24" i="10" s="1"/>
  <c r="L29" i="10"/>
  <c r="M28" i="10" s="1"/>
  <c r="J29" i="10"/>
  <c r="K28" i="10" s="1"/>
  <c r="H29" i="10"/>
  <c r="I25" i="10" s="1"/>
  <c r="F29" i="10"/>
  <c r="G28" i="10" s="1"/>
  <c r="D29" i="10"/>
  <c r="E28" i="10" s="1"/>
  <c r="B29" i="10"/>
  <c r="C23" i="10" s="1"/>
  <c r="C29" i="10" s="1"/>
  <c r="R28" i="10"/>
  <c r="O28" i="10"/>
  <c r="R27" i="10"/>
  <c r="R26" i="10"/>
  <c r="R25" i="10"/>
  <c r="R24" i="10"/>
  <c r="R23" i="10"/>
  <c r="P21" i="10"/>
  <c r="Q18" i="10" s="1"/>
  <c r="N21" i="10"/>
  <c r="O19" i="10" s="1"/>
  <c r="L21" i="10"/>
  <c r="M15" i="10" s="1"/>
  <c r="M21" i="10" s="1"/>
  <c r="J21" i="10"/>
  <c r="K19" i="10" s="1"/>
  <c r="H21" i="10"/>
  <c r="I20" i="10" s="1"/>
  <c r="F21" i="10"/>
  <c r="G20" i="10" s="1"/>
  <c r="D21" i="10"/>
  <c r="E15" i="10" s="1"/>
  <c r="E21" i="10" s="1"/>
  <c r="B21" i="10"/>
  <c r="C18" i="10" s="1"/>
  <c r="R20" i="10"/>
  <c r="R19" i="10"/>
  <c r="R18" i="10"/>
  <c r="R17" i="10"/>
  <c r="R16" i="10"/>
  <c r="R15" i="10"/>
  <c r="P13" i="10"/>
  <c r="Q11" i="10" s="1"/>
  <c r="N13" i="10"/>
  <c r="O6" i="10" s="1"/>
  <c r="L13" i="10"/>
  <c r="J13" i="10"/>
  <c r="K11" i="10" s="1"/>
  <c r="H13" i="10"/>
  <c r="I9" i="10" s="1"/>
  <c r="F13" i="10"/>
  <c r="G8" i="10" s="1"/>
  <c r="D13" i="10"/>
  <c r="E12" i="10" s="1"/>
  <c r="B13" i="10"/>
  <c r="C8" i="10" s="1"/>
  <c r="R12" i="10"/>
  <c r="R11" i="10"/>
  <c r="R10" i="10"/>
  <c r="R9" i="10"/>
  <c r="R8" i="10"/>
  <c r="R7" i="10"/>
  <c r="R6" i="10"/>
  <c r="R5" i="10"/>
  <c r="Q14" i="26"/>
  <c r="Q7" i="26"/>
  <c r="Q6" i="26"/>
  <c r="O14" i="26"/>
  <c r="L23" i="1" s="1"/>
  <c r="O7" i="26"/>
  <c r="L16" i="1" s="1"/>
  <c r="O6" i="26"/>
  <c r="L14" i="1" s="1"/>
  <c r="C14" i="26"/>
  <c r="C7" i="26"/>
  <c r="C6" i="26"/>
  <c r="P25" i="7"/>
  <c r="O25" i="7"/>
  <c r="N25" i="7"/>
  <c r="M25" i="7"/>
  <c r="L25" i="7"/>
  <c r="K25" i="7"/>
  <c r="J25" i="7"/>
  <c r="I25" i="7"/>
  <c r="H25" i="7"/>
  <c r="G25" i="7"/>
  <c r="F25" i="7"/>
  <c r="E25" i="7"/>
  <c r="D25" i="7"/>
  <c r="C25" i="7"/>
  <c r="B25" i="7"/>
  <c r="Q24" i="7"/>
  <c r="Q23" i="7"/>
  <c r="P20" i="7"/>
  <c r="O20" i="7"/>
  <c r="N20" i="7"/>
  <c r="M20" i="7"/>
  <c r="L20" i="7"/>
  <c r="K20" i="7"/>
  <c r="J20" i="7"/>
  <c r="I20" i="7"/>
  <c r="H20" i="7"/>
  <c r="G20" i="7"/>
  <c r="F20" i="7"/>
  <c r="E20" i="7"/>
  <c r="D20" i="7"/>
  <c r="C20" i="7"/>
  <c r="B20" i="7"/>
  <c r="Q19" i="7"/>
  <c r="Q18" i="7"/>
  <c r="P15" i="7"/>
  <c r="O15" i="7"/>
  <c r="N15" i="7"/>
  <c r="M15" i="7"/>
  <c r="L15" i="7"/>
  <c r="K15" i="7"/>
  <c r="J15" i="7"/>
  <c r="I15" i="7"/>
  <c r="H15" i="7"/>
  <c r="G15" i="7"/>
  <c r="F15" i="7"/>
  <c r="E15" i="7"/>
  <c r="D15" i="7"/>
  <c r="C15" i="7"/>
  <c r="B15" i="7"/>
  <c r="Q14" i="7"/>
  <c r="Q13" i="7"/>
  <c r="Q9" i="7"/>
  <c r="O10" i="7" s="1"/>
  <c r="Q5" i="7"/>
  <c r="P6" i="7" s="1"/>
  <c r="P197" i="7"/>
  <c r="O197" i="7"/>
  <c r="N197" i="7"/>
  <c r="M197" i="7"/>
  <c r="L197" i="7"/>
  <c r="K197" i="7"/>
  <c r="J197" i="7"/>
  <c r="I197" i="7"/>
  <c r="H197" i="7"/>
  <c r="F197" i="7"/>
  <c r="E197" i="7"/>
  <c r="D197" i="7"/>
  <c r="C197" i="7"/>
  <c r="B197" i="7"/>
  <c r="P192" i="7"/>
  <c r="O192" i="7"/>
  <c r="N192" i="7"/>
  <c r="M192" i="7"/>
  <c r="L192" i="7"/>
  <c r="K192" i="7"/>
  <c r="J192" i="7"/>
  <c r="I192" i="7"/>
  <c r="H192" i="7"/>
  <c r="F192" i="7"/>
  <c r="E192" i="7"/>
  <c r="D192" i="7"/>
  <c r="C192" i="7"/>
  <c r="B192" i="7"/>
  <c r="P187" i="7"/>
  <c r="O187" i="7"/>
  <c r="N187" i="7"/>
  <c r="M187" i="7"/>
  <c r="L187" i="7"/>
  <c r="K187" i="7"/>
  <c r="J187" i="7"/>
  <c r="I187" i="7"/>
  <c r="H187" i="7"/>
  <c r="F187" i="7"/>
  <c r="E187" i="7"/>
  <c r="D187" i="7"/>
  <c r="C187" i="7"/>
  <c r="B187" i="7"/>
  <c r="B171" i="7"/>
  <c r="P166" i="7"/>
  <c r="B166" i="7"/>
  <c r="P161" i="7"/>
  <c r="C161" i="7"/>
  <c r="B161" i="7"/>
  <c r="Q42" i="4"/>
  <c r="P42" i="4"/>
  <c r="O42" i="4"/>
  <c r="N42" i="4"/>
  <c r="M42" i="4"/>
  <c r="L42" i="4"/>
  <c r="K42" i="4"/>
  <c r="J42" i="4"/>
  <c r="I42" i="4"/>
  <c r="H42" i="4"/>
  <c r="G42" i="4"/>
  <c r="F42" i="4"/>
  <c r="E42" i="4"/>
  <c r="D42" i="4"/>
  <c r="C42" i="4"/>
  <c r="Q41" i="4"/>
  <c r="P41" i="4"/>
  <c r="O41" i="4"/>
  <c r="N41" i="4"/>
  <c r="M41" i="4"/>
  <c r="L41" i="4"/>
  <c r="K41" i="4"/>
  <c r="J41" i="4"/>
  <c r="I41" i="4"/>
  <c r="H41" i="4"/>
  <c r="G41" i="4"/>
  <c r="F41" i="4"/>
  <c r="E41" i="4"/>
  <c r="D41" i="4"/>
  <c r="C41" i="4"/>
  <c r="Q40" i="4"/>
  <c r="P40" i="4"/>
  <c r="O40" i="4"/>
  <c r="N40" i="4"/>
  <c r="M40" i="4"/>
  <c r="L40" i="4"/>
  <c r="K40" i="4"/>
  <c r="J40" i="4"/>
  <c r="I40" i="4"/>
  <c r="H40" i="4"/>
  <c r="G40" i="4"/>
  <c r="F40" i="4"/>
  <c r="E40" i="4"/>
  <c r="D40" i="4"/>
  <c r="C40" i="4"/>
  <c r="R39" i="4"/>
  <c r="R38" i="4"/>
  <c r="R37" i="4"/>
  <c r="R36" i="4"/>
  <c r="R35" i="4"/>
  <c r="R34" i="4"/>
  <c r="R33" i="4"/>
  <c r="R32" i="4"/>
  <c r="R31" i="4"/>
  <c r="R30" i="4"/>
  <c r="R29" i="4"/>
  <c r="R28" i="4"/>
  <c r="R26" i="4"/>
  <c r="R25" i="4"/>
  <c r="R24" i="4"/>
  <c r="R23" i="4"/>
  <c r="R22" i="4"/>
  <c r="R21" i="4"/>
  <c r="R20" i="4"/>
  <c r="R19" i="4"/>
  <c r="R18" i="4"/>
  <c r="R17" i="4"/>
  <c r="R16" i="4"/>
  <c r="R15" i="4"/>
  <c r="R14" i="4"/>
  <c r="R13" i="4"/>
  <c r="R12" i="4"/>
  <c r="Q377" i="4"/>
  <c r="P377" i="4"/>
  <c r="O377" i="4"/>
  <c r="N377" i="4"/>
  <c r="M377" i="4"/>
  <c r="L377" i="4"/>
  <c r="K377" i="4"/>
  <c r="J377" i="4"/>
  <c r="I377" i="4"/>
  <c r="G377" i="4"/>
  <c r="F377" i="4"/>
  <c r="E377" i="4"/>
  <c r="D377" i="4"/>
  <c r="C377" i="4"/>
  <c r="Q376" i="4"/>
  <c r="P376" i="4"/>
  <c r="O376" i="4"/>
  <c r="N376" i="4"/>
  <c r="M376" i="4"/>
  <c r="L376" i="4"/>
  <c r="K376" i="4"/>
  <c r="J376" i="4"/>
  <c r="I376" i="4"/>
  <c r="G376" i="4"/>
  <c r="F376" i="4"/>
  <c r="E376" i="4"/>
  <c r="D376" i="4"/>
  <c r="C376" i="4"/>
  <c r="Q375" i="4"/>
  <c r="P375" i="4"/>
  <c r="O375" i="4"/>
  <c r="N375" i="4"/>
  <c r="M375" i="4"/>
  <c r="L375" i="4"/>
  <c r="K375" i="4"/>
  <c r="J375" i="4"/>
  <c r="I375" i="4"/>
  <c r="G375" i="4"/>
  <c r="F375" i="4"/>
  <c r="E375" i="4"/>
  <c r="D375" i="4"/>
  <c r="C375" i="4"/>
  <c r="P358" i="4"/>
  <c r="O358" i="4"/>
  <c r="M358" i="4"/>
  <c r="L358" i="4"/>
  <c r="K358" i="4"/>
  <c r="J358" i="4"/>
  <c r="G358" i="4"/>
  <c r="F358" i="4"/>
  <c r="D358" i="4"/>
  <c r="Q357" i="4"/>
  <c r="P357" i="4"/>
  <c r="O357" i="4"/>
  <c r="N357" i="4"/>
  <c r="M357" i="4"/>
  <c r="L357" i="4"/>
  <c r="K357" i="4"/>
  <c r="J357" i="4"/>
  <c r="I357" i="4"/>
  <c r="G357" i="4"/>
  <c r="F357" i="4"/>
  <c r="E357" i="4"/>
  <c r="D357" i="4"/>
  <c r="C357" i="4"/>
  <c r="Q356" i="4"/>
  <c r="P356" i="4"/>
  <c r="O356" i="4"/>
  <c r="N356" i="4"/>
  <c r="M356" i="4"/>
  <c r="L356" i="4"/>
  <c r="K356" i="4"/>
  <c r="J356" i="4"/>
  <c r="I356" i="4"/>
  <c r="G356" i="4"/>
  <c r="E356" i="4"/>
  <c r="D356" i="4"/>
  <c r="C356" i="4"/>
  <c r="Q315" i="4"/>
  <c r="P315" i="4"/>
  <c r="O315" i="4"/>
  <c r="N315" i="4"/>
  <c r="M315" i="4"/>
  <c r="L315" i="4"/>
  <c r="K315" i="4"/>
  <c r="J315" i="4"/>
  <c r="I315" i="4"/>
  <c r="G315" i="4"/>
  <c r="F315" i="4"/>
  <c r="E315" i="4"/>
  <c r="D315" i="4"/>
  <c r="C315" i="4"/>
  <c r="Q314" i="4"/>
  <c r="P314" i="4"/>
  <c r="O314" i="4"/>
  <c r="N314" i="4"/>
  <c r="M314" i="4"/>
  <c r="L314" i="4"/>
  <c r="K314" i="4"/>
  <c r="J314" i="4"/>
  <c r="I314" i="4"/>
  <c r="G314" i="4"/>
  <c r="F314" i="4"/>
  <c r="E314" i="4"/>
  <c r="D314" i="4"/>
  <c r="C314" i="4"/>
  <c r="Q313" i="4"/>
  <c r="P313" i="4"/>
  <c r="O313" i="4"/>
  <c r="N313" i="4"/>
  <c r="M313" i="4"/>
  <c r="L313" i="4"/>
  <c r="K313" i="4"/>
  <c r="J313" i="4"/>
  <c r="I313" i="4"/>
  <c r="G313" i="4"/>
  <c r="F313" i="4"/>
  <c r="E313" i="4"/>
  <c r="D313" i="4"/>
  <c r="C313" i="4"/>
  <c r="C64" i="12" l="1"/>
  <c r="C69" i="12"/>
  <c r="C73" i="12"/>
  <c r="C58" i="12"/>
  <c r="C50" i="12"/>
  <c r="E31" i="10"/>
  <c r="E35" i="10" s="1"/>
  <c r="O12" i="10"/>
  <c r="C252" i="12"/>
  <c r="I11" i="10"/>
  <c r="C15" i="10"/>
  <c r="C21" i="10" s="1"/>
  <c r="M31" i="10"/>
  <c r="G25" i="10"/>
  <c r="O27" i="10"/>
  <c r="O11" i="10"/>
  <c r="Q23" i="10"/>
  <c r="Q29" i="10" s="1"/>
  <c r="G19" i="10"/>
  <c r="G26" i="10"/>
  <c r="I5" i="10"/>
  <c r="I13" i="10" s="1"/>
  <c r="K8" i="10"/>
  <c r="K25" i="10"/>
  <c r="Q34" i="10"/>
  <c r="G10" i="10"/>
  <c r="G18" i="10"/>
  <c r="K23" i="1"/>
  <c r="C7" i="10"/>
  <c r="G12" i="10"/>
  <c r="K17" i="10"/>
  <c r="C9" i="10"/>
  <c r="K6" i="10"/>
  <c r="K16" i="10"/>
  <c r="M10" i="10"/>
  <c r="M8" i="10"/>
  <c r="E19" i="10"/>
  <c r="E17" i="10"/>
  <c r="M24" i="10"/>
  <c r="M26" i="10"/>
  <c r="M6" i="10"/>
  <c r="Q15" i="7"/>
  <c r="G6" i="10"/>
  <c r="G9" i="10"/>
  <c r="G24" i="10"/>
  <c r="Q25" i="7"/>
  <c r="I7" i="10"/>
  <c r="G11" i="10"/>
  <c r="R13" i="10"/>
  <c r="I16" i="10"/>
  <c r="G23" i="10"/>
  <c r="G29" i="10" s="1"/>
  <c r="G27" i="10"/>
  <c r="Q32" i="10"/>
  <c r="I34" i="10"/>
  <c r="G45" i="4"/>
  <c r="C163" i="13"/>
  <c r="S22" i="4"/>
  <c r="H45" i="4"/>
  <c r="L45" i="4"/>
  <c r="P45" i="4"/>
  <c r="S26" i="4"/>
  <c r="S31" i="4"/>
  <c r="S34" i="4"/>
  <c r="S12" i="4"/>
  <c r="S23" i="4"/>
  <c r="C140" i="13"/>
  <c r="C135" i="13"/>
  <c r="C241" i="12"/>
  <c r="Q121" i="27"/>
  <c r="C158" i="13"/>
  <c r="C247" i="12"/>
  <c r="Q5" i="10"/>
  <c r="Q13" i="10" s="1"/>
  <c r="C10" i="10"/>
  <c r="C11" i="10"/>
  <c r="O15" i="10"/>
  <c r="O21" i="10" s="1"/>
  <c r="I18" i="10"/>
  <c r="G34" i="10"/>
  <c r="G35" i="10"/>
  <c r="C5" i="10"/>
  <c r="C13" i="10" s="1"/>
  <c r="K7" i="10"/>
  <c r="O16" i="10"/>
  <c r="O17" i="10"/>
  <c r="K18" i="10"/>
  <c r="K20" i="10"/>
  <c r="G31" i="10"/>
  <c r="G32" i="10"/>
  <c r="G5" i="10"/>
  <c r="G13" i="10" s="1"/>
  <c r="C6" i="10"/>
  <c r="K9" i="10"/>
  <c r="C12" i="10"/>
  <c r="K15" i="10"/>
  <c r="K21" i="10" s="1"/>
  <c r="C16" i="10"/>
  <c r="O20" i="10"/>
  <c r="K23" i="10"/>
  <c r="K29" i="10" s="1"/>
  <c r="K24" i="10"/>
  <c r="K26" i="10"/>
  <c r="K27" i="10"/>
  <c r="C28" i="10"/>
  <c r="I32" i="10"/>
  <c r="M33" i="10"/>
  <c r="R35" i="10"/>
  <c r="E11" i="10"/>
  <c r="E9" i="10"/>
  <c r="E7" i="10"/>
  <c r="E5" i="10"/>
  <c r="E13" i="10" s="1"/>
  <c r="Q19" i="10"/>
  <c r="Q17" i="10"/>
  <c r="Q15" i="10"/>
  <c r="Q21" i="10" s="1"/>
  <c r="I28" i="10"/>
  <c r="I26" i="10"/>
  <c r="I24" i="10"/>
  <c r="R29" i="10"/>
  <c r="C34" i="10"/>
  <c r="C32" i="10"/>
  <c r="O9" i="10"/>
  <c r="E10" i="10"/>
  <c r="O10" i="10"/>
  <c r="Q12" i="10"/>
  <c r="Q10" i="10"/>
  <c r="Q8" i="10"/>
  <c r="Q6" i="10"/>
  <c r="G16" i="10"/>
  <c r="Q16" i="10"/>
  <c r="G17" i="10"/>
  <c r="M20" i="10"/>
  <c r="M18" i="10"/>
  <c r="M16" i="10"/>
  <c r="R21" i="10"/>
  <c r="I23" i="10"/>
  <c r="I29" i="10" s="1"/>
  <c r="C26" i="10"/>
  <c r="C27" i="10"/>
  <c r="E27" i="10"/>
  <c r="E25" i="10"/>
  <c r="E23" i="10"/>
  <c r="E29" i="10" s="1"/>
  <c r="C31" i="10"/>
  <c r="C33" i="10"/>
  <c r="C35" i="10"/>
  <c r="O33" i="10"/>
  <c r="O31" i="10"/>
  <c r="K5" i="10"/>
  <c r="K13" i="10" s="1"/>
  <c r="O7" i="10"/>
  <c r="E8" i="10"/>
  <c r="O8" i="10"/>
  <c r="Q9" i="10"/>
  <c r="K12" i="10"/>
  <c r="M11" i="10"/>
  <c r="M9" i="10"/>
  <c r="M7" i="10"/>
  <c r="M5" i="10"/>
  <c r="M13" i="10" s="1"/>
  <c r="G15" i="10"/>
  <c r="G21" i="10" s="1"/>
  <c r="C19" i="10"/>
  <c r="M19" i="10"/>
  <c r="C20" i="10"/>
  <c r="I19" i="10"/>
  <c r="I17" i="10"/>
  <c r="I15" i="10"/>
  <c r="I21" i="10" s="1"/>
  <c r="C24" i="10"/>
  <c r="C25" i="10"/>
  <c r="O25" i="10"/>
  <c r="E26" i="10"/>
  <c r="O26" i="10"/>
  <c r="Q28" i="10"/>
  <c r="Q26" i="10"/>
  <c r="Q24" i="10"/>
  <c r="O32" i="10"/>
  <c r="K34" i="10"/>
  <c r="K32" i="10"/>
  <c r="O35" i="10"/>
  <c r="O5" i="10"/>
  <c r="O13" i="10" s="1"/>
  <c r="E6" i="10"/>
  <c r="G7" i="10"/>
  <c r="Q7" i="10"/>
  <c r="K10" i="10"/>
  <c r="M12" i="10"/>
  <c r="I12" i="10"/>
  <c r="I10" i="10"/>
  <c r="I8" i="10"/>
  <c r="I6" i="10"/>
  <c r="C17" i="10"/>
  <c r="M17" i="10"/>
  <c r="O18" i="10"/>
  <c r="Q20" i="10"/>
  <c r="E20" i="10"/>
  <c r="E18" i="10"/>
  <c r="E16" i="10"/>
  <c r="O23" i="10"/>
  <c r="O29" i="10" s="1"/>
  <c r="E24" i="10"/>
  <c r="Q25" i="10"/>
  <c r="I27" i="10"/>
  <c r="M27" i="10"/>
  <c r="M25" i="10"/>
  <c r="M23" i="10"/>
  <c r="M29" i="10" s="1"/>
  <c r="K33" i="10"/>
  <c r="K35" i="10"/>
  <c r="I31" i="10"/>
  <c r="Q31" i="10"/>
  <c r="E32" i="10"/>
  <c r="M32" i="10"/>
  <c r="I33" i="10"/>
  <c r="Q33" i="10"/>
  <c r="M34" i="10"/>
  <c r="P10" i="7"/>
  <c r="D10" i="7"/>
  <c r="H10" i="7"/>
  <c r="L10" i="7"/>
  <c r="Q20" i="7"/>
  <c r="E6" i="7"/>
  <c r="I6" i="7"/>
  <c r="M6" i="7"/>
  <c r="B6" i="7"/>
  <c r="Q6" i="7" s="1"/>
  <c r="F6" i="7"/>
  <c r="J6" i="7"/>
  <c r="N6" i="7"/>
  <c r="E10" i="7"/>
  <c r="I10" i="7"/>
  <c r="M10" i="7"/>
  <c r="C6" i="7"/>
  <c r="G6" i="7"/>
  <c r="K6" i="7"/>
  <c r="O6" i="7"/>
  <c r="B10" i="7"/>
  <c r="Q10" i="7" s="1"/>
  <c r="F10" i="7"/>
  <c r="J10" i="7"/>
  <c r="N10" i="7"/>
  <c r="D6" i="7"/>
  <c r="H6" i="7"/>
  <c r="L6" i="7"/>
  <c r="C10" i="7"/>
  <c r="G10" i="7"/>
  <c r="K10" i="7"/>
  <c r="S20" i="4"/>
  <c r="J43" i="4"/>
  <c r="C44" i="4"/>
  <c r="K45" i="4"/>
  <c r="R42" i="4"/>
  <c r="S18" i="4"/>
  <c r="S25" i="4"/>
  <c r="S33" i="4"/>
  <c r="S37" i="4"/>
  <c r="S16" i="4"/>
  <c r="S35" i="4"/>
  <c r="F43" i="4"/>
  <c r="N43" i="4"/>
  <c r="G44" i="4"/>
  <c r="O44" i="4"/>
  <c r="S17" i="4"/>
  <c r="S24" i="4"/>
  <c r="S29" i="4"/>
  <c r="S32" i="4"/>
  <c r="C45" i="4"/>
  <c r="G43" i="4"/>
  <c r="O45" i="4"/>
  <c r="E45" i="4"/>
  <c r="I45" i="4"/>
  <c r="M45" i="4"/>
  <c r="Q45" i="4"/>
  <c r="S14" i="4"/>
  <c r="S39" i="4"/>
  <c r="K43" i="4"/>
  <c r="K44" i="4"/>
  <c r="S15" i="4"/>
  <c r="O43" i="4"/>
  <c r="S13" i="4"/>
  <c r="S21" i="4"/>
  <c r="S30" i="4"/>
  <c r="S38" i="4"/>
  <c r="E44" i="4"/>
  <c r="I44" i="4"/>
  <c r="M44" i="4"/>
  <c r="Q44" i="4"/>
  <c r="F45" i="4"/>
  <c r="J45" i="4"/>
  <c r="N45" i="4"/>
  <c r="C43" i="4"/>
  <c r="S19" i="4"/>
  <c r="S28" i="4"/>
  <c r="S36" i="4"/>
  <c r="F44" i="4"/>
  <c r="J44" i="4"/>
  <c r="N44" i="4"/>
  <c r="R40" i="4"/>
  <c r="R41" i="4"/>
  <c r="D43" i="4"/>
  <c r="H43" i="4"/>
  <c r="L43" i="4"/>
  <c r="P43" i="4"/>
  <c r="D44" i="4"/>
  <c r="H44" i="4"/>
  <c r="L44" i="4"/>
  <c r="P44" i="4"/>
  <c r="D45" i="4"/>
  <c r="E43" i="4"/>
  <c r="I43" i="4"/>
  <c r="M43" i="4"/>
  <c r="Q43" i="4"/>
  <c r="P16" i="5"/>
  <c r="O16" i="5"/>
  <c r="N16" i="5"/>
  <c r="M16" i="5"/>
  <c r="L16" i="5"/>
  <c r="K16" i="5"/>
  <c r="J16" i="5"/>
  <c r="I16" i="5"/>
  <c r="H16" i="5"/>
  <c r="G16" i="5"/>
  <c r="F16" i="5"/>
  <c r="E16" i="5"/>
  <c r="D16" i="5"/>
  <c r="C16" i="5"/>
  <c r="B16" i="5"/>
  <c r="Q15" i="5"/>
  <c r="Q14" i="5"/>
  <c r="Q13" i="5"/>
  <c r="Q12" i="5"/>
  <c r="P9" i="5"/>
  <c r="O9" i="5"/>
  <c r="N9" i="5"/>
  <c r="M9" i="5"/>
  <c r="L9" i="5"/>
  <c r="K9" i="5"/>
  <c r="J9" i="5"/>
  <c r="I9" i="5"/>
  <c r="H9" i="5"/>
  <c r="G9" i="5"/>
  <c r="F9" i="5"/>
  <c r="E9" i="5"/>
  <c r="D9" i="5"/>
  <c r="C9" i="5"/>
  <c r="B9" i="5"/>
  <c r="Q8" i="5"/>
  <c r="Q7" i="5"/>
  <c r="Q6" i="5"/>
  <c r="Q5" i="5"/>
  <c r="Q37" i="3"/>
  <c r="Q38" i="3"/>
  <c r="Q39" i="3"/>
  <c r="Q40" i="3"/>
  <c r="B41" i="3"/>
  <c r="C41" i="3"/>
  <c r="D41" i="3"/>
  <c r="E41" i="3"/>
  <c r="F41" i="3"/>
  <c r="G41" i="3"/>
  <c r="H41" i="3"/>
  <c r="I41" i="3"/>
  <c r="J41" i="3"/>
  <c r="K41" i="3"/>
  <c r="L41" i="3"/>
  <c r="M41" i="3"/>
  <c r="N41" i="3"/>
  <c r="O41" i="3"/>
  <c r="P41" i="3"/>
  <c r="Q44" i="3"/>
  <c r="Q45" i="3"/>
  <c r="Q46" i="3"/>
  <c r="Q47" i="3"/>
  <c r="B48" i="3"/>
  <c r="C48" i="3"/>
  <c r="D48" i="3"/>
  <c r="E48" i="3"/>
  <c r="F48" i="3"/>
  <c r="G48" i="3"/>
  <c r="H48" i="3"/>
  <c r="I48" i="3"/>
  <c r="J48" i="3"/>
  <c r="K48" i="3"/>
  <c r="L48" i="3"/>
  <c r="M48" i="3"/>
  <c r="N48" i="3"/>
  <c r="O48" i="3"/>
  <c r="P48" i="3"/>
  <c r="B84" i="8"/>
  <c r="B72" i="8"/>
  <c r="C71" i="8" s="1"/>
  <c r="B60" i="8"/>
  <c r="C58" i="8" s="1"/>
  <c r="B40" i="8"/>
  <c r="C39" i="8" s="1"/>
  <c r="B33" i="8"/>
  <c r="C30" i="8" s="1"/>
  <c r="B23" i="8"/>
  <c r="C21" i="8" s="1"/>
  <c r="B14" i="8"/>
  <c r="C12" i="8" s="1"/>
  <c r="N84" i="8"/>
  <c r="N72" i="8"/>
  <c r="L12" i="1" s="1"/>
  <c r="O58" i="8"/>
  <c r="O57" i="8"/>
  <c r="O56" i="8"/>
  <c r="O55" i="8"/>
  <c r="O53" i="8"/>
  <c r="N40" i="8"/>
  <c r="O37" i="8" s="1"/>
  <c r="N33" i="8"/>
  <c r="O32" i="8" s="1"/>
  <c r="N23" i="8"/>
  <c r="O20" i="8" s="1"/>
  <c r="N14" i="8"/>
  <c r="R72" i="8"/>
  <c r="S72" i="8" s="1"/>
  <c r="R60" i="8"/>
  <c r="S57" i="8" s="1"/>
  <c r="R40" i="8"/>
  <c r="S37" i="8" s="1"/>
  <c r="R33" i="8"/>
  <c r="S32" i="8" s="1"/>
  <c r="R23" i="8"/>
  <c r="S22" i="8" s="1"/>
  <c r="R14" i="8"/>
  <c r="S9" i="8" s="1"/>
  <c r="C47" i="11"/>
  <c r="E19" i="11"/>
  <c r="E9" i="11"/>
  <c r="B49" i="11"/>
  <c r="C48" i="11" s="1"/>
  <c r="B44" i="11"/>
  <c r="B38" i="11"/>
  <c r="D29" i="11"/>
  <c r="E28" i="11" s="1"/>
  <c r="B29" i="11"/>
  <c r="C28" i="11" s="1"/>
  <c r="D22" i="11"/>
  <c r="E20" i="11" s="1"/>
  <c r="B22" i="11"/>
  <c r="D14" i="11"/>
  <c r="E7" i="11" s="1"/>
  <c r="B14" i="11"/>
  <c r="B351" i="11"/>
  <c r="C351" i="11" s="1"/>
  <c r="B346" i="11"/>
  <c r="C346" i="11" s="1"/>
  <c r="B340" i="11"/>
  <c r="C338" i="11" s="1"/>
  <c r="D331" i="11"/>
  <c r="E329" i="11" s="1"/>
  <c r="B331" i="11"/>
  <c r="C328" i="11" s="1"/>
  <c r="D324" i="11"/>
  <c r="E323" i="11" s="1"/>
  <c r="C321" i="11"/>
  <c r="D316" i="11"/>
  <c r="C315" i="11"/>
  <c r="P9" i="28"/>
  <c r="O9" i="28"/>
  <c r="N9" i="28"/>
  <c r="M9" i="28"/>
  <c r="L9" i="28"/>
  <c r="K9" i="28"/>
  <c r="J9" i="28"/>
  <c r="I9" i="28"/>
  <c r="H9" i="28"/>
  <c r="G9" i="28"/>
  <c r="F9" i="28"/>
  <c r="E9" i="28"/>
  <c r="D9" i="28"/>
  <c r="C9" i="28"/>
  <c r="B9" i="28"/>
  <c r="Q8" i="28"/>
  <c r="Q7" i="28"/>
  <c r="Q6" i="28"/>
  <c r="Q5" i="28"/>
  <c r="Q61" i="28"/>
  <c r="Q60" i="28"/>
  <c r="Q59" i="28"/>
  <c r="Q58" i="28"/>
  <c r="P71" i="28"/>
  <c r="O71" i="28"/>
  <c r="N71" i="28"/>
  <c r="M71" i="28"/>
  <c r="L71" i="28"/>
  <c r="K71" i="28"/>
  <c r="J71" i="28"/>
  <c r="I71" i="28"/>
  <c r="H71" i="28"/>
  <c r="G71" i="28"/>
  <c r="F71" i="28"/>
  <c r="E71" i="28"/>
  <c r="D71" i="28"/>
  <c r="C71" i="28"/>
  <c r="B71" i="28"/>
  <c r="Q176" i="27"/>
  <c r="P172" i="27"/>
  <c r="O172" i="27"/>
  <c r="N172" i="27"/>
  <c r="M172" i="27"/>
  <c r="L172" i="27"/>
  <c r="K172" i="27"/>
  <c r="J172" i="27"/>
  <c r="I172" i="27"/>
  <c r="H172" i="27"/>
  <c r="G172" i="27"/>
  <c r="F172" i="27"/>
  <c r="E172" i="27"/>
  <c r="D172" i="27"/>
  <c r="C172" i="27"/>
  <c r="B172" i="27"/>
  <c r="Q171" i="27"/>
  <c r="Q170" i="27"/>
  <c r="Q169" i="27"/>
  <c r="Q168" i="27"/>
  <c r="Q167" i="27"/>
  <c r="P269" i="10"/>
  <c r="O266" i="10"/>
  <c r="L269" i="10"/>
  <c r="J269" i="10"/>
  <c r="H269" i="10"/>
  <c r="I268" i="10" s="1"/>
  <c r="F269" i="10"/>
  <c r="G266" i="10" s="1"/>
  <c r="D269" i="10"/>
  <c r="E267" i="10" s="1"/>
  <c r="B269" i="10"/>
  <c r="C268" i="10" s="1"/>
  <c r="R268" i="10"/>
  <c r="R267" i="10"/>
  <c r="R266" i="10"/>
  <c r="R265" i="10"/>
  <c r="P263" i="10"/>
  <c r="Q257" i="10" s="1"/>
  <c r="N263" i="10"/>
  <c r="O260" i="10" s="1"/>
  <c r="L263" i="10"/>
  <c r="M259" i="10" s="1"/>
  <c r="J263" i="10"/>
  <c r="K258" i="10" s="1"/>
  <c r="H263" i="10"/>
  <c r="I257" i="10" s="1"/>
  <c r="F263" i="10"/>
  <c r="G260" i="10" s="1"/>
  <c r="D263" i="10"/>
  <c r="E259" i="10" s="1"/>
  <c r="B263" i="10"/>
  <c r="C261" i="10" s="1"/>
  <c r="R262" i="10"/>
  <c r="R261" i="10"/>
  <c r="R260" i="10"/>
  <c r="R259" i="10"/>
  <c r="R258" i="10"/>
  <c r="R257" i="10"/>
  <c r="P255" i="10"/>
  <c r="Q251" i="10" s="1"/>
  <c r="N255" i="10"/>
  <c r="O250" i="10" s="1"/>
  <c r="L255" i="10"/>
  <c r="M249" i="10" s="1"/>
  <c r="J255" i="10"/>
  <c r="K252" i="10" s="1"/>
  <c r="H255" i="10"/>
  <c r="I251" i="10" s="1"/>
  <c r="F255" i="10"/>
  <c r="G250" i="10" s="1"/>
  <c r="D255" i="10"/>
  <c r="E249" i="10" s="1"/>
  <c r="B255" i="10"/>
  <c r="C254" i="10" s="1"/>
  <c r="R254" i="10"/>
  <c r="R253" i="10"/>
  <c r="R252" i="10"/>
  <c r="R251" i="10"/>
  <c r="R250" i="10"/>
  <c r="R249" i="10"/>
  <c r="P247" i="10"/>
  <c r="Q241" i="10" s="1"/>
  <c r="N247" i="10"/>
  <c r="O240" i="10" s="1"/>
  <c r="L247" i="10"/>
  <c r="M239" i="10" s="1"/>
  <c r="J247" i="10"/>
  <c r="K242" i="10" s="1"/>
  <c r="H247" i="10"/>
  <c r="I241" i="10" s="1"/>
  <c r="F247" i="10"/>
  <c r="G240" i="10" s="1"/>
  <c r="D247" i="10"/>
  <c r="E239" i="10" s="1"/>
  <c r="B247" i="10"/>
  <c r="C246" i="10" s="1"/>
  <c r="R246" i="10"/>
  <c r="R245" i="10"/>
  <c r="R244" i="10"/>
  <c r="R243" i="10"/>
  <c r="R242" i="10"/>
  <c r="R241" i="10"/>
  <c r="R240" i="10"/>
  <c r="R239" i="10"/>
  <c r="I163" i="25"/>
  <c r="H163" i="25"/>
  <c r="G163" i="25"/>
  <c r="F163" i="25"/>
  <c r="E163" i="25"/>
  <c r="D163" i="25"/>
  <c r="C163" i="25"/>
  <c r="B163" i="25"/>
  <c r="J162" i="25"/>
  <c r="J161" i="25"/>
  <c r="J160" i="25"/>
  <c r="J159" i="25"/>
  <c r="J158" i="25"/>
  <c r="J157" i="25"/>
  <c r="J156" i="25"/>
  <c r="J155" i="25"/>
  <c r="J154" i="25"/>
  <c r="J153" i="25"/>
  <c r="J152" i="25"/>
  <c r="J151" i="25"/>
  <c r="J150" i="25"/>
  <c r="J149" i="25"/>
  <c r="J148" i="25"/>
  <c r="J147" i="25"/>
  <c r="J146" i="25"/>
  <c r="J145" i="25"/>
  <c r="J144" i="25"/>
  <c r="S14" i="26"/>
  <c r="S7" i="26"/>
  <c r="S6" i="26"/>
  <c r="Q170" i="7"/>
  <c r="Q169" i="7"/>
  <c r="Q165" i="7"/>
  <c r="Q164" i="7"/>
  <c r="Q160" i="7"/>
  <c r="L10" i="1" s="1"/>
  <c r="Q159" i="7"/>
  <c r="Q155" i="7"/>
  <c r="Q151" i="7"/>
  <c r="C43" i="11" l="1"/>
  <c r="C40" i="11"/>
  <c r="C44" i="11" s="1"/>
  <c r="C41" i="11"/>
  <c r="C260" i="10"/>
  <c r="G156" i="7"/>
  <c r="L9" i="1"/>
  <c r="C19" i="8"/>
  <c r="C251" i="10"/>
  <c r="C267" i="10"/>
  <c r="E261" i="10"/>
  <c r="Q62" i="28"/>
  <c r="Q16" i="5"/>
  <c r="J17" i="5" s="1"/>
  <c r="C5" i="8"/>
  <c r="C14" i="8" s="1"/>
  <c r="E308" i="11"/>
  <c r="L27" i="1"/>
  <c r="G251" i="10"/>
  <c r="O11" i="8"/>
  <c r="L11" i="1"/>
  <c r="M152" i="7"/>
  <c r="G152" i="7"/>
  <c r="C152" i="7"/>
  <c r="E152" i="7"/>
  <c r="N152" i="7"/>
  <c r="H152" i="7"/>
  <c r="P152" i="7"/>
  <c r="K152" i="7"/>
  <c r="F152" i="7"/>
  <c r="B152" i="7"/>
  <c r="O152" i="7"/>
  <c r="J152" i="7"/>
  <c r="D152" i="7"/>
  <c r="C265" i="10"/>
  <c r="O70" i="8"/>
  <c r="O69" i="8"/>
  <c r="L156" i="7"/>
  <c r="M156" i="7"/>
  <c r="F156" i="7"/>
  <c r="B156" i="7"/>
  <c r="O156" i="7"/>
  <c r="D156" i="7"/>
  <c r="H156" i="7"/>
  <c r="P156" i="7"/>
  <c r="K156" i="7"/>
  <c r="E156" i="7"/>
  <c r="J156" i="7"/>
  <c r="N156" i="7"/>
  <c r="C156" i="7"/>
  <c r="I266" i="10"/>
  <c r="S64" i="8"/>
  <c r="Q171" i="7"/>
  <c r="Q166" i="7"/>
  <c r="C67" i="8"/>
  <c r="C66" i="8"/>
  <c r="C70" i="8"/>
  <c r="O54" i="8"/>
  <c r="O59" i="8"/>
  <c r="K259" i="10"/>
  <c r="C258" i="10"/>
  <c r="C250" i="10"/>
  <c r="R247" i="10"/>
  <c r="E319" i="11"/>
  <c r="E318" i="11"/>
  <c r="S7" i="8"/>
  <c r="C65" i="8"/>
  <c r="C69" i="8"/>
  <c r="S71" i="8"/>
  <c r="C10" i="8"/>
  <c r="C28" i="8"/>
  <c r="C64" i="8"/>
  <c r="C72" i="8" s="1"/>
  <c r="C68" i="8"/>
  <c r="K240" i="10"/>
  <c r="O36" i="8"/>
  <c r="O38" i="8"/>
  <c r="O5" i="8"/>
  <c r="C350" i="11"/>
  <c r="C312" i="11"/>
  <c r="C336" i="11"/>
  <c r="E313" i="11"/>
  <c r="C330" i="11"/>
  <c r="C339" i="11"/>
  <c r="R44" i="4"/>
  <c r="S41" i="4"/>
  <c r="R43" i="4"/>
  <c r="S40" i="4"/>
  <c r="S42" i="4"/>
  <c r="R45" i="4"/>
  <c r="Q41" i="3"/>
  <c r="L42" i="3" s="1"/>
  <c r="Q48" i="3"/>
  <c r="Q9" i="5"/>
  <c r="H10" i="5" s="1"/>
  <c r="S11" i="8"/>
  <c r="S19" i="8"/>
  <c r="S5" i="8"/>
  <c r="S13" i="8"/>
  <c r="S21" i="8"/>
  <c r="O19" i="8"/>
  <c r="S17" i="8"/>
  <c r="S65" i="8"/>
  <c r="O10" i="8"/>
  <c r="O29" i="8"/>
  <c r="O39" i="8"/>
  <c r="C56" i="8"/>
  <c r="O64" i="8"/>
  <c r="S38" i="8"/>
  <c r="S54" i="8"/>
  <c r="S58" i="8"/>
  <c r="O8" i="8"/>
  <c r="O12" i="8"/>
  <c r="O17" i="8"/>
  <c r="O21" i="8"/>
  <c r="C31" i="8"/>
  <c r="S20" i="8"/>
  <c r="S29" i="8"/>
  <c r="S39" i="8"/>
  <c r="S55" i="8"/>
  <c r="S59" i="8"/>
  <c r="S69" i="8"/>
  <c r="O9" i="8"/>
  <c r="O13" i="8"/>
  <c r="O18" i="8"/>
  <c r="O22" i="8"/>
  <c r="O71" i="8"/>
  <c r="C9" i="8"/>
  <c r="C18" i="8"/>
  <c r="C27" i="8"/>
  <c r="C32" i="8"/>
  <c r="C55" i="8"/>
  <c r="S56" i="8"/>
  <c r="S18" i="8"/>
  <c r="S36" i="8"/>
  <c r="S53" i="8"/>
  <c r="O7" i="8"/>
  <c r="O67" i="8"/>
  <c r="C13" i="8"/>
  <c r="C22" i="8"/>
  <c r="C29" i="8"/>
  <c r="C36" i="8"/>
  <c r="C40" i="8" s="1"/>
  <c r="C59" i="8"/>
  <c r="C37" i="8"/>
  <c r="C7" i="8"/>
  <c r="C11" i="8"/>
  <c r="C20" i="8"/>
  <c r="C38" i="8"/>
  <c r="C53" i="8"/>
  <c r="C60" i="8" s="1"/>
  <c r="C57" i="8"/>
  <c r="C8" i="8"/>
  <c r="C17" i="8"/>
  <c r="C23" i="8" s="1"/>
  <c r="C26" i="8"/>
  <c r="C33" i="8" s="1"/>
  <c r="C54" i="8"/>
  <c r="O30" i="8"/>
  <c r="O27" i="8"/>
  <c r="O31" i="8"/>
  <c r="O65" i="8"/>
  <c r="O28" i="8"/>
  <c r="O66" i="8"/>
  <c r="S26" i="8"/>
  <c r="S30" i="8"/>
  <c r="S27" i="8"/>
  <c r="S31" i="8"/>
  <c r="S28" i="8"/>
  <c r="S67" i="8"/>
  <c r="C7" i="11"/>
  <c r="C10" i="11"/>
  <c r="C17" i="11"/>
  <c r="C13" i="11"/>
  <c r="E18" i="11"/>
  <c r="C342" i="11"/>
  <c r="E309" i="11"/>
  <c r="E314" i="11"/>
  <c r="C349" i="11"/>
  <c r="E311" i="11"/>
  <c r="E310" i="11"/>
  <c r="E315" i="11"/>
  <c r="C33" i="11"/>
  <c r="C343" i="11"/>
  <c r="E312" i="11"/>
  <c r="E320" i="11"/>
  <c r="C329" i="11"/>
  <c r="C335" i="11"/>
  <c r="C345" i="11"/>
  <c r="C8" i="11"/>
  <c r="C36" i="11"/>
  <c r="C344" i="11"/>
  <c r="E321" i="11"/>
  <c r="C348" i="11"/>
  <c r="C311" i="11"/>
  <c r="C314" i="11"/>
  <c r="C20" i="11"/>
  <c r="E27" i="11"/>
  <c r="C6" i="11"/>
  <c r="C14" i="11" s="1"/>
  <c r="C11" i="11"/>
  <c r="E16" i="11"/>
  <c r="E22" i="11" s="1"/>
  <c r="C21" i="11"/>
  <c r="C34" i="11"/>
  <c r="C32" i="11"/>
  <c r="C37" i="11"/>
  <c r="C31" i="11"/>
  <c r="C38" i="11" s="1"/>
  <c r="C35" i="11"/>
  <c r="C27" i="11"/>
  <c r="C19" i="11"/>
  <c r="E8" i="11"/>
  <c r="E12" i="11"/>
  <c r="E6" i="11"/>
  <c r="E14" i="11" s="1"/>
  <c r="E10" i="11"/>
  <c r="C9" i="11"/>
  <c r="C12" i="11"/>
  <c r="E21" i="11"/>
  <c r="E11" i="11"/>
  <c r="E13" i="11"/>
  <c r="E17" i="11"/>
  <c r="C26" i="11"/>
  <c r="C29" i="11" s="1"/>
  <c r="C42" i="11"/>
  <c r="C46" i="11"/>
  <c r="C49" i="11" s="1"/>
  <c r="C16" i="11"/>
  <c r="C22" i="11" s="1"/>
  <c r="C18" i="11"/>
  <c r="E26" i="11"/>
  <c r="E29" i="11" s="1"/>
  <c r="C318" i="11"/>
  <c r="C320" i="11"/>
  <c r="C324" i="11"/>
  <c r="E328" i="11"/>
  <c r="E330" i="11"/>
  <c r="C310" i="11"/>
  <c r="C316" i="11"/>
  <c r="C323" i="11"/>
  <c r="C333" i="11"/>
  <c r="C337" i="11"/>
  <c r="C340" i="11"/>
  <c r="C313" i="11"/>
  <c r="C319" i="11"/>
  <c r="C334" i="11"/>
  <c r="Q9" i="28"/>
  <c r="R8" i="28" s="1"/>
  <c r="Q71" i="28"/>
  <c r="D72" i="28" s="1"/>
  <c r="Q172" i="27"/>
  <c r="H173" i="27" s="1"/>
  <c r="E268" i="10"/>
  <c r="G265" i="10"/>
  <c r="I267" i="10"/>
  <c r="R269" i="10"/>
  <c r="M268" i="10"/>
  <c r="O265" i="10"/>
  <c r="Q266" i="10"/>
  <c r="Q267" i="10"/>
  <c r="O259" i="10"/>
  <c r="O262" i="10"/>
  <c r="O261" i="10"/>
  <c r="O258" i="10"/>
  <c r="O257" i="10"/>
  <c r="M261" i="10"/>
  <c r="M260" i="10"/>
  <c r="M257" i="10"/>
  <c r="G258" i="10"/>
  <c r="G261" i="10"/>
  <c r="G262" i="10"/>
  <c r="G259" i="10"/>
  <c r="G257" i="10"/>
  <c r="E260" i="10"/>
  <c r="C259" i="10"/>
  <c r="C262" i="10"/>
  <c r="Q239" i="10"/>
  <c r="C239" i="10"/>
  <c r="Q249" i="10"/>
  <c r="Q253" i="10"/>
  <c r="O251" i="10"/>
  <c r="K250" i="10"/>
  <c r="K254" i="10"/>
  <c r="K251" i="10"/>
  <c r="K249" i="10"/>
  <c r="K253" i="10"/>
  <c r="I249" i="10"/>
  <c r="Q243" i="10"/>
  <c r="K245" i="10"/>
  <c r="I243" i="10"/>
  <c r="C243" i="10"/>
  <c r="M246" i="10"/>
  <c r="M245" i="10"/>
  <c r="M242" i="10"/>
  <c r="M241" i="10"/>
  <c r="K244" i="10"/>
  <c r="K241" i="10"/>
  <c r="I239" i="10"/>
  <c r="E245" i="10"/>
  <c r="E241" i="10"/>
  <c r="E246" i="10"/>
  <c r="E242" i="10"/>
  <c r="C244" i="10"/>
  <c r="C245" i="10"/>
  <c r="C242" i="10"/>
  <c r="K267" i="10"/>
  <c r="K268" i="10"/>
  <c r="M265" i="10"/>
  <c r="E265" i="10"/>
  <c r="O267" i="10"/>
  <c r="G267" i="10"/>
  <c r="M266" i="10"/>
  <c r="E266" i="10"/>
  <c r="K265" i="10"/>
  <c r="O268" i="10"/>
  <c r="M267" i="10"/>
  <c r="K266" i="10"/>
  <c r="Q265" i="10"/>
  <c r="I265" i="10"/>
  <c r="Q262" i="10"/>
  <c r="I262" i="10"/>
  <c r="Q258" i="10"/>
  <c r="I258" i="10"/>
  <c r="K260" i="10"/>
  <c r="Q259" i="10"/>
  <c r="I259" i="10"/>
  <c r="R263" i="10"/>
  <c r="M262" i="10"/>
  <c r="E262" i="10"/>
  <c r="K261" i="10"/>
  <c r="Q260" i="10"/>
  <c r="I260" i="10"/>
  <c r="M258" i="10"/>
  <c r="E258" i="10"/>
  <c r="K257" i="10"/>
  <c r="K262" i="10"/>
  <c r="Q261" i="10"/>
  <c r="I261" i="10"/>
  <c r="M254" i="10"/>
  <c r="E254" i="10"/>
  <c r="E250" i="10"/>
  <c r="O252" i="10"/>
  <c r="G252" i="10"/>
  <c r="M251" i="10"/>
  <c r="E251" i="10"/>
  <c r="Q254" i="10"/>
  <c r="I254" i="10"/>
  <c r="O253" i="10"/>
  <c r="G253" i="10"/>
  <c r="M252" i="10"/>
  <c r="E252" i="10"/>
  <c r="Q250" i="10"/>
  <c r="I250" i="10"/>
  <c r="O249" i="10"/>
  <c r="G249" i="10"/>
  <c r="O254" i="10"/>
  <c r="G254" i="10"/>
  <c r="M253" i="10"/>
  <c r="E253" i="10"/>
  <c r="O246" i="10"/>
  <c r="G242" i="10"/>
  <c r="Q244" i="10"/>
  <c r="O243" i="10"/>
  <c r="G243" i="10"/>
  <c r="Q240" i="10"/>
  <c r="G239" i="10"/>
  <c r="Q246" i="10"/>
  <c r="I246" i="10"/>
  <c r="O245" i="10"/>
  <c r="G245" i="10"/>
  <c r="M244" i="10"/>
  <c r="E244" i="10"/>
  <c r="K243" i="10"/>
  <c r="Q242" i="10"/>
  <c r="I242" i="10"/>
  <c r="O241" i="10"/>
  <c r="G241" i="10"/>
  <c r="E240" i="10"/>
  <c r="K239" i="10"/>
  <c r="O242" i="10"/>
  <c r="I240" i="10"/>
  <c r="O239" i="10"/>
  <c r="K246" i="10"/>
  <c r="Q245" i="10"/>
  <c r="I245" i="10"/>
  <c r="O244" i="10"/>
  <c r="G244" i="10"/>
  <c r="M243" i="10"/>
  <c r="E243" i="10"/>
  <c r="R255" i="10"/>
  <c r="C249" i="10"/>
  <c r="C252" i="10"/>
  <c r="C253" i="10"/>
  <c r="C257" i="10"/>
  <c r="J163" i="25"/>
  <c r="K144" i="25" s="1"/>
  <c r="Q161" i="7"/>
  <c r="Q286" i="4"/>
  <c r="P286" i="4"/>
  <c r="O286" i="4"/>
  <c r="N286" i="4"/>
  <c r="M286" i="4"/>
  <c r="L286" i="4"/>
  <c r="K286" i="4"/>
  <c r="J286" i="4"/>
  <c r="I286" i="4"/>
  <c r="H286" i="4"/>
  <c r="G286" i="4"/>
  <c r="F286" i="4"/>
  <c r="E286" i="4"/>
  <c r="D286" i="4"/>
  <c r="C286" i="4"/>
  <c r="Q285" i="4"/>
  <c r="P285" i="4"/>
  <c r="O285" i="4"/>
  <c r="N285" i="4"/>
  <c r="M285" i="4"/>
  <c r="L285" i="4"/>
  <c r="K285" i="4"/>
  <c r="J285" i="4"/>
  <c r="I285" i="4"/>
  <c r="H285" i="4"/>
  <c r="G285" i="4"/>
  <c r="F285" i="4"/>
  <c r="E285" i="4"/>
  <c r="D285" i="4"/>
  <c r="C285" i="4"/>
  <c r="Q284" i="4"/>
  <c r="P284" i="4"/>
  <c r="O284" i="4"/>
  <c r="N284" i="4"/>
  <c r="M284" i="4"/>
  <c r="L284" i="4"/>
  <c r="K284" i="4"/>
  <c r="J284" i="4"/>
  <c r="I284" i="4"/>
  <c r="H284" i="4"/>
  <c r="G284" i="4"/>
  <c r="F284" i="4"/>
  <c r="E284" i="4"/>
  <c r="D284" i="4"/>
  <c r="C284" i="4"/>
  <c r="R283" i="4"/>
  <c r="R282" i="4"/>
  <c r="R281" i="4"/>
  <c r="R280" i="4"/>
  <c r="R279" i="4"/>
  <c r="R278" i="4"/>
  <c r="R277" i="4"/>
  <c r="R276" i="4"/>
  <c r="R275" i="4"/>
  <c r="R274" i="4"/>
  <c r="R273" i="4"/>
  <c r="R272" i="4"/>
  <c r="R267" i="4"/>
  <c r="R266" i="4"/>
  <c r="R265" i="4"/>
  <c r="R264" i="4"/>
  <c r="R263" i="4"/>
  <c r="R262" i="4"/>
  <c r="R261" i="4"/>
  <c r="R260" i="4"/>
  <c r="R259" i="4"/>
  <c r="R258" i="4"/>
  <c r="R257" i="4"/>
  <c r="R256" i="4"/>
  <c r="P113" i="5"/>
  <c r="O113" i="5"/>
  <c r="N113" i="5"/>
  <c r="M113" i="5"/>
  <c r="L113" i="5"/>
  <c r="K113" i="5"/>
  <c r="J113" i="5"/>
  <c r="I113" i="5"/>
  <c r="H113" i="5"/>
  <c r="G113" i="5"/>
  <c r="F113" i="5"/>
  <c r="E113" i="5"/>
  <c r="D113" i="5"/>
  <c r="C113" i="5"/>
  <c r="B113" i="5"/>
  <c r="Q112" i="5"/>
  <c r="Q111" i="5"/>
  <c r="Q110" i="5"/>
  <c r="Q109" i="5"/>
  <c r="P106" i="5"/>
  <c r="C106" i="5"/>
  <c r="B106" i="5"/>
  <c r="Q105" i="5"/>
  <c r="Q104" i="5"/>
  <c r="Q103" i="5"/>
  <c r="Q102" i="5"/>
  <c r="R45" i="3" l="1"/>
  <c r="P8" i="1"/>
  <c r="I269" i="10"/>
  <c r="N17" i="5"/>
  <c r="P17" i="5"/>
  <c r="R14" i="5"/>
  <c r="I17" i="5"/>
  <c r="S277" i="4"/>
  <c r="C269" i="10"/>
  <c r="S274" i="4"/>
  <c r="S264" i="4"/>
  <c r="C331" i="11"/>
  <c r="O17" i="5"/>
  <c r="L17" i="5"/>
  <c r="K17" i="5"/>
  <c r="B17" i="5"/>
  <c r="Q17" i="5" s="1"/>
  <c r="M17" i="5"/>
  <c r="E17" i="5"/>
  <c r="R13" i="5"/>
  <c r="C17" i="5"/>
  <c r="H17" i="5"/>
  <c r="G17" i="5"/>
  <c r="F17" i="5"/>
  <c r="R15" i="5"/>
  <c r="D17" i="5"/>
  <c r="R12" i="5"/>
  <c r="R16" i="5" s="1"/>
  <c r="E10" i="5"/>
  <c r="O60" i="8"/>
  <c r="K156" i="25"/>
  <c r="K162" i="25"/>
  <c r="D289" i="4"/>
  <c r="S283" i="4"/>
  <c r="S256" i="4"/>
  <c r="S276" i="4"/>
  <c r="P288" i="4"/>
  <c r="K255" i="10"/>
  <c r="K146" i="25"/>
  <c r="J289" i="4"/>
  <c r="N289" i="4"/>
  <c r="G164" i="25"/>
  <c r="I49" i="3"/>
  <c r="B10" i="5"/>
  <c r="Q10" i="5" s="1"/>
  <c r="I42" i="3"/>
  <c r="K153" i="25"/>
  <c r="B164" i="25"/>
  <c r="M288" i="4"/>
  <c r="F288" i="4"/>
  <c r="S275" i="4"/>
  <c r="G288" i="4"/>
  <c r="S258" i="4"/>
  <c r="S259" i="4"/>
  <c r="E316" i="11"/>
  <c r="E324" i="11"/>
  <c r="C255" i="10"/>
  <c r="M269" i="10"/>
  <c r="G263" i="10"/>
  <c r="D49" i="3"/>
  <c r="F164" i="25"/>
  <c r="K158" i="25"/>
  <c r="K149" i="25"/>
  <c r="K152" i="25"/>
  <c r="K159" i="25"/>
  <c r="C263" i="10"/>
  <c r="B49" i="3"/>
  <c r="I164" i="25"/>
  <c r="L26" i="1"/>
  <c r="K154" i="25"/>
  <c r="K145" i="25"/>
  <c r="K148" i="25"/>
  <c r="K147" i="25"/>
  <c r="Q269" i="10"/>
  <c r="K269" i="10"/>
  <c r="O269" i="10"/>
  <c r="G269" i="10"/>
  <c r="O49" i="3"/>
  <c r="K150" i="25"/>
  <c r="K161" i="25"/>
  <c r="K160" i="25"/>
  <c r="Q152" i="7"/>
  <c r="S265" i="4"/>
  <c r="Q263" i="10"/>
  <c r="O263" i="10"/>
  <c r="I263" i="10"/>
  <c r="O255" i="10"/>
  <c r="M255" i="10"/>
  <c r="E255" i="10"/>
  <c r="S14" i="8"/>
  <c r="M247" i="10"/>
  <c r="D164" i="25"/>
  <c r="C164" i="25"/>
  <c r="E164" i="25"/>
  <c r="H164" i="25"/>
  <c r="O72" i="8"/>
  <c r="O40" i="8"/>
  <c r="O33" i="8"/>
  <c r="O23" i="8"/>
  <c r="O14" i="8"/>
  <c r="Q156" i="7"/>
  <c r="S278" i="4"/>
  <c r="S282" i="4"/>
  <c r="E287" i="4"/>
  <c r="I287" i="4"/>
  <c r="M287" i="4"/>
  <c r="Q287" i="4"/>
  <c r="J288" i="4"/>
  <c r="N288" i="4"/>
  <c r="C289" i="4"/>
  <c r="K289" i="4"/>
  <c r="O289" i="4"/>
  <c r="L289" i="4"/>
  <c r="S261" i="4"/>
  <c r="S257" i="4"/>
  <c r="S262" i="4"/>
  <c r="I10" i="28"/>
  <c r="P10" i="28"/>
  <c r="J10" i="28"/>
  <c r="D10" i="28"/>
  <c r="K10" i="28"/>
  <c r="R7" i="28"/>
  <c r="C10" i="28"/>
  <c r="O10" i="28"/>
  <c r="B10" i="28"/>
  <c r="Q10" i="28" s="1"/>
  <c r="M10" i="28"/>
  <c r="L10" i="28"/>
  <c r="R5" i="28"/>
  <c r="R9" i="28" s="1"/>
  <c r="N10" i="28"/>
  <c r="M173" i="27"/>
  <c r="J173" i="27"/>
  <c r="S266" i="4"/>
  <c r="J287" i="4"/>
  <c r="C288" i="4"/>
  <c r="K288" i="4"/>
  <c r="S263" i="4"/>
  <c r="S267" i="4"/>
  <c r="S272" i="4"/>
  <c r="S280" i="4"/>
  <c r="C287" i="4"/>
  <c r="G287" i="4"/>
  <c r="K287" i="4"/>
  <c r="O287" i="4"/>
  <c r="D288" i="4"/>
  <c r="L288" i="4"/>
  <c r="E289" i="4"/>
  <c r="I289" i="4"/>
  <c r="M289" i="4"/>
  <c r="Q289" i="4"/>
  <c r="S279" i="4"/>
  <c r="F287" i="4"/>
  <c r="N287" i="4"/>
  <c r="O288" i="4"/>
  <c r="S260" i="4"/>
  <c r="S268" i="4"/>
  <c r="S273" i="4"/>
  <c r="S281" i="4"/>
  <c r="D287" i="4"/>
  <c r="L287" i="4"/>
  <c r="P287" i="4"/>
  <c r="E288" i="4"/>
  <c r="I288" i="4"/>
  <c r="Q288" i="4"/>
  <c r="F289" i="4"/>
  <c r="K49" i="3"/>
  <c r="H49" i="3"/>
  <c r="M49" i="3"/>
  <c r="R40" i="3"/>
  <c r="G49" i="3"/>
  <c r="E49" i="3"/>
  <c r="L49" i="3"/>
  <c r="F49" i="3"/>
  <c r="R44" i="3"/>
  <c r="C49" i="3"/>
  <c r="R46" i="3"/>
  <c r="N49" i="3"/>
  <c r="K42" i="3"/>
  <c r="C42" i="3"/>
  <c r="P49" i="3"/>
  <c r="R37" i="3"/>
  <c r="B42" i="3"/>
  <c r="J42" i="3"/>
  <c r="F42" i="3"/>
  <c r="N42" i="3"/>
  <c r="D42" i="3"/>
  <c r="R38" i="3"/>
  <c r="G42" i="3"/>
  <c r="E42" i="3"/>
  <c r="R47" i="3"/>
  <c r="H42" i="3"/>
  <c r="R39" i="3"/>
  <c r="J49" i="3"/>
  <c r="M42" i="3"/>
  <c r="O42" i="3"/>
  <c r="P42" i="3"/>
  <c r="L10" i="5"/>
  <c r="N10" i="5"/>
  <c r="R5" i="5"/>
  <c r="R9" i="5" s="1"/>
  <c r="R8" i="5"/>
  <c r="O10" i="5"/>
  <c r="K10" i="5"/>
  <c r="G10" i="5"/>
  <c r="C10" i="5"/>
  <c r="J10" i="5"/>
  <c r="M10" i="5"/>
  <c r="D10" i="5"/>
  <c r="R6" i="5"/>
  <c r="F10" i="5"/>
  <c r="I10" i="5"/>
  <c r="P10" i="5"/>
  <c r="R7" i="5"/>
  <c r="S60" i="8"/>
  <c r="S40" i="8"/>
  <c r="S23" i="8"/>
  <c r="S33" i="8"/>
  <c r="E331" i="11"/>
  <c r="H72" i="28"/>
  <c r="M72" i="28"/>
  <c r="R71" i="28"/>
  <c r="R67" i="28"/>
  <c r="O72" i="28"/>
  <c r="G72" i="28"/>
  <c r="Q72" i="28"/>
  <c r="N72" i="28"/>
  <c r="B72" i="28"/>
  <c r="R70" i="28"/>
  <c r="R69" i="28"/>
  <c r="K72" i="28"/>
  <c r="C72" i="28"/>
  <c r="R68" i="28"/>
  <c r="J72" i="28"/>
  <c r="F72" i="28"/>
  <c r="P72" i="28"/>
  <c r="I72" i="28"/>
  <c r="L72" i="28"/>
  <c r="E72" i="28"/>
  <c r="E10" i="28"/>
  <c r="H10" i="28"/>
  <c r="G10" i="28"/>
  <c r="F10" i="28"/>
  <c r="R6" i="28"/>
  <c r="C173" i="27"/>
  <c r="R172" i="27"/>
  <c r="D173" i="27"/>
  <c r="I173" i="27"/>
  <c r="G173" i="27"/>
  <c r="Q173" i="27"/>
  <c r="F173" i="27"/>
  <c r="P173" i="27"/>
  <c r="R170" i="27"/>
  <c r="E173" i="27"/>
  <c r="K173" i="27"/>
  <c r="R169" i="27"/>
  <c r="B173" i="27"/>
  <c r="L173" i="27"/>
  <c r="R167" i="27"/>
  <c r="R171" i="27"/>
  <c r="O173" i="27"/>
  <c r="N173" i="27"/>
  <c r="R168" i="27"/>
  <c r="E263" i="10"/>
  <c r="I255" i="10"/>
  <c r="E247" i="10"/>
  <c r="I247" i="10"/>
  <c r="E269" i="10"/>
  <c r="K263" i="10"/>
  <c r="M263" i="10"/>
  <c r="Q255" i="10"/>
  <c r="G255" i="10"/>
  <c r="G247" i="10"/>
  <c r="K247" i="10"/>
  <c r="O247" i="10"/>
  <c r="Q247" i="10"/>
  <c r="C247" i="10"/>
  <c r="R285" i="4"/>
  <c r="R284" i="4"/>
  <c r="R286" i="4"/>
  <c r="Q113" i="5"/>
  <c r="B114" i="5" s="1"/>
  <c r="Q106" i="5"/>
  <c r="O112" i="3"/>
  <c r="N112" i="3"/>
  <c r="M112" i="3"/>
  <c r="L112" i="3"/>
  <c r="K112" i="3"/>
  <c r="J112" i="3"/>
  <c r="I112" i="3"/>
  <c r="H112" i="3"/>
  <c r="G112" i="3"/>
  <c r="F112" i="3"/>
  <c r="E112" i="3"/>
  <c r="D112" i="3"/>
  <c r="C112" i="3"/>
  <c r="B112" i="3"/>
  <c r="Q111" i="3"/>
  <c r="Q110" i="3"/>
  <c r="Q109" i="3"/>
  <c r="Q108" i="3"/>
  <c r="P105" i="3"/>
  <c r="O105" i="3"/>
  <c r="N105" i="3"/>
  <c r="M105" i="3"/>
  <c r="L105" i="3"/>
  <c r="K105" i="3"/>
  <c r="J105" i="3"/>
  <c r="I105" i="3"/>
  <c r="H105" i="3"/>
  <c r="G105" i="3"/>
  <c r="F105" i="3"/>
  <c r="E105" i="3"/>
  <c r="D105" i="3"/>
  <c r="C105" i="3"/>
  <c r="B105" i="3"/>
  <c r="Q104" i="3"/>
  <c r="Q103" i="3"/>
  <c r="Q102" i="3"/>
  <c r="Q101" i="3"/>
  <c r="Q6" i="2"/>
  <c r="R41" i="3" l="1"/>
  <c r="R48" i="3"/>
  <c r="Q49" i="3"/>
  <c r="Q42" i="3"/>
  <c r="R110" i="5"/>
  <c r="F107" i="5"/>
  <c r="D107" i="5"/>
  <c r="I107" i="5"/>
  <c r="E107" i="5"/>
  <c r="G107" i="5"/>
  <c r="H107" i="5"/>
  <c r="I114" i="5"/>
  <c r="C107" i="5"/>
  <c r="R4" i="2"/>
  <c r="R5" i="2"/>
  <c r="M4" i="1"/>
  <c r="R112" i="5"/>
  <c r="H114" i="5"/>
  <c r="N107" i="5"/>
  <c r="J107" i="5"/>
  <c r="O107" i="5"/>
  <c r="M107" i="5"/>
  <c r="K107" i="5"/>
  <c r="R109" i="5"/>
  <c r="L7" i="1"/>
  <c r="S284" i="4"/>
  <c r="R103" i="5"/>
  <c r="R104" i="5"/>
  <c r="D114" i="5"/>
  <c r="L6" i="1"/>
  <c r="P107" i="5"/>
  <c r="C114" i="5"/>
  <c r="B107" i="5"/>
  <c r="P114" i="5"/>
  <c r="O114" i="5"/>
  <c r="N114" i="5"/>
  <c r="M114" i="5"/>
  <c r="K114" i="5"/>
  <c r="J114" i="5"/>
  <c r="G114" i="5"/>
  <c r="F114" i="5"/>
  <c r="E114" i="5"/>
  <c r="S286" i="4"/>
  <c r="R287" i="4"/>
  <c r="R288" i="4"/>
  <c r="R105" i="5"/>
  <c r="Q112" i="3"/>
  <c r="I113" i="3" s="1"/>
  <c r="Q105" i="3"/>
  <c r="R103" i="3" s="1"/>
  <c r="R363" i="4"/>
  <c r="R307" i="4"/>
  <c r="R6" i="2" l="1"/>
  <c r="C113" i="3"/>
  <c r="I106" i="3"/>
  <c r="L8" i="1"/>
  <c r="M6" i="1"/>
  <c r="Q114" i="5"/>
  <c r="R106" i="5"/>
  <c r="Q107" i="5" s="1"/>
  <c r="R113" i="5"/>
  <c r="N106" i="3"/>
  <c r="J106" i="3"/>
  <c r="F106" i="3"/>
  <c r="B106" i="3"/>
  <c r="M106" i="3"/>
  <c r="E106" i="3"/>
  <c r="L106" i="3"/>
  <c r="H106" i="3"/>
  <c r="O106" i="3"/>
  <c r="K106" i="3"/>
  <c r="G106" i="3"/>
  <c r="C106" i="3"/>
  <c r="D106" i="3"/>
  <c r="O113" i="3"/>
  <c r="K113" i="3"/>
  <c r="G113" i="3"/>
  <c r="N113" i="3"/>
  <c r="J113" i="3"/>
  <c r="F113" i="3"/>
  <c r="B113" i="3"/>
  <c r="M113" i="3"/>
  <c r="E113" i="3"/>
  <c r="R109" i="3"/>
  <c r="L113" i="3"/>
  <c r="H113" i="3"/>
  <c r="D113" i="3"/>
  <c r="R111" i="3"/>
  <c r="R108" i="3"/>
  <c r="R110" i="3"/>
  <c r="R104" i="3"/>
  <c r="R102" i="3"/>
  <c r="R101" i="3"/>
  <c r="D309" i="10"/>
  <c r="E305" i="10" l="1"/>
  <c r="E308" i="10"/>
  <c r="E307" i="10"/>
  <c r="Q113" i="3"/>
  <c r="R112" i="3"/>
  <c r="Q106" i="3"/>
  <c r="R105" i="3"/>
  <c r="E309" i="10" l="1"/>
  <c r="C329" i="4"/>
  <c r="D329" i="4"/>
  <c r="E329" i="4"/>
  <c r="F329" i="4"/>
  <c r="G329" i="4"/>
  <c r="H329" i="4"/>
  <c r="I329" i="4"/>
  <c r="J329" i="4"/>
  <c r="K329" i="4"/>
  <c r="L329" i="4"/>
  <c r="M329" i="4"/>
  <c r="N329" i="4"/>
  <c r="O329" i="4"/>
  <c r="P329" i="4"/>
  <c r="Q329" i="4"/>
  <c r="C330" i="4"/>
  <c r="D330" i="4"/>
  <c r="E330" i="4"/>
  <c r="F330" i="4"/>
  <c r="G330" i="4"/>
  <c r="H330" i="4"/>
  <c r="I330" i="4"/>
  <c r="J330" i="4"/>
  <c r="K330" i="4"/>
  <c r="L330" i="4"/>
  <c r="M330" i="4"/>
  <c r="N330" i="4"/>
  <c r="O330" i="4"/>
  <c r="P330" i="4"/>
  <c r="Q330" i="4"/>
  <c r="C331" i="4"/>
  <c r="D331" i="4"/>
  <c r="E331" i="4"/>
  <c r="F331" i="4"/>
  <c r="G331" i="4"/>
  <c r="H331" i="4"/>
  <c r="I331" i="4"/>
  <c r="J331" i="4"/>
  <c r="K331" i="4"/>
  <c r="L331" i="4"/>
  <c r="M331" i="4"/>
  <c r="N331" i="4"/>
  <c r="O331" i="4"/>
  <c r="P331" i="4"/>
  <c r="Q331" i="4"/>
  <c r="D334" i="4" l="1"/>
  <c r="O334" i="4"/>
  <c r="K334" i="4"/>
  <c r="G334" i="4"/>
  <c r="C334" i="4"/>
  <c r="N333" i="4"/>
  <c r="J333" i="4"/>
  <c r="F333" i="4"/>
  <c r="Q332" i="4"/>
  <c r="M332" i="4"/>
  <c r="I332" i="4"/>
  <c r="E332" i="4"/>
  <c r="P332" i="4"/>
  <c r="L332" i="4"/>
  <c r="D332" i="4"/>
  <c r="Q333" i="4"/>
  <c r="I333" i="4"/>
  <c r="I334" i="4"/>
  <c r="E334" i="4"/>
  <c r="P333" i="4"/>
  <c r="L333" i="4"/>
  <c r="D333" i="4"/>
  <c r="O332" i="4"/>
  <c r="K332" i="4"/>
  <c r="G332" i="4"/>
  <c r="C332" i="4"/>
  <c r="F334" i="4"/>
  <c r="M333" i="4"/>
  <c r="E333" i="4"/>
  <c r="P334" i="4"/>
  <c r="O333" i="4"/>
  <c r="K333" i="4"/>
  <c r="G333" i="4"/>
  <c r="C333" i="4"/>
  <c r="N332" i="4"/>
  <c r="J332" i="4"/>
  <c r="F332" i="4"/>
  <c r="Q221" i="7" l="1"/>
  <c r="K331" i="33"/>
  <c r="K332" i="33"/>
  <c r="K333" i="33"/>
  <c r="D334" i="33"/>
  <c r="D335" i="33" s="1"/>
  <c r="E334" i="33"/>
  <c r="E335" i="33" s="1"/>
  <c r="F334" i="33"/>
  <c r="F335" i="33" s="1"/>
  <c r="G334" i="33"/>
  <c r="G335" i="33" s="1"/>
  <c r="H334" i="33"/>
  <c r="H335" i="33" s="1"/>
  <c r="I334" i="33"/>
  <c r="I335" i="33" s="1"/>
  <c r="J334" i="33"/>
  <c r="J335" i="33" s="1"/>
  <c r="K340" i="33"/>
  <c r="K341" i="33"/>
  <c r="K342" i="33"/>
  <c r="K343" i="33"/>
  <c r="K344" i="33"/>
  <c r="D345" i="33"/>
  <c r="E345" i="33"/>
  <c r="F345" i="33"/>
  <c r="G345" i="33"/>
  <c r="H345" i="33"/>
  <c r="I345" i="33"/>
  <c r="J345" i="33"/>
  <c r="K350" i="33"/>
  <c r="K351" i="33"/>
  <c r="K352" i="33"/>
  <c r="K353" i="33"/>
  <c r="K354" i="33"/>
  <c r="D355" i="33"/>
  <c r="E355" i="33"/>
  <c r="F355" i="33"/>
  <c r="G355" i="33"/>
  <c r="H355" i="33"/>
  <c r="I355" i="33"/>
  <c r="J355" i="33"/>
  <c r="K370" i="33"/>
  <c r="K371" i="33"/>
  <c r="K334" i="33" l="1"/>
  <c r="K335" i="33" s="1"/>
  <c r="K372" i="33"/>
  <c r="I361" i="33"/>
  <c r="I360" i="33" s="1"/>
  <c r="E361" i="33"/>
  <c r="E360" i="33" s="1"/>
  <c r="H361" i="33"/>
  <c r="H360" i="33" s="1"/>
  <c r="D361" i="33"/>
  <c r="D360" i="33" s="1"/>
  <c r="K355" i="33"/>
  <c r="J361" i="33"/>
  <c r="J360" i="33" s="1"/>
  <c r="F361" i="33"/>
  <c r="F360" i="33" s="1"/>
  <c r="K345" i="33"/>
  <c r="G361" i="33"/>
  <c r="G360" i="33" s="1"/>
  <c r="Q216" i="7"/>
  <c r="K361" i="33" l="1"/>
  <c r="K360" i="33" s="1"/>
  <c r="Q210" i="7"/>
  <c r="Q222" i="7" s="1"/>
  <c r="Q217" i="7" l="1"/>
  <c r="J6" i="1" l="1"/>
  <c r="Q125" i="3"/>
  <c r="R279" i="10" l="1"/>
  <c r="N295" i="10"/>
  <c r="L295" i="10"/>
  <c r="J295" i="10"/>
  <c r="H295" i="10"/>
  <c r="F295" i="10"/>
  <c r="D295" i="10"/>
  <c r="B295" i="10"/>
  <c r="P60" i="8"/>
  <c r="K106" i="15"/>
  <c r="D381" i="11"/>
  <c r="K125" i="15"/>
  <c r="K121" i="15"/>
  <c r="K117" i="15"/>
  <c r="K111" i="15"/>
  <c r="K112" i="15" s="1"/>
  <c r="K103" i="15"/>
  <c r="K104" i="15" s="1"/>
  <c r="G290" i="10" l="1"/>
  <c r="G289" i="10"/>
  <c r="G294" i="10"/>
  <c r="G291" i="10"/>
  <c r="G292" i="10"/>
  <c r="O289" i="10"/>
  <c r="O290" i="10"/>
  <c r="O291" i="10"/>
  <c r="O294" i="10"/>
  <c r="O293" i="10"/>
  <c r="C293" i="10"/>
  <c r="C292" i="10"/>
  <c r="C291" i="10"/>
  <c r="C290" i="10"/>
  <c r="C294" i="10"/>
  <c r="C289" i="10"/>
  <c r="K294" i="10"/>
  <c r="K293" i="10"/>
  <c r="K291" i="10"/>
  <c r="K290" i="10"/>
  <c r="K289" i="10"/>
  <c r="E292" i="10"/>
  <c r="E293" i="10"/>
  <c r="E294" i="10"/>
  <c r="E290" i="10"/>
  <c r="E289" i="10"/>
  <c r="E291" i="10"/>
  <c r="M291" i="10"/>
  <c r="M292" i="10"/>
  <c r="M289" i="10"/>
  <c r="M293" i="10"/>
  <c r="M294" i="10"/>
  <c r="I290" i="10"/>
  <c r="I289" i="10"/>
  <c r="I294" i="10"/>
  <c r="I293" i="10"/>
  <c r="I292" i="10"/>
  <c r="Q56" i="8"/>
  <c r="Q58" i="8"/>
  <c r="Q54" i="8"/>
  <c r="Q59" i="8"/>
  <c r="Q57" i="8"/>
  <c r="Q55" i="8"/>
  <c r="Q53" i="8"/>
  <c r="E378" i="11"/>
  <c r="E379" i="11"/>
  <c r="R298" i="4"/>
  <c r="R299" i="4"/>
  <c r="R300" i="4"/>
  <c r="R301" i="4"/>
  <c r="R302" i="4"/>
  <c r="R303" i="4"/>
  <c r="R304" i="4"/>
  <c r="R305" i="4"/>
  <c r="R306" i="4"/>
  <c r="R308" i="4"/>
  <c r="R309" i="4"/>
  <c r="S309" i="4" l="1"/>
  <c r="S304" i="4"/>
  <c r="S300" i="4"/>
  <c r="S303" i="4"/>
  <c r="S306" i="4"/>
  <c r="S305" i="4"/>
  <c r="S301" i="4"/>
  <c r="S308" i="4"/>
  <c r="S307" i="4"/>
  <c r="S299" i="4"/>
  <c r="S302" i="4"/>
  <c r="S298" i="4"/>
  <c r="E381" i="11"/>
  <c r="R360" i="4"/>
  <c r="R361" i="4"/>
  <c r="R362" i="4"/>
  <c r="R364" i="4"/>
  <c r="R365" i="4"/>
  <c r="R366" i="4"/>
  <c r="R367" i="4"/>
  <c r="R368" i="4"/>
  <c r="R369" i="4"/>
  <c r="R370" i="4"/>
  <c r="R371" i="4"/>
  <c r="S371" i="4" l="1"/>
  <c r="S362" i="4"/>
  <c r="S367" i="4"/>
  <c r="S370" i="4"/>
  <c r="S361" i="4"/>
  <c r="S369" i="4"/>
  <c r="S365" i="4"/>
  <c r="S360" i="4"/>
  <c r="S366" i="4"/>
  <c r="S368" i="4"/>
  <c r="S364" i="4"/>
  <c r="S363" i="4"/>
  <c r="B279" i="12"/>
  <c r="B271" i="12"/>
  <c r="C222" i="7"/>
  <c r="D222" i="7"/>
  <c r="E222" i="7"/>
  <c r="F222" i="7"/>
  <c r="H222" i="7"/>
  <c r="I222" i="7"/>
  <c r="J222" i="7"/>
  <c r="K222" i="7"/>
  <c r="L222" i="7"/>
  <c r="M222" i="7"/>
  <c r="N222" i="7"/>
  <c r="O222" i="7"/>
  <c r="P222" i="7"/>
  <c r="B222" i="7"/>
  <c r="C217" i="7"/>
  <c r="D217" i="7"/>
  <c r="E217" i="7"/>
  <c r="F217" i="7"/>
  <c r="H217" i="7"/>
  <c r="I217" i="7"/>
  <c r="J217" i="7"/>
  <c r="K217" i="7"/>
  <c r="L217" i="7"/>
  <c r="M217" i="7"/>
  <c r="N217" i="7"/>
  <c r="O217" i="7"/>
  <c r="P217" i="7"/>
  <c r="B217" i="7"/>
  <c r="C270" i="12" l="1"/>
  <c r="C265" i="12"/>
  <c r="C269" i="12"/>
  <c r="C264" i="12"/>
  <c r="C268" i="12"/>
  <c r="C263" i="12"/>
  <c r="C271" i="12"/>
  <c r="C266" i="12"/>
  <c r="C275" i="12"/>
  <c r="C278" i="12"/>
  <c r="C274" i="12"/>
  <c r="C277" i="12"/>
  <c r="C273" i="12"/>
  <c r="C276" i="12"/>
  <c r="Q202" i="7"/>
  <c r="M203" i="7" l="1"/>
  <c r="H203" i="7"/>
  <c r="D203" i="7"/>
  <c r="P203" i="7"/>
  <c r="L203" i="7"/>
  <c r="G203" i="7"/>
  <c r="C203" i="7"/>
  <c r="O203" i="7"/>
  <c r="K203" i="7"/>
  <c r="F203" i="7"/>
  <c r="B203" i="7"/>
  <c r="N203" i="7"/>
  <c r="J203" i="7"/>
  <c r="E203" i="7"/>
  <c r="D212" i="7"/>
  <c r="E212" i="7"/>
  <c r="F212" i="7"/>
  <c r="H212" i="7"/>
  <c r="I212" i="7"/>
  <c r="J212" i="7"/>
  <c r="K212" i="7"/>
  <c r="L212" i="7"/>
  <c r="M212" i="7"/>
  <c r="N212" i="7"/>
  <c r="O212" i="7"/>
  <c r="P212" i="7"/>
  <c r="C212" i="7"/>
  <c r="B212" i="7"/>
  <c r="Q211" i="7"/>
  <c r="Q212" i="7" s="1"/>
  <c r="Q206" i="7"/>
  <c r="N207" i="7" l="1"/>
  <c r="J207" i="7"/>
  <c r="F207" i="7"/>
  <c r="B207" i="7"/>
  <c r="M207" i="7"/>
  <c r="I207" i="7"/>
  <c r="E207" i="7"/>
  <c r="P207" i="7"/>
  <c r="L207" i="7"/>
  <c r="H207" i="7"/>
  <c r="D207" i="7"/>
  <c r="O207" i="7"/>
  <c r="K207" i="7"/>
  <c r="G207" i="7"/>
  <c r="C207" i="7"/>
  <c r="F112" i="15"/>
  <c r="F104" i="15"/>
  <c r="E108" i="15"/>
  <c r="F108" i="15"/>
  <c r="G108" i="15"/>
  <c r="D108" i="15"/>
  <c r="C108" i="15"/>
  <c r="E112" i="15"/>
  <c r="G112" i="15"/>
  <c r="D112" i="15"/>
  <c r="C112" i="15"/>
  <c r="J104" i="15"/>
  <c r="I104" i="15"/>
  <c r="J126" i="15" l="1"/>
  <c r="H126" i="15"/>
  <c r="E122" i="15"/>
  <c r="F122" i="15"/>
  <c r="G122" i="15"/>
  <c r="D122" i="15"/>
  <c r="G126" i="15" l="1"/>
  <c r="F126" i="15"/>
  <c r="E126" i="15"/>
  <c r="D126" i="15"/>
  <c r="C126" i="15"/>
  <c r="K124" i="15"/>
  <c r="K126" i="15" s="1"/>
  <c r="C122" i="15"/>
  <c r="K120" i="15"/>
  <c r="K122" i="15" s="1"/>
  <c r="G118" i="15"/>
  <c r="F118" i="15"/>
  <c r="E118" i="15"/>
  <c r="D118" i="15"/>
  <c r="C118" i="15"/>
  <c r="K116" i="15"/>
  <c r="K118" i="15" s="1"/>
  <c r="K107" i="15"/>
  <c r="K108" i="15" s="1"/>
  <c r="G104" i="15"/>
  <c r="E104" i="15"/>
  <c r="D104" i="15"/>
  <c r="C104" i="15"/>
  <c r="B14" i="13"/>
  <c r="B9" i="13"/>
  <c r="B296" i="12"/>
  <c r="B290" i="12"/>
  <c r="B285" i="12"/>
  <c r="B453" i="11"/>
  <c r="C451" i="11" s="1"/>
  <c r="B448" i="11"/>
  <c r="C445" i="11" s="1"/>
  <c r="B442" i="11"/>
  <c r="C437" i="11" s="1"/>
  <c r="D433" i="11"/>
  <c r="E430" i="11" s="1"/>
  <c r="B433" i="11"/>
  <c r="C432" i="11" s="1"/>
  <c r="D424" i="11"/>
  <c r="E423" i="11" s="1"/>
  <c r="B424" i="11"/>
  <c r="C423" i="11" s="1"/>
  <c r="D416" i="11"/>
  <c r="E415" i="11" s="1"/>
  <c r="B416" i="11"/>
  <c r="B401" i="11"/>
  <c r="B396" i="11"/>
  <c r="B390" i="11"/>
  <c r="B381" i="11"/>
  <c r="D374" i="11"/>
  <c r="B374" i="11"/>
  <c r="D366" i="11"/>
  <c r="B366" i="11"/>
  <c r="P62" i="28"/>
  <c r="O62" i="28"/>
  <c r="N62" i="28"/>
  <c r="M62" i="28"/>
  <c r="L62" i="28"/>
  <c r="K62" i="28"/>
  <c r="J62" i="28"/>
  <c r="I62" i="28"/>
  <c r="H62" i="28"/>
  <c r="G62" i="28"/>
  <c r="F62" i="28"/>
  <c r="E62" i="28"/>
  <c r="D62" i="28"/>
  <c r="C62" i="28"/>
  <c r="B62" i="28"/>
  <c r="P147" i="27"/>
  <c r="O147" i="27"/>
  <c r="N147" i="27"/>
  <c r="M147" i="27"/>
  <c r="L147" i="27"/>
  <c r="K147" i="27"/>
  <c r="J147" i="27"/>
  <c r="I147" i="27"/>
  <c r="H147" i="27"/>
  <c r="G147" i="27"/>
  <c r="F147" i="27"/>
  <c r="E147" i="27"/>
  <c r="D147" i="27"/>
  <c r="C147" i="27"/>
  <c r="B147" i="27"/>
  <c r="Q146" i="27"/>
  <c r="Q145" i="27"/>
  <c r="Q144" i="27"/>
  <c r="Q143" i="27"/>
  <c r="Q142" i="27"/>
  <c r="P309" i="10"/>
  <c r="N309" i="10"/>
  <c r="L309" i="10"/>
  <c r="J309" i="10"/>
  <c r="H309" i="10"/>
  <c r="F309" i="10"/>
  <c r="B309" i="10"/>
  <c r="R308" i="10"/>
  <c r="R307" i="10"/>
  <c r="R306" i="10"/>
  <c r="R305" i="10"/>
  <c r="P303" i="10"/>
  <c r="N303" i="10"/>
  <c r="L303" i="10"/>
  <c r="J303" i="10"/>
  <c r="H303" i="10"/>
  <c r="F303" i="10"/>
  <c r="D303" i="10"/>
  <c r="B303" i="10"/>
  <c r="R302" i="10"/>
  <c r="R301" i="10"/>
  <c r="R300" i="10"/>
  <c r="R299" i="10"/>
  <c r="R298" i="10"/>
  <c r="R297" i="10"/>
  <c r="P295" i="10"/>
  <c r="E295" i="10"/>
  <c r="R294" i="10"/>
  <c r="R293" i="10"/>
  <c r="R292" i="10"/>
  <c r="R291" i="10"/>
  <c r="R290" i="10"/>
  <c r="R289" i="10"/>
  <c r="P287" i="10"/>
  <c r="N287" i="10"/>
  <c r="L287" i="10"/>
  <c r="J287" i="10"/>
  <c r="H287" i="10"/>
  <c r="F287" i="10"/>
  <c r="D287" i="10"/>
  <c r="B287" i="10"/>
  <c r="R286" i="10"/>
  <c r="R285" i="10"/>
  <c r="R284" i="10"/>
  <c r="R283" i="10"/>
  <c r="R282" i="10"/>
  <c r="R281" i="10"/>
  <c r="R280" i="10"/>
  <c r="I213" i="25"/>
  <c r="H213" i="25"/>
  <c r="G213" i="25"/>
  <c r="F213" i="25"/>
  <c r="E213" i="25"/>
  <c r="D213" i="25"/>
  <c r="C213" i="25"/>
  <c r="B213" i="25"/>
  <c r="J212" i="25"/>
  <c r="J211" i="25"/>
  <c r="J210" i="25"/>
  <c r="J209" i="25"/>
  <c r="J208" i="25"/>
  <c r="J207" i="25"/>
  <c r="J206" i="25"/>
  <c r="J205" i="25"/>
  <c r="J204" i="25"/>
  <c r="J203" i="25"/>
  <c r="J202" i="25"/>
  <c r="J201" i="25"/>
  <c r="J200" i="25"/>
  <c r="J199" i="25"/>
  <c r="J198" i="25"/>
  <c r="J197" i="25"/>
  <c r="J196" i="25"/>
  <c r="J195" i="25"/>
  <c r="J194" i="25"/>
  <c r="I188" i="25"/>
  <c r="H188" i="25"/>
  <c r="G188" i="25"/>
  <c r="F188" i="25"/>
  <c r="E188" i="25"/>
  <c r="D188" i="25"/>
  <c r="C188" i="25"/>
  <c r="B188" i="25"/>
  <c r="J187" i="25"/>
  <c r="J186" i="25"/>
  <c r="J185" i="25"/>
  <c r="J184" i="25"/>
  <c r="J183" i="25"/>
  <c r="J182" i="25"/>
  <c r="J181" i="25"/>
  <c r="J180" i="25"/>
  <c r="J179" i="25"/>
  <c r="J178" i="25"/>
  <c r="J177" i="25"/>
  <c r="J176" i="25"/>
  <c r="J175" i="25"/>
  <c r="J174" i="25"/>
  <c r="J173" i="25"/>
  <c r="J172" i="25"/>
  <c r="J171" i="25"/>
  <c r="J170" i="25"/>
  <c r="J169" i="25"/>
  <c r="P72" i="8"/>
  <c r="P40" i="8"/>
  <c r="P33" i="8"/>
  <c r="P23" i="8"/>
  <c r="P14" i="8"/>
  <c r="Q196" i="7"/>
  <c r="Q195" i="7"/>
  <c r="Q191" i="7"/>
  <c r="Q190" i="7"/>
  <c r="Q186" i="7"/>
  <c r="Q185" i="7"/>
  <c r="Q181" i="7"/>
  <c r="Q177" i="7"/>
  <c r="R352" i="4"/>
  <c r="R351" i="4"/>
  <c r="R350" i="4"/>
  <c r="R349" i="4"/>
  <c r="R348" i="4"/>
  <c r="R347" i="4"/>
  <c r="R346" i="4"/>
  <c r="R345" i="4"/>
  <c r="R344" i="4"/>
  <c r="R343" i="4"/>
  <c r="R342" i="4"/>
  <c r="R341" i="4"/>
  <c r="R328" i="4"/>
  <c r="R327" i="4"/>
  <c r="R326" i="4"/>
  <c r="R325" i="4"/>
  <c r="R324" i="4"/>
  <c r="R323" i="4"/>
  <c r="R322" i="4"/>
  <c r="R321" i="4"/>
  <c r="R320" i="4"/>
  <c r="R319" i="4"/>
  <c r="R318" i="4"/>
  <c r="R317" i="4"/>
  <c r="P144" i="5"/>
  <c r="O144" i="5"/>
  <c r="N144" i="5"/>
  <c r="M144" i="5"/>
  <c r="L144" i="5"/>
  <c r="K144" i="5"/>
  <c r="J144" i="5"/>
  <c r="I144" i="5"/>
  <c r="H144" i="5"/>
  <c r="G144" i="5"/>
  <c r="F144" i="5"/>
  <c r="E144" i="5"/>
  <c r="D144" i="5"/>
  <c r="C144" i="5"/>
  <c r="B144" i="5"/>
  <c r="Q143" i="5"/>
  <c r="Q142" i="5"/>
  <c r="Q141" i="5"/>
  <c r="Q140" i="5"/>
  <c r="P137" i="5"/>
  <c r="O137" i="5"/>
  <c r="N137" i="5"/>
  <c r="M137" i="5"/>
  <c r="L137" i="5"/>
  <c r="K137" i="5"/>
  <c r="J137" i="5"/>
  <c r="I137" i="5"/>
  <c r="H137" i="5"/>
  <c r="G137" i="5"/>
  <c r="F137" i="5"/>
  <c r="E137" i="5"/>
  <c r="D137" i="5"/>
  <c r="C137" i="5"/>
  <c r="B137" i="5"/>
  <c r="Q136" i="5"/>
  <c r="Q135" i="5"/>
  <c r="Q134" i="5"/>
  <c r="Q133" i="5"/>
  <c r="P129" i="5"/>
  <c r="O129" i="5"/>
  <c r="N129" i="5"/>
  <c r="M129" i="5"/>
  <c r="L129" i="5"/>
  <c r="K129" i="5"/>
  <c r="J129" i="5"/>
  <c r="I129" i="5"/>
  <c r="H129" i="5"/>
  <c r="G129" i="5"/>
  <c r="F129" i="5"/>
  <c r="E129" i="5"/>
  <c r="D129" i="5"/>
  <c r="C129" i="5"/>
  <c r="B129" i="5"/>
  <c r="Q128" i="5"/>
  <c r="Q127" i="5"/>
  <c r="Q126" i="5"/>
  <c r="Q125" i="5"/>
  <c r="P122" i="5"/>
  <c r="O122" i="5"/>
  <c r="N122" i="5"/>
  <c r="M122" i="5"/>
  <c r="L122" i="5"/>
  <c r="K122" i="5"/>
  <c r="J122" i="5"/>
  <c r="I122" i="5"/>
  <c r="H122" i="5"/>
  <c r="G122" i="5"/>
  <c r="F122" i="5"/>
  <c r="E122" i="5"/>
  <c r="D122" i="5"/>
  <c r="C122" i="5"/>
  <c r="B122" i="5"/>
  <c r="Q121" i="5"/>
  <c r="Q120" i="5"/>
  <c r="Q119" i="5"/>
  <c r="Q118" i="5"/>
  <c r="P144" i="3"/>
  <c r="O144" i="3"/>
  <c r="N144" i="3"/>
  <c r="M144" i="3"/>
  <c r="L144" i="3"/>
  <c r="K144" i="3"/>
  <c r="J144" i="3"/>
  <c r="I144" i="3"/>
  <c r="H144" i="3"/>
  <c r="G144" i="3"/>
  <c r="F144" i="3"/>
  <c r="E144" i="3"/>
  <c r="D144" i="3"/>
  <c r="C144" i="3"/>
  <c r="B144" i="3"/>
  <c r="Q143" i="3"/>
  <c r="Q142" i="3"/>
  <c r="Q141" i="3"/>
  <c r="Q140" i="3"/>
  <c r="P137" i="3"/>
  <c r="O137" i="3"/>
  <c r="N137" i="3"/>
  <c r="M137" i="3"/>
  <c r="L137" i="3"/>
  <c r="K137" i="3"/>
  <c r="J137" i="3"/>
  <c r="I137" i="3"/>
  <c r="H137" i="3"/>
  <c r="G137" i="3"/>
  <c r="F137" i="3"/>
  <c r="E137" i="3"/>
  <c r="D137" i="3"/>
  <c r="C137" i="3"/>
  <c r="B137" i="3"/>
  <c r="Q136" i="3"/>
  <c r="Q135" i="3"/>
  <c r="Q134" i="3"/>
  <c r="Q133" i="3"/>
  <c r="P128" i="3"/>
  <c r="O128" i="3"/>
  <c r="N128" i="3"/>
  <c r="M128" i="3"/>
  <c r="L128" i="3"/>
  <c r="K128" i="3"/>
  <c r="J128" i="3"/>
  <c r="I128" i="3"/>
  <c r="H128" i="3"/>
  <c r="G128" i="3"/>
  <c r="F128" i="3"/>
  <c r="E128" i="3"/>
  <c r="D128" i="3"/>
  <c r="C128" i="3"/>
  <c r="B128" i="3"/>
  <c r="Q127" i="3"/>
  <c r="Q126" i="3"/>
  <c r="Q124" i="3"/>
  <c r="P121" i="3"/>
  <c r="O121" i="3"/>
  <c r="N121" i="3"/>
  <c r="M121" i="3"/>
  <c r="L121" i="3"/>
  <c r="K121" i="3"/>
  <c r="J121" i="3"/>
  <c r="I121" i="3"/>
  <c r="H121" i="3"/>
  <c r="G121" i="3"/>
  <c r="F121" i="3"/>
  <c r="E121" i="3"/>
  <c r="D121" i="3"/>
  <c r="C121" i="3"/>
  <c r="B121" i="3"/>
  <c r="Q120" i="3"/>
  <c r="Q119" i="3"/>
  <c r="Q118" i="3"/>
  <c r="Q117" i="3"/>
  <c r="Q18" i="2"/>
  <c r="O18" i="2"/>
  <c r="M18" i="2"/>
  <c r="K18" i="2"/>
  <c r="I18" i="2"/>
  <c r="G18" i="2"/>
  <c r="E18" i="2"/>
  <c r="C18" i="2"/>
  <c r="Q12" i="2"/>
  <c r="M152" i="10" l="1"/>
  <c r="K152" i="10"/>
  <c r="G152" i="10"/>
  <c r="O152" i="10"/>
  <c r="I152" i="10"/>
  <c r="Q152" i="10"/>
  <c r="R10" i="2"/>
  <c r="R11" i="2"/>
  <c r="R8" i="2"/>
  <c r="R9" i="2"/>
  <c r="S323" i="4"/>
  <c r="H18" i="2"/>
  <c r="P18" i="2"/>
  <c r="J18" i="2"/>
  <c r="P178" i="7"/>
  <c r="L178" i="7"/>
  <c r="G178" i="7"/>
  <c r="C178" i="7"/>
  <c r="O178" i="7"/>
  <c r="K178" i="7"/>
  <c r="F178" i="7"/>
  <c r="B178" i="7"/>
  <c r="N178" i="7"/>
  <c r="J178" i="7"/>
  <c r="D178" i="7"/>
  <c r="M178" i="7"/>
  <c r="H178" i="7"/>
  <c r="E178" i="7"/>
  <c r="D18" i="2"/>
  <c r="L18" i="2"/>
  <c r="M182" i="7"/>
  <c r="I182" i="7"/>
  <c r="E182" i="7"/>
  <c r="P182" i="7"/>
  <c r="L182" i="7"/>
  <c r="H182" i="7"/>
  <c r="D182" i="7"/>
  <c r="O182" i="7"/>
  <c r="K182" i="7"/>
  <c r="G182" i="7"/>
  <c r="C182" i="7"/>
  <c r="B182" i="7"/>
  <c r="N182" i="7"/>
  <c r="J182" i="7"/>
  <c r="F182" i="7"/>
  <c r="F18" i="2"/>
  <c r="N18" i="2"/>
  <c r="S341" i="4"/>
  <c r="S326" i="4"/>
  <c r="S317" i="4"/>
  <c r="S321" i="4"/>
  <c r="S325" i="4"/>
  <c r="R14" i="2"/>
  <c r="R17" i="2"/>
  <c r="R16" i="2"/>
  <c r="C8" i="13"/>
  <c r="C7" i="13"/>
  <c r="C12" i="13"/>
  <c r="C11" i="13"/>
  <c r="C14" i="13" s="1"/>
  <c r="C13" i="13"/>
  <c r="C6" i="13"/>
  <c r="C293" i="12"/>
  <c r="C292" i="12"/>
  <c r="C296" i="12"/>
  <c r="C295" i="12"/>
  <c r="C287" i="12"/>
  <c r="C289" i="12"/>
  <c r="C288" i="12"/>
  <c r="C281" i="12"/>
  <c r="C284" i="12"/>
  <c r="C283" i="12"/>
  <c r="C282" i="12"/>
  <c r="G282" i="10"/>
  <c r="G286" i="10"/>
  <c r="G285" i="10"/>
  <c r="G284" i="10"/>
  <c r="G280" i="10"/>
  <c r="G283" i="10"/>
  <c r="G279" i="10"/>
  <c r="O282" i="10"/>
  <c r="O281" i="10"/>
  <c r="O286" i="10"/>
  <c r="O283" i="10"/>
  <c r="O279" i="10"/>
  <c r="O284" i="10"/>
  <c r="O280" i="10"/>
  <c r="C299" i="10"/>
  <c r="C302" i="10"/>
  <c r="C298" i="10"/>
  <c r="C301" i="10"/>
  <c r="C297" i="10"/>
  <c r="C300" i="10"/>
  <c r="K302" i="10"/>
  <c r="K301" i="10"/>
  <c r="K297" i="10"/>
  <c r="K299" i="10"/>
  <c r="K298" i="10"/>
  <c r="C309" i="10"/>
  <c r="C305" i="10"/>
  <c r="C308" i="10"/>
  <c r="C307" i="10"/>
  <c r="C306" i="10"/>
  <c r="M305" i="10"/>
  <c r="M308" i="10"/>
  <c r="M307" i="10"/>
  <c r="M309" i="10"/>
  <c r="I286" i="10"/>
  <c r="I285" i="10"/>
  <c r="I282" i="10"/>
  <c r="I283" i="10"/>
  <c r="I281" i="10"/>
  <c r="I279" i="10"/>
  <c r="I280" i="10"/>
  <c r="I284" i="10"/>
  <c r="Q286" i="10"/>
  <c r="Q285" i="10"/>
  <c r="Q284" i="10"/>
  <c r="Q281" i="10"/>
  <c r="Q280" i="10"/>
  <c r="Q282" i="10"/>
  <c r="Q283" i="10"/>
  <c r="Q279" i="10"/>
  <c r="Q292" i="10"/>
  <c r="Q289" i="10"/>
  <c r="Q294" i="10"/>
  <c r="Q293" i="10"/>
  <c r="Q290" i="10"/>
  <c r="Q291" i="10"/>
  <c r="E300" i="10"/>
  <c r="E299" i="10"/>
  <c r="E298" i="10"/>
  <c r="E302" i="10"/>
  <c r="E301" i="10"/>
  <c r="M299" i="10"/>
  <c r="M298" i="10"/>
  <c r="M302" i="10"/>
  <c r="M301" i="10"/>
  <c r="M300" i="10"/>
  <c r="G306" i="10"/>
  <c r="G308" i="10"/>
  <c r="G307" i="10"/>
  <c r="G309" i="10"/>
  <c r="G305" i="10"/>
  <c r="O308" i="10"/>
  <c r="O307" i="10"/>
  <c r="O306" i="10"/>
  <c r="O305" i="10"/>
  <c r="O309" i="10"/>
  <c r="C284" i="10"/>
  <c r="C280" i="10"/>
  <c r="C283" i="10"/>
  <c r="C279" i="10"/>
  <c r="C281" i="10"/>
  <c r="C286" i="10"/>
  <c r="C285" i="10"/>
  <c r="C282" i="10"/>
  <c r="K284" i="10"/>
  <c r="K280" i="10"/>
  <c r="K282" i="10"/>
  <c r="K286" i="10"/>
  <c r="K285" i="10"/>
  <c r="K283" i="10"/>
  <c r="K281" i="10"/>
  <c r="K279" i="10"/>
  <c r="G300" i="10"/>
  <c r="G299" i="10"/>
  <c r="G298" i="10"/>
  <c r="G297" i="10"/>
  <c r="G302" i="10"/>
  <c r="G301" i="10"/>
  <c r="O299" i="10"/>
  <c r="O298" i="10"/>
  <c r="O297" i="10"/>
  <c r="O302" i="10"/>
  <c r="O301" i="10"/>
  <c r="O300" i="10"/>
  <c r="I308" i="10"/>
  <c r="I307" i="10"/>
  <c r="I309" i="10"/>
  <c r="I305" i="10"/>
  <c r="I306" i="10"/>
  <c r="Q308" i="10"/>
  <c r="Q307" i="10"/>
  <c r="Q306" i="10"/>
  <c r="Q309" i="10"/>
  <c r="Q305" i="10"/>
  <c r="E283" i="10"/>
  <c r="E279" i="10"/>
  <c r="E284" i="10"/>
  <c r="E280" i="10"/>
  <c r="E286" i="10"/>
  <c r="E285" i="10"/>
  <c r="E282" i="10"/>
  <c r="M283" i="10"/>
  <c r="M279" i="10"/>
  <c r="M286" i="10"/>
  <c r="M285" i="10"/>
  <c r="M284" i="10"/>
  <c r="M280" i="10"/>
  <c r="M282" i="10"/>
  <c r="I300" i="10"/>
  <c r="I299" i="10"/>
  <c r="I298" i="10"/>
  <c r="I302" i="10"/>
  <c r="I301" i="10"/>
  <c r="Q299" i="10"/>
  <c r="Q298" i="10"/>
  <c r="Q297" i="10"/>
  <c r="Q302" i="10"/>
  <c r="Q301" i="10"/>
  <c r="Q300" i="10"/>
  <c r="K309" i="10"/>
  <c r="K305" i="10"/>
  <c r="K306" i="10"/>
  <c r="K308" i="10"/>
  <c r="K307" i="10"/>
  <c r="S345" i="4"/>
  <c r="S349" i="4"/>
  <c r="S350" i="4"/>
  <c r="S318" i="4"/>
  <c r="S346" i="4"/>
  <c r="S319" i="4"/>
  <c r="S327" i="4"/>
  <c r="S343" i="4"/>
  <c r="S347" i="4"/>
  <c r="S351" i="4"/>
  <c r="S322" i="4"/>
  <c r="S342" i="4"/>
  <c r="S320" i="4"/>
  <c r="S324" i="4"/>
  <c r="S328" i="4"/>
  <c r="S344" i="4"/>
  <c r="S348" i="4"/>
  <c r="S352" i="4"/>
  <c r="Q37" i="8"/>
  <c r="Q38" i="8"/>
  <c r="Q36" i="8"/>
  <c r="Q20" i="8"/>
  <c r="Q22" i="8"/>
  <c r="Q18" i="8"/>
  <c r="Q21" i="8"/>
  <c r="Q19" i="8"/>
  <c r="Q17" i="8"/>
  <c r="Q13" i="8"/>
  <c r="Q7" i="8"/>
  <c r="Q9" i="8"/>
  <c r="Q12" i="8"/>
  <c r="Q10" i="8"/>
  <c r="Q8" i="8"/>
  <c r="Q5" i="8"/>
  <c r="Q11" i="8"/>
  <c r="Q70" i="8"/>
  <c r="Q66" i="8"/>
  <c r="Q68" i="8"/>
  <c r="Q71" i="8"/>
  <c r="Q69" i="8"/>
  <c r="Q67" i="8"/>
  <c r="Q65" i="8"/>
  <c r="Q64" i="8"/>
  <c r="Q31" i="8"/>
  <c r="Q30" i="8"/>
  <c r="Q28" i="8"/>
  <c r="Q27" i="8"/>
  <c r="C370" i="11"/>
  <c r="C368" i="11"/>
  <c r="C374" i="11"/>
  <c r="C372" i="11"/>
  <c r="C373" i="11"/>
  <c r="C371" i="11"/>
  <c r="C369" i="11"/>
  <c r="C395" i="11"/>
  <c r="C394" i="11"/>
  <c r="C393" i="11"/>
  <c r="C396" i="11"/>
  <c r="E372" i="11"/>
  <c r="E373" i="11"/>
  <c r="E370" i="11"/>
  <c r="E368" i="11"/>
  <c r="E369" i="11"/>
  <c r="C401" i="11"/>
  <c r="C400" i="11"/>
  <c r="C398" i="11"/>
  <c r="C360" i="11"/>
  <c r="C358" i="11"/>
  <c r="C366" i="11"/>
  <c r="C361" i="11"/>
  <c r="C365" i="11"/>
  <c r="C363" i="11"/>
  <c r="C364" i="11"/>
  <c r="C362" i="11"/>
  <c r="C359" i="11"/>
  <c r="C380" i="11"/>
  <c r="C378" i="11"/>
  <c r="C379" i="11"/>
  <c r="E364" i="11"/>
  <c r="E362" i="11"/>
  <c r="E359" i="11"/>
  <c r="E365" i="11"/>
  <c r="E360" i="11"/>
  <c r="E358" i="11"/>
  <c r="E363" i="11"/>
  <c r="C389" i="11"/>
  <c r="C385" i="11"/>
  <c r="C384" i="11"/>
  <c r="C387" i="11"/>
  <c r="C390" i="11"/>
  <c r="C386" i="11"/>
  <c r="C388" i="11"/>
  <c r="C383" i="11"/>
  <c r="K295" i="10"/>
  <c r="C418" i="11"/>
  <c r="C420" i="11"/>
  <c r="C430" i="11"/>
  <c r="R303" i="10"/>
  <c r="E408" i="11"/>
  <c r="Q147" i="27"/>
  <c r="R144" i="27" s="1"/>
  <c r="E419" i="11"/>
  <c r="O295" i="10"/>
  <c r="E411" i="11"/>
  <c r="E420" i="11"/>
  <c r="E413" i="11"/>
  <c r="E418" i="11"/>
  <c r="C422" i="11"/>
  <c r="C431" i="11"/>
  <c r="I295" i="10"/>
  <c r="C447" i="11"/>
  <c r="C446" i="11"/>
  <c r="J188" i="25"/>
  <c r="K171" i="25" s="1"/>
  <c r="J213" i="25"/>
  <c r="K200" i="25" s="1"/>
  <c r="C415" i="11"/>
  <c r="C408" i="11"/>
  <c r="C439" i="11"/>
  <c r="C438" i="11"/>
  <c r="G295" i="10"/>
  <c r="R295" i="10"/>
  <c r="R309" i="10"/>
  <c r="Q187" i="7"/>
  <c r="Q197" i="7"/>
  <c r="E412" i="11"/>
  <c r="R287" i="10"/>
  <c r="M295" i="10"/>
  <c r="Q192" i="7"/>
  <c r="R355" i="4"/>
  <c r="C5" i="13"/>
  <c r="C9" i="13" s="1"/>
  <c r="Q137" i="5"/>
  <c r="H138" i="5" s="1"/>
  <c r="R353" i="4"/>
  <c r="R354" i="4"/>
  <c r="R329" i="4"/>
  <c r="C295" i="10"/>
  <c r="E421" i="11"/>
  <c r="E431" i="11"/>
  <c r="C436" i="11"/>
  <c r="C440" i="11"/>
  <c r="C452" i="11"/>
  <c r="C413" i="11"/>
  <c r="C450" i="11"/>
  <c r="C411" i="11"/>
  <c r="C409" i="11"/>
  <c r="C412" i="11"/>
  <c r="C419" i="11"/>
  <c r="C421" i="11"/>
  <c r="R330" i="4"/>
  <c r="R374" i="4"/>
  <c r="R372" i="4"/>
  <c r="R373" i="4"/>
  <c r="Q203" i="7"/>
  <c r="R331" i="4"/>
  <c r="Q129" i="5"/>
  <c r="H130" i="5" s="1"/>
  <c r="Q122" i="5"/>
  <c r="E123" i="5" s="1"/>
  <c r="Q144" i="3"/>
  <c r="K145" i="3" s="1"/>
  <c r="Q144" i="5"/>
  <c r="R141" i="5" s="1"/>
  <c r="Q128" i="3"/>
  <c r="B129" i="3" s="1"/>
  <c r="Q137" i="3"/>
  <c r="J138" i="3" s="1"/>
  <c r="Q121" i="3"/>
  <c r="D122" i="3" s="1"/>
  <c r="Q207" i="7"/>
  <c r="R18" i="2" l="1"/>
  <c r="R12" i="2"/>
  <c r="O122" i="3"/>
  <c r="C189" i="25"/>
  <c r="J129" i="3"/>
  <c r="R332" i="4"/>
  <c r="K7" i="1"/>
  <c r="K5" i="1"/>
  <c r="K6" i="1" s="1"/>
  <c r="S329" i="4"/>
  <c r="D189" i="25"/>
  <c r="K173" i="25"/>
  <c r="H129" i="3"/>
  <c r="F189" i="25"/>
  <c r="O129" i="3"/>
  <c r="I303" i="10"/>
  <c r="K170" i="25"/>
  <c r="F122" i="3"/>
  <c r="K176" i="25"/>
  <c r="N130" i="5"/>
  <c r="L130" i="5"/>
  <c r="R333" i="4"/>
  <c r="H138" i="3"/>
  <c r="K138" i="5"/>
  <c r="F138" i="5"/>
  <c r="P138" i="5"/>
  <c r="G130" i="5"/>
  <c r="H189" i="25"/>
  <c r="K174" i="25"/>
  <c r="E129" i="3"/>
  <c r="G189" i="25"/>
  <c r="K177" i="25"/>
  <c r="L129" i="3"/>
  <c r="J122" i="3"/>
  <c r="K180" i="25"/>
  <c r="C129" i="3"/>
  <c r="K183" i="25"/>
  <c r="N129" i="3"/>
  <c r="P122" i="3"/>
  <c r="G138" i="3"/>
  <c r="G138" i="5"/>
  <c r="M138" i="5"/>
  <c r="D138" i="5"/>
  <c r="M122" i="3"/>
  <c r="K179" i="25"/>
  <c r="L122" i="3"/>
  <c r="F138" i="3"/>
  <c r="N138" i="5"/>
  <c r="I138" i="5"/>
  <c r="F130" i="5"/>
  <c r="K182" i="25"/>
  <c r="M129" i="3"/>
  <c r="K122" i="3"/>
  <c r="K185" i="25"/>
  <c r="K169" i="25"/>
  <c r="P130" i="5"/>
  <c r="D129" i="3"/>
  <c r="B122" i="3"/>
  <c r="B189" i="25"/>
  <c r="K172" i="25"/>
  <c r="K129" i="3"/>
  <c r="I122" i="3"/>
  <c r="I189" i="25"/>
  <c r="K175" i="25"/>
  <c r="F129" i="3"/>
  <c r="H122" i="3"/>
  <c r="O138" i="5"/>
  <c r="J138" i="5"/>
  <c r="E138" i="5"/>
  <c r="K178" i="25"/>
  <c r="I129" i="3"/>
  <c r="C122" i="3"/>
  <c r="K181" i="25"/>
  <c r="P129" i="3"/>
  <c r="N122" i="3"/>
  <c r="K184" i="25"/>
  <c r="G129" i="3"/>
  <c r="E122" i="3"/>
  <c r="E189" i="25"/>
  <c r="D130" i="5"/>
  <c r="O130" i="5"/>
  <c r="M130" i="5"/>
  <c r="I130" i="5"/>
  <c r="C130" i="5"/>
  <c r="B130" i="5"/>
  <c r="K130" i="5"/>
  <c r="E130" i="5"/>
  <c r="J130" i="5"/>
  <c r="H123" i="5"/>
  <c r="G123" i="5"/>
  <c r="F123" i="5"/>
  <c r="B123" i="5"/>
  <c r="D123" i="5"/>
  <c r="C123" i="5"/>
  <c r="M123" i="5"/>
  <c r="P123" i="5"/>
  <c r="O123" i="5"/>
  <c r="N123" i="5"/>
  <c r="I123" i="5"/>
  <c r="L123" i="5"/>
  <c r="K123" i="5"/>
  <c r="J123" i="5"/>
  <c r="R143" i="27"/>
  <c r="R142" i="27"/>
  <c r="O148" i="27"/>
  <c r="N148" i="27"/>
  <c r="M148" i="27"/>
  <c r="L148" i="27"/>
  <c r="K148" i="27"/>
  <c r="J148" i="27"/>
  <c r="E148" i="27"/>
  <c r="H148" i="27"/>
  <c r="G148" i="27"/>
  <c r="B148" i="27"/>
  <c r="R146" i="27"/>
  <c r="D148" i="27"/>
  <c r="C285" i="12"/>
  <c r="K196" i="25"/>
  <c r="D214" i="25"/>
  <c r="K206" i="25"/>
  <c r="K212" i="25"/>
  <c r="K199" i="25"/>
  <c r="K198" i="25"/>
  <c r="F214" i="25"/>
  <c r="B214" i="25"/>
  <c r="K197" i="25"/>
  <c r="C214" i="25"/>
  <c r="K201" i="25"/>
  <c r="K207" i="25"/>
  <c r="K208" i="25"/>
  <c r="G214" i="25"/>
  <c r="K202" i="25"/>
  <c r="K209" i="25"/>
  <c r="K204" i="25"/>
  <c r="K211" i="25"/>
  <c r="K195" i="25"/>
  <c r="I214" i="25"/>
  <c r="K210" i="25"/>
  <c r="K194" i="25"/>
  <c r="E214" i="25"/>
  <c r="H214" i="25"/>
  <c r="K203" i="25"/>
  <c r="K205" i="25"/>
  <c r="S331" i="4"/>
  <c r="R334" i="4"/>
  <c r="R315" i="4"/>
  <c r="R375" i="4"/>
  <c r="S372" i="4"/>
  <c r="S330" i="4"/>
  <c r="R356" i="4"/>
  <c r="S353" i="4"/>
  <c r="S311" i="4"/>
  <c r="R314" i="4"/>
  <c r="S373" i="4"/>
  <c r="R376" i="4"/>
  <c r="S354" i="4"/>
  <c r="R357" i="4"/>
  <c r="S374" i="4"/>
  <c r="R377" i="4"/>
  <c r="R313" i="4"/>
  <c r="S310" i="4"/>
  <c r="S355" i="4"/>
  <c r="R358" i="4"/>
  <c r="P145" i="5"/>
  <c r="O145" i="5"/>
  <c r="N145" i="5"/>
  <c r="I145" i="5"/>
  <c r="L145" i="5"/>
  <c r="K145" i="5"/>
  <c r="J145" i="5"/>
  <c r="E145" i="5"/>
  <c r="H145" i="5"/>
  <c r="G145" i="5"/>
  <c r="F145" i="5"/>
  <c r="D145" i="5"/>
  <c r="C138" i="5"/>
  <c r="C145" i="5"/>
  <c r="B138" i="5"/>
  <c r="B145" i="5"/>
  <c r="M145" i="5"/>
  <c r="B145" i="3"/>
  <c r="M145" i="3"/>
  <c r="H145" i="3"/>
  <c r="G145" i="3"/>
  <c r="N145" i="3"/>
  <c r="M138" i="3"/>
  <c r="E145" i="3"/>
  <c r="D138" i="3"/>
  <c r="D145" i="3"/>
  <c r="C138" i="3"/>
  <c r="C145" i="3"/>
  <c r="B138" i="3"/>
  <c r="J145" i="3"/>
  <c r="I138" i="3"/>
  <c r="P138" i="3"/>
  <c r="P145" i="3"/>
  <c r="O138" i="3"/>
  <c r="O145" i="3"/>
  <c r="N138" i="3"/>
  <c r="F145" i="3"/>
  <c r="E138" i="3"/>
  <c r="L138" i="3"/>
  <c r="L145" i="3"/>
  <c r="K138" i="3"/>
  <c r="R60" i="28"/>
  <c r="R61" i="28"/>
  <c r="R58" i="28"/>
  <c r="R59" i="28"/>
  <c r="B63" i="28"/>
  <c r="P63" i="28"/>
  <c r="O63" i="28"/>
  <c r="N63" i="28"/>
  <c r="M63" i="28"/>
  <c r="L63" i="28"/>
  <c r="K63" i="28"/>
  <c r="J63" i="28"/>
  <c r="H63" i="28"/>
  <c r="G63" i="28"/>
  <c r="F63" i="28"/>
  <c r="E63" i="28"/>
  <c r="D63" i="28"/>
  <c r="C63" i="28"/>
  <c r="Q148" i="27"/>
  <c r="R147" i="27"/>
  <c r="F148" i="27"/>
  <c r="I148" i="27"/>
  <c r="P148" i="27"/>
  <c r="R145" i="27"/>
  <c r="C148" i="27"/>
  <c r="O287" i="10"/>
  <c r="K287" i="10"/>
  <c r="C287" i="10"/>
  <c r="M303" i="10"/>
  <c r="G303" i="10"/>
  <c r="G287" i="10"/>
  <c r="K163" i="25"/>
  <c r="C433" i="11"/>
  <c r="C448" i="11"/>
  <c r="R142" i="5"/>
  <c r="R140" i="5"/>
  <c r="R135" i="3"/>
  <c r="R119" i="5"/>
  <c r="C453" i="11"/>
  <c r="E303" i="10"/>
  <c r="O303" i="10"/>
  <c r="M287" i="10"/>
  <c r="C424" i="11"/>
  <c r="R127" i="3"/>
  <c r="Q295" i="10"/>
  <c r="E287" i="10"/>
  <c r="I287" i="10"/>
  <c r="E374" i="11"/>
  <c r="E416" i="11"/>
  <c r="R126" i="5"/>
  <c r="E424" i="11"/>
  <c r="Q303" i="10"/>
  <c r="R134" i="5"/>
  <c r="C381" i="11"/>
  <c r="C442" i="11"/>
  <c r="C416" i="11"/>
  <c r="E433" i="11"/>
  <c r="K303" i="10"/>
  <c r="Q287" i="10"/>
  <c r="Q33" i="8"/>
  <c r="R118" i="5"/>
  <c r="C279" i="12"/>
  <c r="Q72" i="8"/>
  <c r="Q40" i="8"/>
  <c r="C303" i="10"/>
  <c r="C290" i="12"/>
  <c r="E366" i="11"/>
  <c r="Q178" i="7"/>
  <c r="Q23" i="8"/>
  <c r="R133" i="5"/>
  <c r="R135" i="5"/>
  <c r="R136" i="5"/>
  <c r="Q14" i="8"/>
  <c r="Q60" i="8"/>
  <c r="Q182" i="7"/>
  <c r="R142" i="3"/>
  <c r="R140" i="3"/>
  <c r="R127" i="5"/>
  <c r="R143" i="5"/>
  <c r="R128" i="5"/>
  <c r="R125" i="5"/>
  <c r="R121" i="5"/>
  <c r="R120" i="5"/>
  <c r="R133" i="3"/>
  <c r="R134" i="3"/>
  <c r="R126" i="3"/>
  <c r="R136" i="3"/>
  <c r="R141" i="3"/>
  <c r="R143" i="3"/>
  <c r="R120" i="3"/>
  <c r="R118" i="3"/>
  <c r="R117" i="3"/>
  <c r="R119" i="3"/>
  <c r="R62" i="28" l="1"/>
  <c r="Q63" i="28"/>
  <c r="J164" i="25"/>
  <c r="J189" i="25"/>
  <c r="Q130" i="5"/>
  <c r="K213" i="25"/>
  <c r="K188" i="25"/>
  <c r="J214" i="25"/>
  <c r="R137" i="5"/>
  <c r="R144" i="5"/>
  <c r="Q138" i="5"/>
  <c r="R129" i="5"/>
  <c r="R144" i="3"/>
  <c r="Q145" i="3"/>
  <c r="R122" i="5"/>
  <c r="Q123" i="5"/>
  <c r="Q145" i="5"/>
  <c r="Q138" i="3"/>
  <c r="R128" i="3"/>
  <c r="R137" i="3"/>
  <c r="Q129" i="3"/>
  <c r="R121" i="3"/>
  <c r="Q122" i="3"/>
  <c r="M18" i="1"/>
  <c r="L84" i="8"/>
</calcChain>
</file>

<file path=xl/sharedStrings.xml><?xml version="1.0" encoding="utf-8"?>
<sst xmlns="http://schemas.openxmlformats.org/spreadsheetml/2006/main" count="5620" uniqueCount="957">
  <si>
    <t>Semi-Annual Comparisons</t>
  </si>
  <si>
    <t>Apr 2013 through Sep 2013</t>
  </si>
  <si>
    <t>Oct 2013 through Mar 2014</t>
  </si>
  <si>
    <t>Number of Reports Received</t>
  </si>
  <si>
    <t>Substantiation Rate</t>
  </si>
  <si>
    <t>Number of Reports Investigated &amp; Closed</t>
  </si>
  <si>
    <t>Number of Reports Responded to</t>
  </si>
  <si>
    <t>Number of Children in Out-of-Home Care on the Last Day of Reporting Period</t>
  </si>
  <si>
    <t>Number of Children in Shelter for More than 21 Days</t>
  </si>
  <si>
    <t>Number of Foster Home Spaces Available to DCS</t>
  </si>
  <si>
    <t xml:space="preserve">Number of New Foster Homes </t>
  </si>
  <si>
    <t>Number of Foster Homes Closed</t>
  </si>
  <si>
    <t>Number of Children Leaving DCS Custody</t>
  </si>
  <si>
    <t>Number of Children With a Case Plan Goal of Adoption</t>
  </si>
  <si>
    <t>Number of Children With a Finalized Adoption</t>
  </si>
  <si>
    <t>Due Jun 2018</t>
  </si>
  <si>
    <t>Neglect</t>
  </si>
  <si>
    <t>Physical Abuse</t>
  </si>
  <si>
    <t>Sexual Abuse</t>
  </si>
  <si>
    <t>Emotional Abuse</t>
  </si>
  <si>
    <t>Total</t>
  </si>
  <si>
    <t>October 2015 – March 2016</t>
  </si>
  <si>
    <t>April 2016 – September 2016</t>
  </si>
  <si>
    <t>October 2016 – March 2017</t>
  </si>
  <si>
    <t>April 2017 – September 2017</t>
  </si>
  <si>
    <t>Total Reports</t>
  </si>
  <si>
    <t>TOTAL</t>
  </si>
  <si>
    <t>APACHE</t>
  </si>
  <si>
    <t>COCHISE</t>
  </si>
  <si>
    <t>COCONINO</t>
  </si>
  <si>
    <t>GILA</t>
  </si>
  <si>
    <t>GRAHAM</t>
  </si>
  <si>
    <t>GREENLEE</t>
  </si>
  <si>
    <t>LA PAZ</t>
  </si>
  <si>
    <t>MARICOPA</t>
  </si>
  <si>
    <t>MOHAVE</t>
  </si>
  <si>
    <t>NAVAJO</t>
  </si>
  <si>
    <t>PIMA</t>
  </si>
  <si>
    <t>PINAL</t>
  </si>
  <si>
    <t>SANTA CRUZ</t>
  </si>
  <si>
    <t>YAVAPAI</t>
  </si>
  <si>
    <t>YUMA</t>
  </si>
  <si>
    <t>STATEWIDE</t>
  </si>
  <si>
    <t>% OF TOTAL</t>
  </si>
  <si>
    <t>PRIORITY 1</t>
  </si>
  <si>
    <t>PRIORITY 3</t>
  </si>
  <si>
    <t>NEGLECT</t>
  </si>
  <si>
    <t>PHYSICAL</t>
  </si>
  <si>
    <t>PRIORITY 2</t>
  </si>
  <si>
    <t>PRIORITY 4</t>
  </si>
  <si>
    <t>Investigations</t>
  </si>
  <si>
    <t>Caseload per FTE</t>
  </si>
  <si>
    <t>Filled FTE</t>
  </si>
  <si>
    <t># of Children</t>
  </si>
  <si>
    <t xml:space="preserve">Central </t>
  </si>
  <si>
    <t>Pima</t>
  </si>
  <si>
    <t>Northern</t>
  </si>
  <si>
    <t>Southeastern</t>
  </si>
  <si>
    <t>Southwestern</t>
  </si>
  <si>
    <t>Placement</t>
  </si>
  <si>
    <t>AUTHORIZED</t>
  </si>
  <si>
    <t>TRAINING</t>
  </si>
  <si>
    <t>VACANT</t>
  </si>
  <si>
    <t>NEW HIRES (Specialist Only)</t>
  </si>
  <si>
    <t>Hotline</t>
  </si>
  <si>
    <t>NEW HIRES TO STATE</t>
  </si>
  <si>
    <t>OTHER</t>
  </si>
  <si>
    <t>TOTAL NEW HIRES</t>
  </si>
  <si>
    <t>LEAVING (Specialist Only)</t>
  </si>
  <si>
    <t>SEPARATION FROM STATE SERVICE</t>
  </si>
  <si>
    <t>TRANSFERRED OUTSIDE DCS</t>
  </si>
  <si>
    <t>TOTAL LEAVING</t>
  </si>
  <si>
    <t>RETENTION RATE</t>
  </si>
  <si>
    <t>PROGRAM SUPERVISORS</t>
  </si>
  <si>
    <t>FILLED</t>
  </si>
  <si>
    <t>EMOT ABUSE</t>
  </si>
  <si>
    <t>Priority</t>
  </si>
  <si>
    <t>SEX ABUSE</t>
  </si>
  <si>
    <t>Substantiated</t>
  </si>
  <si>
    <t>Prop Sub</t>
  </si>
  <si>
    <t xml:space="preserve"> APACHE</t>
  </si>
  <si>
    <t xml:space="preserve"> COCHISE</t>
  </si>
  <si>
    <t xml:space="preserve"> COCONINO</t>
  </si>
  <si>
    <t xml:space="preserve"> GILA</t>
  </si>
  <si>
    <t xml:space="preserve"> GRAHAM</t>
  </si>
  <si>
    <t xml:space="preserve"> GREENLEE</t>
  </si>
  <si>
    <t xml:space="preserve"> LA PAZ</t>
  </si>
  <si>
    <t xml:space="preserve"> MARICOPA</t>
  </si>
  <si>
    <t xml:space="preserve"> MOHAVE</t>
  </si>
  <si>
    <t xml:space="preserve"> NAVAJO</t>
  </si>
  <si>
    <t xml:space="preserve"> PIMA</t>
  </si>
  <si>
    <t xml:space="preserve"> PINAL</t>
  </si>
  <si>
    <t xml:space="preserve"> SANTA CRUZ</t>
  </si>
  <si>
    <t xml:space="preserve"> YAVAPAI</t>
  </si>
  <si>
    <t xml:space="preserve"> YUMA</t>
  </si>
  <si>
    <t xml:space="preserve"> STATEWIDE</t>
  </si>
  <si>
    <t xml:space="preserve"> % OF TOTAL</t>
  </si>
  <si>
    <t xml:space="preserve"> FINDING</t>
  </si>
  <si>
    <t>Table of Contents</t>
  </si>
  <si>
    <t>Executive Summary</t>
  </si>
  <si>
    <t>Reports of Child Abuse and Neglect</t>
  </si>
  <si>
    <t>Assignment of Investigations</t>
  </si>
  <si>
    <t>Page</t>
  </si>
  <si>
    <t>Investigations of Child Abuse and Neglect</t>
  </si>
  <si>
    <t>Metric Definition'!A1</t>
  </si>
  <si>
    <t>Completed Investigations</t>
  </si>
  <si>
    <t>Safe Haven Infants</t>
  </si>
  <si>
    <t>Children Entering Out-of-Home Care</t>
  </si>
  <si>
    <t>Children Exiting Out-of-Home Care</t>
  </si>
  <si>
    <t>Children in Out-of-Home Care</t>
  </si>
  <si>
    <t>Children with Case Plan Goals of Adoption</t>
  </si>
  <si>
    <t>Adoptive Placement Disruptions</t>
  </si>
  <si>
    <t>Out-of-Home</t>
  </si>
  <si>
    <t>Voluntary Placements (0-17 years)</t>
  </si>
  <si>
    <t>Children Removed</t>
  </si>
  <si>
    <t>Prior Removal Within Previous 12 Months</t>
  </si>
  <si>
    <t>Prior Removal Within Previous 13-24 Months</t>
  </si>
  <si>
    <t>18 and over</t>
  </si>
  <si>
    <t>African American</t>
  </si>
  <si>
    <t>American Indian</t>
  </si>
  <si>
    <t>Asian</t>
  </si>
  <si>
    <t>Hispanic</t>
  </si>
  <si>
    <t>Caucasion</t>
  </si>
  <si>
    <t>Other</t>
  </si>
  <si>
    <t>13 to 15</t>
  </si>
  <si>
    <t>16 to 17</t>
  </si>
  <si>
    <t>Number of Children</t>
  </si>
  <si>
    <t>% of Total</t>
  </si>
  <si>
    <t>Total OOH</t>
  </si>
  <si>
    <t>Group Home</t>
  </si>
  <si>
    <t>Independent Living</t>
  </si>
  <si>
    <t>UNDER 1</t>
  </si>
  <si>
    <t>% of TOTAL</t>
  </si>
  <si>
    <t>PARENT / CHILD VISITATION</t>
  </si>
  <si>
    <t>Reunification</t>
  </si>
  <si>
    <t>Living with Other</t>
  </si>
  <si>
    <t>Adoption</t>
  </si>
  <si>
    <t>Guardianship</t>
  </si>
  <si>
    <t>Age of Majority</t>
  </si>
  <si>
    <t>Transfer to Other Agency</t>
  </si>
  <si>
    <t>Runaway</t>
  </si>
  <si>
    <t>Death of Child</t>
  </si>
  <si>
    <t>#</t>
  </si>
  <si>
    <t>One</t>
  </si>
  <si>
    <t>Two</t>
  </si>
  <si>
    <t>Three</t>
  </si>
  <si>
    <t>Four</t>
  </si>
  <si>
    <t>Five</t>
  </si>
  <si>
    <t>More than Five</t>
  </si>
  <si>
    <t>Avg</t>
  </si>
  <si>
    <t>Median</t>
  </si>
  <si>
    <t>By Age</t>
  </si>
  <si>
    <t>By # of Placements</t>
  </si>
  <si>
    <t>By Months of Time in Care</t>
  </si>
  <si>
    <t>BIOLOGICAL PARENT(S)</t>
  </si>
  <si>
    <t>OTHER
FAMILY MEMBER</t>
  </si>
  <si>
    <t>ADOPTIVE PARENT(S)</t>
  </si>
  <si>
    <t>FOSTER CARE PARENT(S)</t>
  </si>
  <si>
    <t>County</t>
  </si>
  <si>
    <t>Cause of death</t>
  </si>
  <si>
    <t>Type of Placement of death</t>
  </si>
  <si>
    <t>Placed in Adoptive Home</t>
  </si>
  <si>
    <t>Not Placed in Adoptive Home</t>
  </si>
  <si>
    <t>CHILDREN WITH A CASE PLAN GOAL OF ADOPTION</t>
  </si>
  <si>
    <t>TOTAL EXITS</t>
  </si>
  <si>
    <t>0 TO 12 Months</t>
  </si>
  <si>
    <t xml:space="preserve">TOTAL </t>
  </si>
  <si>
    <t>Legally Free</t>
  </si>
  <si>
    <t>Partially Free</t>
  </si>
  <si>
    <t>Not Legally Free</t>
  </si>
  <si>
    <t xml:space="preserve">Less than 1 month </t>
  </si>
  <si>
    <t>1 to 3 months</t>
  </si>
  <si>
    <t>3 to 6 months</t>
  </si>
  <si>
    <t>6 to 12 months</t>
  </si>
  <si>
    <t>3 or more years</t>
  </si>
  <si>
    <t>Married</t>
  </si>
  <si>
    <t>Divorced</t>
  </si>
  <si>
    <t>Single</t>
  </si>
  <si>
    <t>Widowed</t>
  </si>
  <si>
    <t>Relative</t>
  </si>
  <si>
    <t>Non-Relative</t>
  </si>
  <si>
    <t>Foster Parent</t>
  </si>
  <si>
    <t>TPR Granted</t>
  </si>
  <si>
    <t>TPR Denied</t>
  </si>
  <si>
    <t>TPR Withdrawn</t>
  </si>
  <si>
    <t>CHILDREN WITH ADOPTIVE PLACEMENT DISRUPTION</t>
  </si>
  <si>
    <t>CHILDREN WHOSE ADOPTIONS WERE FINALIZED</t>
  </si>
  <si>
    <t xml:space="preserve"> ADULT HOUSEHOLD MEMBER</t>
  </si>
  <si>
    <t>OTHER OUT-OF-HOME CARE PROVIDER</t>
  </si>
  <si>
    <t>Appropriated Funds</t>
  </si>
  <si>
    <t>Expenditure Authority Funds</t>
  </si>
  <si>
    <t>All Funds</t>
  </si>
  <si>
    <t>GF</t>
  </si>
  <si>
    <t>TANF</t>
  </si>
  <si>
    <t>CCDF</t>
  </si>
  <si>
    <t>Child Abuse Prevention</t>
  </si>
  <si>
    <t>CPS Training</t>
  </si>
  <si>
    <t>Risk Management Fund</t>
  </si>
  <si>
    <t>Total Approp. Funds</t>
  </si>
  <si>
    <t>Title IV-B CWS Part I</t>
  </si>
  <si>
    <t>Title IV-B Part II</t>
  </si>
  <si>
    <t>Title IV-E</t>
  </si>
  <si>
    <t>Social Services Block Grant</t>
  </si>
  <si>
    <t>AZ Lottery Funds</t>
  </si>
  <si>
    <t>Title XIX</t>
  </si>
  <si>
    <t>Total Approp.&amp; Non-Approp.</t>
  </si>
  <si>
    <t>FTE</t>
  </si>
  <si>
    <t>Operating</t>
  </si>
  <si>
    <t>Caseworker</t>
  </si>
  <si>
    <t>Case Aides</t>
  </si>
  <si>
    <t>Litigation</t>
  </si>
  <si>
    <t>Retention Pay</t>
  </si>
  <si>
    <t>Overtime</t>
  </si>
  <si>
    <t>Records Retention</t>
  </si>
  <si>
    <t>Inspections Bureau</t>
  </si>
  <si>
    <t>General Counsel</t>
  </si>
  <si>
    <t>Office of Child Welfare Investigations</t>
  </si>
  <si>
    <t>Training Resources</t>
  </si>
  <si>
    <t>Adoption Services</t>
  </si>
  <si>
    <t>Permanent Guardianship</t>
  </si>
  <si>
    <t>Independent Living Maintenance</t>
  </si>
  <si>
    <t>Kinship Stipends</t>
  </si>
  <si>
    <t>Emergency &amp; Residential Placement</t>
  </si>
  <si>
    <t>Foster Care Placement</t>
  </si>
  <si>
    <t>Home Recruitment, Study and Supervision</t>
  </si>
  <si>
    <t>Out-of-Home Support Services</t>
  </si>
  <si>
    <t>In-HomeMitigation</t>
  </si>
  <si>
    <t>Prevention Services</t>
  </si>
  <si>
    <t>Child Care Subsidy</t>
  </si>
  <si>
    <t>AG Special Line Item</t>
  </si>
  <si>
    <t>Total DCS</t>
  </si>
  <si>
    <t>Percent of Total</t>
  </si>
  <si>
    <t>1/  All expenditures are displayed in thousands.</t>
  </si>
  <si>
    <t>Oct 2014 - Mar 2015</t>
  </si>
  <si>
    <t>Apr 2016 - Sep 2016</t>
  </si>
  <si>
    <t>Oct 2016 - Mar 2017</t>
  </si>
  <si>
    <t>SEMI-ANNUAL COMPARISONS</t>
  </si>
  <si>
    <t>Reports -No Jurisdiction (military/tribal)</t>
  </si>
  <si>
    <t>Oct 2015 - Mar 2016</t>
  </si>
  <si>
    <t>Apr 2017 - Sep 2017</t>
  </si>
  <si>
    <t>Jul 2018 - Dec 2018</t>
  </si>
  <si>
    <t>Jan 2018 - Jun 2018</t>
  </si>
  <si>
    <t>Adjudicated Dependent Only</t>
  </si>
  <si>
    <t>Legally Free for Adoption</t>
  </si>
  <si>
    <t>Temporary Custody</t>
  </si>
  <si>
    <t>Partially Free for Adoption</t>
  </si>
  <si>
    <t>Dually Adjudicated</t>
  </si>
  <si>
    <t>TOTAL OOH</t>
  </si>
  <si>
    <t>13 to 15 Years</t>
  </si>
  <si>
    <t>16 to 17 Years</t>
  </si>
  <si>
    <t>18 Years and over</t>
  </si>
  <si>
    <t>Number and Percentage of Children in Out-of-Home Care</t>
  </si>
  <si>
    <t>Total OOH Population</t>
  </si>
  <si>
    <t>Total Foster Homes</t>
  </si>
  <si>
    <r>
      <t xml:space="preserve">TRANSFER FROM OTHER DCS REGION </t>
    </r>
    <r>
      <rPr>
        <b/>
        <sz val="11"/>
        <rFont val="Calibri"/>
        <family val="2"/>
        <scheme val="minor"/>
      </rPr>
      <t>(2)</t>
    </r>
  </si>
  <si>
    <r>
      <t xml:space="preserve">TRANSFER FROM ANOTHER STATE AGENCY </t>
    </r>
    <r>
      <rPr>
        <b/>
        <sz val="11"/>
        <rFont val="Calibri"/>
        <family val="2"/>
        <scheme val="minor"/>
      </rPr>
      <t>(2)</t>
    </r>
  </si>
  <si>
    <t>Title</t>
  </si>
  <si>
    <t xml:space="preserve"> 10/01/2017 through 03/31/2018</t>
  </si>
  <si>
    <t>as of 03/31/2018</t>
  </si>
  <si>
    <r>
      <t>FY 2019 TOTAL DCS ESTIMATED EXPENDITURES</t>
    </r>
    <r>
      <rPr>
        <b/>
        <vertAlign val="superscript"/>
        <sz val="16"/>
        <color theme="0"/>
        <rFont val="Arial"/>
        <family val="2"/>
      </rPr>
      <t>1/</t>
    </r>
  </si>
  <si>
    <t>CHILDREN with a PETITION for TERMINATION of PARENTAL RIGHTS (TPR) by COUNTY and STATEWIDE</t>
  </si>
  <si>
    <t>10/1/2017 through 3/31/2018</t>
  </si>
  <si>
    <t xml:space="preserve"> 10/1/2017 through 3/31/2018</t>
  </si>
  <si>
    <t>LENGTH OF TIME IN CARE  (22D)</t>
  </si>
  <si>
    <t>as of 3/31/2018</t>
  </si>
  <si>
    <t>Reported Children</t>
  </si>
  <si>
    <t>October 2017 – March 2018</t>
  </si>
  <si>
    <t>January 2018 – 
June 2018</t>
  </si>
  <si>
    <t>TPR Partial Granted/
Partial Denial</t>
  </si>
  <si>
    <t>Removed Children</t>
  </si>
  <si>
    <t>Child, Parent and Foster Home Visitation</t>
  </si>
  <si>
    <t>Placement Demographics</t>
  </si>
  <si>
    <t>Fatalities</t>
  </si>
  <si>
    <t>Termination of Parental Rights</t>
  </si>
  <si>
    <t>Adoptions-Finalized</t>
  </si>
  <si>
    <t>Caseloads</t>
  </si>
  <si>
    <t>DCS Specialists and Supervisor Retention</t>
  </si>
  <si>
    <t>TRAINING, EMPLOYMENT SATISFACTION, DEPENDENCIES</t>
  </si>
  <si>
    <t xml:space="preserve">Newly enrolled during period </t>
  </si>
  <si>
    <t>Enrolled at beginning of period</t>
  </si>
  <si>
    <t xml:space="preserve">Enrolled at end of period </t>
  </si>
  <si>
    <t>Employee Rating for Specialists completing the training academy.</t>
  </si>
  <si>
    <t>Satisfaction Rating</t>
  </si>
  <si>
    <r>
      <t>3.42</t>
    </r>
    <r>
      <rPr>
        <b/>
        <sz val="12"/>
        <color theme="1"/>
        <rFont val="Calibri"/>
        <family val="2"/>
        <scheme val="minor"/>
      </rPr>
      <t>*</t>
    </r>
  </si>
  <si>
    <t>EMPLOYEE ENGAGEMENT</t>
  </si>
  <si>
    <t>Employee satisfaction rating for DCS employees</t>
  </si>
  <si>
    <t>DEPENDENCIES</t>
  </si>
  <si>
    <t>Expenditures</t>
  </si>
  <si>
    <t>Training &amp; Dependencies</t>
  </si>
  <si>
    <t>Title IV-E Waiver</t>
  </si>
  <si>
    <t>Faith-Based Activities</t>
  </si>
  <si>
    <t>n/a</t>
  </si>
  <si>
    <t>na</t>
  </si>
  <si>
    <t>Percent of original dependency cases court denied or dismissed.</t>
  </si>
  <si>
    <r>
      <rPr>
        <b/>
        <sz val="18"/>
        <color theme="1"/>
        <rFont val="Calibri"/>
        <family val="2"/>
        <scheme val="minor"/>
      </rPr>
      <t>ARIZONA DEPARTMENT of CHILD SAFETY</t>
    </r>
    <r>
      <rPr>
        <sz val="11"/>
        <color theme="1"/>
        <rFont val="Calibri"/>
        <family val="2"/>
        <scheme val="minor"/>
      </rPr>
      <t xml:space="preserve">
</t>
    </r>
  </si>
  <si>
    <t>October 2014 - 
March 2015</t>
  </si>
  <si>
    <t>October 2015- 
March 2016</t>
  </si>
  <si>
    <t>April 2016 - 
September 2016</t>
  </si>
  <si>
    <t>October 2016 - March 2017</t>
  </si>
  <si>
    <t>April 2017 - 
September 2017</t>
  </si>
  <si>
    <r>
      <t xml:space="preserve">January 2018 - 
June 2018 </t>
    </r>
    <r>
      <rPr>
        <b/>
        <vertAlign val="superscript"/>
        <sz val="10"/>
        <rFont val="Calibri"/>
        <family val="2"/>
        <scheme val="minor"/>
      </rPr>
      <t>5</t>
    </r>
  </si>
  <si>
    <t>April 2015 -September 2015</t>
  </si>
  <si>
    <t>pneumonia, and kidney infection</t>
  </si>
  <si>
    <t>DDD Foster Home</t>
  </si>
  <si>
    <t xml:space="preserve">Autopsy not done </t>
  </si>
  <si>
    <t>Malfunctioning shunt</t>
  </si>
  <si>
    <t>DDD Group Home</t>
  </si>
  <si>
    <t>Family Foster Home</t>
  </si>
  <si>
    <t>Lymphoma.</t>
  </si>
  <si>
    <t>Drowning</t>
  </si>
  <si>
    <t>Unlicensed Relative</t>
  </si>
  <si>
    <t>Statewide
Total</t>
  </si>
  <si>
    <t>% of Parents Receiving Visits</t>
  </si>
  <si>
    <t>N/A</t>
  </si>
  <si>
    <t>Return to Family</t>
  </si>
  <si>
    <t>Long Term Foster Care</t>
  </si>
  <si>
    <t>Case Plan Goal being Developed</t>
  </si>
  <si>
    <r>
      <t xml:space="preserve">Percent Upheld </t>
    </r>
    <r>
      <rPr>
        <b/>
        <vertAlign val="superscript"/>
        <sz val="12"/>
        <color theme="1"/>
        <rFont val="Calibri"/>
        <family val="2"/>
        <scheme val="minor"/>
      </rPr>
      <t>7</t>
    </r>
  </si>
  <si>
    <r>
      <t xml:space="preserve"># of Children </t>
    </r>
    <r>
      <rPr>
        <b/>
        <vertAlign val="superscript"/>
        <sz val="10"/>
        <rFont val="Calibri"/>
        <family val="2"/>
      </rPr>
      <t>8</t>
    </r>
  </si>
  <si>
    <t>31 Days to 12 Months</t>
  </si>
  <si>
    <t>13 to 24 Months</t>
  </si>
  <si>
    <t>More Than 12 Months</t>
  </si>
  <si>
    <t>18 &amp; Older</t>
  </si>
  <si>
    <t>18 and Over</t>
  </si>
  <si>
    <t>More Than 24 Months</t>
  </si>
  <si>
    <t>Average Number of Placements</t>
  </si>
  <si>
    <t>Minimum Range</t>
  </si>
  <si>
    <t xml:space="preserve">The number of child maltreatment deaths presented in the Semi-Annual Report is not comparable to child maltreatment deaths reported on the website by the Arizona Department of Child Safety (ADCS). </t>
  </si>
  <si>
    <t>3 to 5</t>
  </si>
  <si>
    <t>6 to 9</t>
  </si>
  <si>
    <t>10 to 12</t>
  </si>
  <si>
    <t>Range Minimum</t>
  </si>
  <si>
    <t>Range Maximum</t>
  </si>
  <si>
    <t>1 to 2 years</t>
  </si>
  <si>
    <t>2 to 3 years</t>
  </si>
  <si>
    <t>Average Length</t>
  </si>
  <si>
    <t>Children Receiving Visits *</t>
  </si>
  <si>
    <r>
      <rPr>
        <vertAlign val="superscript"/>
        <sz val="9"/>
        <rFont val="Calibri"/>
        <family val="2"/>
      </rPr>
      <t>10</t>
    </r>
    <r>
      <rPr>
        <sz val="9"/>
        <rFont val="Calibri"/>
        <family val="2"/>
      </rPr>
      <t xml:space="preserve"> This metric was not required during the prior reporting period.  Therefore any element noted as "non applicable" was
     not required previously.</t>
    </r>
  </si>
  <si>
    <t>1 to 5</t>
  </si>
  <si>
    <t>6 to 8</t>
  </si>
  <si>
    <t>9 to 12</t>
  </si>
  <si>
    <r>
      <rPr>
        <vertAlign val="superscript"/>
        <sz val="10"/>
        <color theme="1"/>
        <rFont val="Calibri"/>
        <family val="2"/>
        <scheme val="minor"/>
      </rPr>
      <t>15</t>
    </r>
    <r>
      <rPr>
        <sz val="10"/>
        <color theme="1"/>
        <rFont val="Calibri"/>
        <family val="2"/>
        <scheme val="minor"/>
      </rPr>
      <t xml:space="preserve"> As a result of Senate Bill 1518, the age groups changed. Therefore, for this initial report consolidated report, the 
     previous reporting period will utilize the previous age group ranges.</t>
    </r>
  </si>
  <si>
    <t>Caucasian</t>
  </si>
  <si>
    <t>13 to 17</t>
  </si>
  <si>
    <r>
      <t xml:space="preserve">In-Home </t>
    </r>
    <r>
      <rPr>
        <b/>
        <vertAlign val="superscript"/>
        <sz val="11"/>
        <color theme="0"/>
        <rFont val="Calibri"/>
        <family val="2"/>
        <scheme val="minor"/>
      </rPr>
      <t>17</t>
    </r>
  </si>
  <si>
    <t># of Cases</t>
  </si>
  <si>
    <r>
      <t xml:space="preserve">as of 12/31/2017 </t>
    </r>
    <r>
      <rPr>
        <b/>
        <vertAlign val="superscript"/>
        <sz val="12"/>
        <color theme="0"/>
        <rFont val="Calibri"/>
        <family val="2"/>
        <scheme val="minor"/>
      </rPr>
      <t>18</t>
    </r>
  </si>
  <si>
    <t>*  Children removed during the period may be part of reports received during the prior reporting period.  Thus, children removed during the period may not be part of the total count of children reported during the period.</t>
  </si>
  <si>
    <t>October 2017 - March 2018</t>
  </si>
  <si>
    <t>Oct 2017 - Mar 2018</t>
  </si>
  <si>
    <t>Maltreatment Type</t>
  </si>
  <si>
    <t>Children Reported during period</t>
  </si>
  <si>
    <t>% Removed Statewide</t>
  </si>
  <si>
    <r>
      <t xml:space="preserve">RATIO OF FILLED SUPERVISOR POSITIONS TO FILLED DCS SPECIALIST POSITIONS: </t>
    </r>
    <r>
      <rPr>
        <b/>
        <u/>
        <sz val="10"/>
        <rFont val="Calibri"/>
        <family val="2"/>
        <scheme val="minor"/>
      </rPr>
      <t>1:5</t>
    </r>
  </si>
  <si>
    <r>
      <t xml:space="preserve">RATIO OF TOTAL SUPERVISOR POSITIONS TO TOTAL DCS SPECIALIST POSITIONS: </t>
    </r>
    <r>
      <rPr>
        <b/>
        <u/>
        <sz val="10"/>
        <rFont val="Calibri"/>
        <family val="2"/>
        <scheme val="minor"/>
      </rPr>
      <t>1:6</t>
    </r>
  </si>
  <si>
    <r>
      <t xml:space="preserve">ANNUALIZED DCS TURNOVER RATE </t>
    </r>
    <r>
      <rPr>
        <b/>
        <vertAlign val="superscript"/>
        <sz val="11"/>
        <rFont val="Calibri"/>
        <family val="2"/>
        <scheme val="minor"/>
      </rPr>
      <t>21</t>
    </r>
  </si>
  <si>
    <r>
      <t xml:space="preserve">OTHER </t>
    </r>
    <r>
      <rPr>
        <b/>
        <vertAlign val="superscript"/>
        <sz val="11"/>
        <rFont val="Calibri"/>
        <family val="2"/>
        <scheme val="minor"/>
      </rPr>
      <t>20</t>
    </r>
  </si>
  <si>
    <r>
      <t xml:space="preserve">PROMOTED WITHIN DCS </t>
    </r>
    <r>
      <rPr>
        <b/>
        <vertAlign val="superscript"/>
        <sz val="11"/>
        <rFont val="Calibri"/>
        <family val="2"/>
        <scheme val="minor"/>
      </rPr>
      <t>20</t>
    </r>
  </si>
  <si>
    <r>
      <t xml:space="preserve">TRANSFERRED TO ANOTHER DCS REGION </t>
    </r>
    <r>
      <rPr>
        <b/>
        <vertAlign val="superscript"/>
        <sz val="11"/>
        <rFont val="Calibri"/>
        <family val="2"/>
        <scheme val="minor"/>
      </rPr>
      <t>20</t>
    </r>
  </si>
  <si>
    <r>
      <t xml:space="preserve">PROMOTION FROM WITHIN DCS </t>
    </r>
    <r>
      <rPr>
        <vertAlign val="superscript"/>
        <sz val="11"/>
        <rFont val="Calibri"/>
        <family val="2"/>
        <scheme val="minor"/>
      </rPr>
      <t>20</t>
    </r>
  </si>
  <si>
    <t>TOTAL FILLED</t>
  </si>
  <si>
    <r>
      <t xml:space="preserve">CASE CARRYING/HOTLINE </t>
    </r>
    <r>
      <rPr>
        <b/>
        <vertAlign val="superscript"/>
        <sz val="11"/>
        <rFont val="Calibri"/>
        <family val="2"/>
        <scheme val="minor"/>
      </rPr>
      <t>19</t>
    </r>
  </si>
  <si>
    <r>
      <t xml:space="preserve">Hotline/CO  </t>
    </r>
    <r>
      <rPr>
        <b/>
        <vertAlign val="superscript"/>
        <sz val="11"/>
        <rFont val="Calibri"/>
        <family val="2"/>
        <scheme val="minor"/>
      </rPr>
      <t>22</t>
    </r>
  </si>
  <si>
    <t>Children with prior removal in previous 13 to 24 months</t>
  </si>
  <si>
    <t>% Reported Statewide</t>
  </si>
  <si>
    <t>Voluntary Placements</t>
  </si>
  <si>
    <t>Term</t>
  </si>
  <si>
    <t>Definition</t>
  </si>
  <si>
    <t>Source</t>
  </si>
  <si>
    <t>Investigation</t>
  </si>
  <si>
    <t>Report</t>
  </si>
  <si>
    <t>Priority 1</t>
  </si>
  <si>
    <t>Death of a child, near fatality, abuse or neglect that threatens to immediately cause, or has caused, serious harm or death, Serious physical injuries to a child (including but not limited to fractures, burns, multiple plane injuries, acceleration/deceleration injuries [shaken baby syndrome], injury to internal organs, etc.), child is alone and is not capable of caring for self or other children, evidence or disclosure of sexual abuse toward a child and the perpetrator has access to the child or the perpetrator is unknown, Substance Exposed Newborn (SEN) who is expected to be discharged from the hospital within 24 hours.</t>
  </si>
  <si>
    <t>Priority 2</t>
  </si>
  <si>
    <t>Abuse or neglect of a child age 0-3, Abuse or neglect of a vulnerable child, and the child or perpetrator has been the subject of a prior report (this includes the child as a victim in a prior report or the adult as a perpetrator in a prior report), All criminal conduct allegations not requiring a Priority 1 response</t>
  </si>
  <si>
    <t>Priority 3</t>
  </si>
  <si>
    <t>Abuse or neglect of a child that occurred within the last 12 months and does not require a Priority 1 or 2 response</t>
  </si>
  <si>
    <t>Priority 4</t>
  </si>
  <si>
    <t>Private Dependency Petition, abuse or neglect that has occurred over one year ago and does not require a Priority 1, 2 or 3 response.</t>
  </si>
  <si>
    <t>AFCARS</t>
  </si>
  <si>
    <t>CHILDS</t>
  </si>
  <si>
    <t>Guardian</t>
  </si>
  <si>
    <t>Einstein</t>
  </si>
  <si>
    <t>QuickConnect</t>
  </si>
  <si>
    <t>AFIS</t>
  </si>
  <si>
    <t>External</t>
  </si>
  <si>
    <t>Children Removed during period*</t>
  </si>
  <si>
    <t>Children with prior removal in previous 12 months</t>
  </si>
  <si>
    <t>% of Voluntary Placements 
per Removal</t>
  </si>
  <si>
    <t>% of children with Prior Removal within 12 months per Removal</t>
  </si>
  <si>
    <t>% of children with Prior Removal within 13 to 24 months per Removal</t>
  </si>
  <si>
    <t>Voluntary Placement  &lt;18 yo</t>
  </si>
  <si>
    <t>0 to 12 Months</t>
  </si>
  <si>
    <t>12 to 36 Months</t>
  </si>
  <si>
    <t>3 to 5 Years</t>
  </si>
  <si>
    <t>6 to 9 Years</t>
  </si>
  <si>
    <t>10 to 12 Years</t>
  </si>
  <si>
    <t>1 to 30 Days</t>
  </si>
  <si>
    <t>2 years 1 month</t>
  </si>
  <si>
    <t>1 year 1 month</t>
  </si>
  <si>
    <t>7 years</t>
  </si>
  <si>
    <t>2 months</t>
  </si>
  <si>
    <t>6 years 5 months</t>
  </si>
  <si>
    <t>Jul 2016 - Dec 2016</t>
  </si>
  <si>
    <t>Jan 2017 - Jun 2017</t>
  </si>
  <si>
    <t>Jul 2017 - Dec 2017</t>
  </si>
  <si>
    <t>Jan 2019 - Jun 2019</t>
  </si>
  <si>
    <t>Jul 2019 - Dec 2019</t>
  </si>
  <si>
    <t>Jan 2020 - Jun 2020</t>
  </si>
  <si>
    <t>Percent of Office of Administrative Hearings (OAH) decisions 
where case findings are affirmed.</t>
  </si>
  <si>
    <r>
      <rPr>
        <vertAlign val="superscript"/>
        <sz val="9"/>
        <color theme="1"/>
        <rFont val="Calibri"/>
        <family val="2"/>
        <scheme val="minor"/>
      </rPr>
      <t>23</t>
    </r>
    <r>
      <rPr>
        <sz val="9"/>
        <color theme="1"/>
        <rFont val="Calibri"/>
        <family val="2"/>
        <scheme val="minor"/>
      </rPr>
      <t xml:space="preserve"> Future reports will include total number of cases presented for OAH decision and number of case findings affirmed.</t>
    </r>
  </si>
  <si>
    <r>
      <rPr>
        <vertAlign val="superscript"/>
        <sz val="10"/>
        <color theme="1"/>
        <rFont val="Calibri"/>
        <family val="2"/>
        <scheme val="minor"/>
      </rPr>
      <t>1</t>
    </r>
    <r>
      <rPr>
        <sz val="10"/>
        <color theme="1"/>
        <rFont val="Calibri"/>
        <family val="2"/>
        <scheme val="minor"/>
      </rPr>
      <t xml:space="preserve"> Since the appeals process delays the substantiation of reports, revisions to the substantiation rate for the prior reporting period will occur with every semi-annual report produced.</t>
    </r>
  </si>
  <si>
    <r>
      <rPr>
        <vertAlign val="superscript"/>
        <sz val="10"/>
        <color theme="1"/>
        <rFont val="Calibri"/>
        <family val="2"/>
        <scheme val="minor"/>
      </rPr>
      <t>2</t>
    </r>
    <r>
      <rPr>
        <sz val="10"/>
        <color theme="1"/>
        <rFont val="Calibri"/>
        <family val="2"/>
        <scheme val="minor"/>
      </rPr>
      <t xml:space="preserve"> The number of available foster homes includes homes reported by the Department's Home Recruitment, Study and Supervision contractors along with foster homes utilized for appropriate children in coordination with the Division of Developmental Disabilities.</t>
    </r>
  </si>
  <si>
    <r>
      <rPr>
        <vertAlign val="superscript"/>
        <sz val="10"/>
        <color theme="1"/>
        <rFont val="Calibri"/>
        <family val="2"/>
        <scheme val="minor"/>
      </rPr>
      <t>5</t>
    </r>
    <r>
      <rPr>
        <sz val="10"/>
        <color theme="1"/>
        <rFont val="Calibri"/>
        <family val="2"/>
        <scheme val="minor"/>
      </rPr>
      <t xml:space="preserve"> As a result of SB1518, data is now reported on state fiscal year, thus starting 9/30/18, semi-annual data covers January to June and July to December.</t>
    </r>
  </si>
  <si>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</si>
  <si>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pending Office of Medical Examiner report</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</si>
  <si>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Quarterly Progress Report on Reducing the Backlog, Filling FTE and Reducing Caseloads</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</si>
  <si>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 xml:space="preserve"> Central Office</t>
  </si>
  <si>
    <t>OCWI</t>
  </si>
  <si>
    <t>GH/FH</t>
  </si>
  <si>
    <t>Central Office</t>
  </si>
  <si>
    <r>
      <rPr>
        <b/>
        <vertAlign val="superscript"/>
        <sz val="10"/>
        <rFont val="Calibri"/>
        <family val="2"/>
        <scheme val="minor"/>
      </rPr>
      <t>19</t>
    </r>
    <r>
      <rPr>
        <sz val="10"/>
        <rFont val="Calibri"/>
        <family val="2"/>
        <scheme val="minor"/>
      </rPr>
      <t xml:space="preserve"> Hotline staff are excluded from the caseload standard calculations.</t>
    </r>
  </si>
  <si>
    <r>
      <rPr>
        <b/>
        <vertAlign val="superscript"/>
        <sz val="10"/>
        <rFont val="Calibri"/>
        <family val="2"/>
        <scheme val="minor"/>
      </rPr>
      <t>20</t>
    </r>
    <r>
      <rPr>
        <sz val="10"/>
        <rFont val="Calibri"/>
        <family val="2"/>
        <scheme val="minor"/>
      </rPr>
      <t xml:space="preserve"> Data not available in HRIS.</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</si>
  <si>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annualized turnover rate is the total number of staff leaving during the reporting period divided by total number of staff filled positions (including training) annualized. </t>
    </r>
  </si>
  <si>
    <r>
      <rPr>
        <b/>
        <vertAlign val="superscript"/>
        <sz val="10"/>
        <rFont val="Calibri"/>
        <family val="2"/>
        <scheme val="minor"/>
      </rPr>
      <t>22</t>
    </r>
    <r>
      <rPr>
        <sz val="10"/>
        <rFont val="Calibri"/>
        <family val="2"/>
        <scheme val="minor"/>
      </rPr>
      <t xml:space="preserve"> Includes positions that are reporting to the DCS Deputy Director in Central Office conducting field work activities.</t>
    </r>
  </si>
  <si>
    <t>COMPLETED INVESTIGATIONS OF CHILD ABUSE &amp; NEGLECT</t>
  </si>
  <si>
    <t>Unlicensed Kinship Homes</t>
  </si>
  <si>
    <t>BED SPACES</t>
  </si>
  <si>
    <t># of Reports</t>
  </si>
  <si>
    <t># of Report</t>
  </si>
  <si>
    <t># of FOSTER HOMES</t>
  </si>
  <si>
    <t>as of 03/31/2017</t>
  </si>
  <si>
    <t>Total Licensed Foster Homes</t>
  </si>
  <si>
    <t>2 years 10 months</t>
  </si>
  <si>
    <r>
      <t>Reports Completed</t>
    </r>
    <r>
      <rPr>
        <b/>
        <sz val="12"/>
        <color theme="0"/>
        <rFont val="Calibri"/>
        <family val="2"/>
        <scheme val="minor"/>
      </rPr>
      <t xml:space="preserve"> (10a -10c)</t>
    </r>
  </si>
  <si>
    <r>
      <t>Reports Completed Resulting in Substantiation</t>
    </r>
    <r>
      <rPr>
        <b/>
        <sz val="12"/>
        <color theme="0"/>
        <rFont val="Calibri"/>
        <family val="2"/>
        <scheme val="minor"/>
      </rPr>
      <t xml:space="preserve"> (10a -10c)</t>
    </r>
  </si>
  <si>
    <r>
      <t xml:space="preserve">Percent of Office of Administrative Hearings decisions where case findings are affirmed. (updated annually) </t>
    </r>
    <r>
      <rPr>
        <b/>
        <sz val="12"/>
        <color theme="0"/>
        <rFont val="Calibri"/>
        <family val="2"/>
        <scheme val="minor"/>
      </rPr>
      <t>(E1)</t>
    </r>
  </si>
  <si>
    <r>
      <t xml:space="preserve">CHILDREN ENTERING OUT-OF-HOME CARE </t>
    </r>
    <r>
      <rPr>
        <b/>
        <sz val="12"/>
        <color theme="0"/>
        <rFont val="Calibri"/>
        <family val="2"/>
      </rPr>
      <t xml:space="preserve">(12, 14 &amp; 15)  </t>
    </r>
    <r>
      <rPr>
        <b/>
        <sz val="16"/>
        <color theme="0"/>
        <rFont val="Calibri"/>
        <family val="2"/>
      </rPr>
      <t xml:space="preserve">
</t>
    </r>
  </si>
  <si>
    <r>
      <t xml:space="preserve">TYPE OF OUT-OF-PLACEMENT, CATEGORIZED BY AGE </t>
    </r>
    <r>
      <rPr>
        <b/>
        <sz val="12"/>
        <color theme="0"/>
        <rFont val="Calibri"/>
        <family val="2"/>
        <scheme val="minor"/>
      </rPr>
      <t>(20D)</t>
    </r>
  </si>
  <si>
    <r>
      <t xml:space="preserve">CHILDREN EXITING OUT-OF-HOME CARE </t>
    </r>
    <r>
      <rPr>
        <b/>
        <sz val="12"/>
        <color theme="0"/>
        <rFont val="Calibri"/>
        <family val="2"/>
      </rPr>
      <t xml:space="preserve">(22)  </t>
    </r>
  </si>
  <si>
    <r>
      <rPr>
        <vertAlign val="superscript"/>
        <sz val="8"/>
        <color theme="1"/>
        <rFont val="Calibri"/>
        <family val="2"/>
        <scheme val="minor"/>
      </rPr>
      <t>18</t>
    </r>
    <r>
      <rPr>
        <sz val="8"/>
        <color theme="1"/>
        <rFont val="Calibri"/>
        <family val="2"/>
        <scheme val="minor"/>
      </rPr>
      <t xml:space="preserve"> Data for this reporting period was drawn from the prior Semi-Annual Financial and Program Accountability Report which utilized a different methodology.</t>
    </r>
  </si>
  <si>
    <t>13-14</t>
  </si>
  <si>
    <t>Unsubstantiated</t>
  </si>
  <si>
    <t xml:space="preserve">  % OF TOTAL</t>
  </si>
  <si>
    <t xml:space="preserve"> RELATIVE</t>
  </si>
  <si>
    <t xml:space="preserve"> FAMILY FOSTER</t>
  </si>
  <si>
    <t xml:space="preserve"> GROUP HOME</t>
  </si>
  <si>
    <r>
      <t xml:space="preserve"> INSTITUTION / RESIDENTIAL  </t>
    </r>
    <r>
      <rPr>
        <b/>
        <vertAlign val="superscript"/>
        <sz val="10"/>
        <rFont val="Calibri"/>
        <family val="2"/>
        <scheme val="minor"/>
      </rPr>
      <t>11</t>
    </r>
  </si>
  <si>
    <t xml:space="preserve"> INDEPENDENT LIVING</t>
  </si>
  <si>
    <t xml:space="preserve"> TRIAL HOME VISIT</t>
  </si>
  <si>
    <r>
      <t xml:space="preserve"> NO IDENTIFIED PLACEMENT </t>
    </r>
    <r>
      <rPr>
        <b/>
        <vertAlign val="superscript"/>
        <sz val="10"/>
        <rFont val="Calibri"/>
        <family val="2"/>
        <scheme val="minor"/>
      </rPr>
      <t>13</t>
    </r>
  </si>
  <si>
    <t xml:space="preserve"> TOTAL</t>
  </si>
  <si>
    <r>
      <t xml:space="preserve">AGE </t>
    </r>
    <r>
      <rPr>
        <b/>
        <sz val="10"/>
        <color theme="0"/>
        <rFont val="Calibri"/>
        <family val="2"/>
      </rPr>
      <t>(22A)</t>
    </r>
  </si>
  <si>
    <r>
      <t xml:space="preserve">ETHNICITY </t>
    </r>
    <r>
      <rPr>
        <b/>
        <sz val="10"/>
        <color theme="0"/>
        <rFont val="Calibri"/>
        <family val="2"/>
      </rPr>
      <t>(22B)</t>
    </r>
  </si>
  <si>
    <r>
      <t xml:space="preserve">NUMBER OF PLACEMENTS  </t>
    </r>
    <r>
      <rPr>
        <b/>
        <sz val="10"/>
        <color theme="0"/>
        <rFont val="Calibri"/>
        <family val="2"/>
      </rPr>
      <t>(22C)</t>
    </r>
  </si>
  <si>
    <r>
      <t xml:space="preserve">AVERAGE and MEDIAN </t>
    </r>
    <r>
      <rPr>
        <b/>
        <sz val="10"/>
        <color theme="0"/>
        <rFont val="Calibri"/>
        <family val="2"/>
      </rPr>
      <t>(22D)</t>
    </r>
  </si>
  <si>
    <r>
      <rPr>
        <vertAlign val="superscript"/>
        <sz val="8"/>
        <color indexed="8"/>
        <rFont val="Calibri"/>
        <family val="2"/>
        <scheme val="minor"/>
      </rPr>
      <t>14</t>
    </r>
    <r>
      <rPr>
        <sz val="8"/>
        <color indexed="8"/>
        <rFont val="Calibri"/>
        <family val="2"/>
        <scheme val="minor"/>
      </rPr>
      <t xml:space="preserve">  Youth age 18 and over are not included as they are not in the legal custody of the Department.</t>
    </r>
  </si>
  <si>
    <r>
      <t>AGE (</t>
    </r>
    <r>
      <rPr>
        <b/>
        <sz val="10"/>
        <color theme="0"/>
        <rFont val="Calibri"/>
        <family val="2"/>
      </rPr>
      <t>24A &amp; 25A)</t>
    </r>
  </si>
  <si>
    <r>
      <t xml:space="preserve">ETHNICITY </t>
    </r>
    <r>
      <rPr>
        <b/>
        <sz val="10"/>
        <color theme="0"/>
        <rFont val="Calibri"/>
        <family val="2"/>
      </rPr>
      <t>(24B &amp; 25B)</t>
    </r>
  </si>
  <si>
    <r>
      <t>AVERAGE LENGTH OF TIME IN OUT-OF-HOME CARE  (</t>
    </r>
    <r>
      <rPr>
        <b/>
        <sz val="10"/>
        <color theme="0"/>
        <rFont val="Calibri"/>
        <family val="2"/>
      </rPr>
      <t>24C &amp; 25C)</t>
    </r>
  </si>
  <si>
    <r>
      <t xml:space="preserve">LEGAL STATUS </t>
    </r>
    <r>
      <rPr>
        <b/>
        <sz val="10"/>
        <color theme="0"/>
        <rFont val="Calibri"/>
        <family val="2"/>
      </rPr>
      <t>(24D &amp; 25E)</t>
    </r>
  </si>
  <si>
    <r>
      <t xml:space="preserve">LENGTH OF TIME FROM CHANGE OF CASE PLAN GOAL of ADOPTION to ADOPTIVE PLACEMENT  </t>
    </r>
    <r>
      <rPr>
        <b/>
        <sz val="10"/>
        <color theme="0"/>
        <rFont val="Calibri"/>
        <family val="2"/>
      </rPr>
      <t>(25D)</t>
    </r>
  </si>
  <si>
    <r>
      <t>MARTIAL STATUS OF ADOPTIVE PARENT(S) TO CHILD(REN) (</t>
    </r>
    <r>
      <rPr>
        <b/>
        <sz val="10"/>
        <color theme="0"/>
        <rFont val="Calibri"/>
        <family val="2"/>
      </rPr>
      <t>25F)</t>
    </r>
  </si>
  <si>
    <r>
      <t>RELATIONSHIP OF ADOPTIVE PARENT(S) TO CHILD(REN)</t>
    </r>
    <r>
      <rPr>
        <b/>
        <sz val="10"/>
        <color theme="0"/>
        <rFont val="Calibri"/>
        <family val="2"/>
      </rPr>
      <t xml:space="preserve"> (25F)</t>
    </r>
  </si>
  <si>
    <r>
      <t xml:space="preserve">AGE </t>
    </r>
    <r>
      <rPr>
        <b/>
        <vertAlign val="superscript"/>
        <sz val="11"/>
        <color theme="0"/>
        <rFont val="Calibri"/>
        <family val="2"/>
      </rPr>
      <t xml:space="preserve">15  </t>
    </r>
    <r>
      <rPr>
        <b/>
        <sz val="10"/>
        <color theme="0"/>
        <rFont val="Calibri"/>
        <family val="2"/>
      </rPr>
      <t>(24A &amp; 25A)</t>
    </r>
  </si>
  <si>
    <t>Abuse by Provider</t>
  </si>
  <si>
    <t>Family Rejected Child</t>
  </si>
  <si>
    <t>Family Crisis</t>
  </si>
  <si>
    <t>No Cope w/ Child</t>
  </si>
  <si>
    <r>
      <t xml:space="preserve">MARTIAL STATUS OF ADOPTIVE PARENT(S) TO CHILD(REN) </t>
    </r>
    <r>
      <rPr>
        <b/>
        <sz val="10"/>
        <color theme="0"/>
        <rFont val="Calibri"/>
        <family val="2"/>
      </rPr>
      <t>(27C)</t>
    </r>
  </si>
  <si>
    <r>
      <t xml:space="preserve">RELATIONSHIP OF ADOPTIVE PARENT(S) TO CHILD(REN) </t>
    </r>
    <r>
      <rPr>
        <b/>
        <sz val="10"/>
        <color theme="0"/>
        <rFont val="Calibri"/>
        <family val="2"/>
      </rPr>
      <t>(27C)</t>
    </r>
  </si>
  <si>
    <r>
      <t>AVERAGE LENGTH OF TIME IN OOH BEFORE ADOPTIVE PLACEMENT (</t>
    </r>
    <r>
      <rPr>
        <b/>
        <sz val="10"/>
        <color theme="0"/>
        <rFont val="Calibri"/>
        <family val="2"/>
      </rPr>
      <t>27A)</t>
    </r>
  </si>
  <si>
    <r>
      <t xml:space="preserve">AVERAGE LENGTH OF TIME IN ADOPTIVE PLACEMENT BEFORE FINAL ADOPTION ORDER </t>
    </r>
    <r>
      <rPr>
        <b/>
        <sz val="10"/>
        <color theme="0"/>
        <rFont val="Calibri"/>
        <family val="2"/>
      </rPr>
      <t>(27B)</t>
    </r>
  </si>
  <si>
    <r>
      <t xml:space="preserve">AGE </t>
    </r>
    <r>
      <rPr>
        <b/>
        <sz val="10"/>
        <color theme="0"/>
        <rFont val="Calibri"/>
        <family val="2"/>
      </rPr>
      <t>(26A)</t>
    </r>
  </si>
  <si>
    <r>
      <t>ETHNICITY</t>
    </r>
    <r>
      <rPr>
        <b/>
        <sz val="10"/>
        <color theme="0"/>
        <rFont val="Calibri"/>
        <family val="2"/>
      </rPr>
      <t xml:space="preserve"> (26B)</t>
    </r>
  </si>
  <si>
    <r>
      <t>DCS SPECIALISTS</t>
    </r>
    <r>
      <rPr>
        <sz val="14"/>
        <color theme="0"/>
        <rFont val="Calibri"/>
        <family val="2"/>
        <scheme val="minor"/>
      </rPr>
      <t xml:space="preserve"> </t>
    </r>
    <r>
      <rPr>
        <b/>
        <sz val="12"/>
        <color theme="0"/>
        <rFont val="Calibri"/>
        <family val="2"/>
        <scheme val="minor"/>
      </rPr>
      <t>(B4 and  B31)</t>
    </r>
  </si>
  <si>
    <r>
      <t>TRAINING</t>
    </r>
    <r>
      <rPr>
        <b/>
        <sz val="10"/>
        <color theme="0"/>
        <rFont val="Calibri"/>
        <family val="2"/>
        <scheme val="minor"/>
      </rPr>
      <t xml:space="preserve"> </t>
    </r>
    <r>
      <rPr>
        <sz val="10"/>
        <color theme="0"/>
        <rFont val="Calibri"/>
        <family val="2"/>
        <scheme val="minor"/>
      </rPr>
      <t>(B1)</t>
    </r>
  </si>
  <si>
    <r>
      <rPr>
        <b/>
        <u/>
        <sz val="12"/>
        <color theme="1"/>
        <rFont val="Calibri"/>
        <family val="2"/>
        <scheme val="minor"/>
      </rPr>
      <t>FAITH-BASED ORGANIZATIONS</t>
    </r>
    <r>
      <rPr>
        <sz val="11"/>
        <color theme="1"/>
        <rFont val="Calibri"/>
        <family val="2"/>
        <scheme val="minor"/>
      </rPr>
      <t xml:space="preserve">
</t>
    </r>
    <r>
      <rPr>
        <b/>
        <sz val="11"/>
        <color theme="1"/>
        <rFont val="Calibri"/>
        <family val="2"/>
        <scheme val="minor"/>
      </rPr>
      <t>Information on the level of participation of faith-based organizations for providing services for families and foster homes, and what is being done to encourage these organizations to participate.</t>
    </r>
    <r>
      <rPr>
        <sz val="11"/>
        <color theme="1"/>
        <rFont val="Calibri"/>
        <family val="2"/>
        <scheme val="minor"/>
      </rPr>
      <t xml:space="preserve">
Arizona continues to partner with many faith-based organizations across the state.  Some specific instances include:
• CarePortal
CarePortal is an organization that facilitates a network of churches who are interested in providing services and tangible goods for families involved with foster care. The program has been very successful in Pima County, and has also been at work in Maricopa County. CarePortal celebrated its launch in Yuma County with an event this year.
• Faith Council
The Faith Council is a statewide network of faith-based, community and government organizations. This group continues to be a great source of collaboration for the Department of Child Safety and faith-based partners.
• Feed My Starving Children (FMSC)
FMSC hosted an event where thousands of meals were packed for hungry children around the world. 500 DCS staff members and foster parents worked side-by-side to pack the meals. Lunch was provided, and volunteers set up carnival games for the children in attendance.
• Grand Canyon University (GCU)
Our partnership with GCU has benefitted our foster families in many ways. They continue to supply tickets for sporting events, including men’s baseball and women’s volleyball.
• Heights Church (Prescott)
Heights Church in Prescott has generously provided venues this year for two of DCS’ important events. The first event was “Wait No More,” a ministry of faith-based Focus on the Family. The Wait No More event focused on collaboration with the community, adoption agencies, churches and DCS to raise awareness of the need for adoptive families, and also recruit adoptive parents.
• The second event at Heights Church was an “Arizona Families THRIVE Conference.” This event gave foster parents an opportunity to receive 6 hours of training to fulfill the annual licensing renewal requirement. Participants were able to learn from subject matter experts in foster care-related topics.
• Latter Day Saints Church (Scottsdale)
An LDS church in Scottsdale hosted an event where several dozen women sewed bags and filled them with personal care products for children in foster care. The church donated about 100 bags.
• OCJ Kids
OCJ Kids has a program which provides sets of pajamas for children from birth – 18. Working with DCS and the Studio Academy of Beauty school, OCJ Kids participated in the fashion show fundraisers, where close 
to $6,000 was raised to provide pajamas for children coming into foster care.
• Seventh Day Adventist Church (Apache Junction)
Throughout the year, a women’s group from the Seventh Day Adventist Church in Apache Junction puts together “Bags of Love.” Each handmade bag contains personal care products and a quilt. The bags are given out to children entering foster care. So far this year, the church has donated dozens of Bags of Love.
</t>
    </r>
  </si>
  <si>
    <t>RETENTION AND TURNOVER</t>
  </si>
  <si>
    <t>Children reported during period</t>
  </si>
  <si>
    <t>Children removed during period*</t>
  </si>
  <si>
    <t>% of Voluntary Placements 
per removal</t>
  </si>
  <si>
    <t>% of children with prior removal within 12 months per removal</t>
  </si>
  <si>
    <t>Children removed</t>
  </si>
  <si>
    <t>% of children with prior removal within 13 to 24 months per removal</t>
  </si>
  <si>
    <t>Number of New Removals</t>
  </si>
  <si>
    <t>Number of New Removals with Voluntary under 18</t>
  </si>
  <si>
    <r>
      <t xml:space="preserve">Number Of Children In An Open Or Active Child Safety Services Case Who Died Due To Abuse 
as Allegedly Caused By An Adult Household Member  Not Listed In The Above Table   </t>
    </r>
    <r>
      <rPr>
        <b/>
        <sz val="10"/>
        <color theme="0"/>
        <rFont val="Calibri"/>
        <family val="2"/>
        <scheme val="minor"/>
      </rPr>
      <t>(30)</t>
    </r>
  </si>
  <si>
    <r>
      <t xml:space="preserve">Children Exiting Care For Reason Of Death By Cause Of Death, Placement Type At Time Of Death, And County  </t>
    </r>
    <r>
      <rPr>
        <b/>
        <vertAlign val="superscript"/>
        <sz val="12"/>
        <color theme="0"/>
        <rFont val="Calibri"/>
        <family val="2"/>
      </rPr>
      <t>14</t>
    </r>
    <r>
      <rPr>
        <b/>
        <sz val="12"/>
        <color theme="0"/>
        <rFont val="Calibri"/>
        <family val="2"/>
      </rPr>
      <t xml:space="preserve"> </t>
    </r>
    <r>
      <rPr>
        <b/>
        <sz val="10"/>
        <color theme="0"/>
        <rFont val="Calibri"/>
        <family val="2"/>
      </rPr>
      <t>(28)</t>
    </r>
  </si>
  <si>
    <r>
      <t>Number and Percentage of Foster Homes not Receiving Visitation</t>
    </r>
    <r>
      <rPr>
        <b/>
        <vertAlign val="superscript"/>
        <sz val="10"/>
        <color rgb="FF000000"/>
        <rFont val="Calibri"/>
        <family val="2"/>
        <scheme val="minor"/>
      </rPr>
      <t>4</t>
    </r>
  </si>
  <si>
    <t>July 2018 - 
December 2018</t>
  </si>
  <si>
    <t>July 2018 – 
December 2018</t>
  </si>
  <si>
    <t>as of 12/31/2018</t>
  </si>
  <si>
    <r>
      <t xml:space="preserve"> RUNAWAY / ABSCONDED </t>
    </r>
    <r>
      <rPr>
        <b/>
        <vertAlign val="superscript"/>
        <sz val="10"/>
        <color theme="1"/>
        <rFont val="Calibri"/>
        <family val="2"/>
      </rPr>
      <t>12</t>
    </r>
  </si>
  <si>
    <t>As of 3/31/2018</t>
  </si>
  <si>
    <t>Success in meeting training requirements. 
(The DCS training academy is approximately 22 weeks.)</t>
  </si>
  <si>
    <r>
      <t xml:space="preserve">as of 12/31/2018 </t>
    </r>
    <r>
      <rPr>
        <b/>
        <vertAlign val="superscript"/>
        <sz val="12"/>
        <color theme="0"/>
        <rFont val="Calibri"/>
        <family val="2"/>
        <scheme val="minor"/>
      </rPr>
      <t>16</t>
    </r>
  </si>
  <si>
    <t>275 </t>
  </si>
  <si>
    <t>232 </t>
  </si>
  <si>
    <t> 250</t>
  </si>
  <si>
    <t> 5</t>
  </si>
  <si>
    <t> 63</t>
  </si>
  <si>
    <t>*Previous enrollment and graduation counts included individuals who completed training but had not submitted a required checklist.  Beginning the reporting period of July 2018-December 2018, this is no longer used to determine enrollment.</t>
  </si>
  <si>
    <t>DDD FOSTER HOME</t>
  </si>
  <si>
    <t>MISSING CHILD</t>
  </si>
  <si>
    <t>RELATIVE PLACEMENT</t>
  </si>
  <si>
    <t xml:space="preserve">FAMILY FOSTER CARE </t>
  </si>
  <si>
    <t>Drug Overdose - Accidental</t>
  </si>
  <si>
    <t>Pending Office of Medical Examiner Report</t>
  </si>
  <si>
    <t xml:space="preserve">Autopsy Not Done </t>
  </si>
  <si>
    <t>Licensed Community Foster Homes</t>
  </si>
  <si>
    <t>as of  12/31/2018</t>
  </si>
  <si>
    <t>FAM REJECT CHLD</t>
  </si>
  <si>
    <t xml:space="preserve">FAMILY CRISIS  </t>
  </si>
  <si>
    <t>LIC/CERT REVOKE</t>
  </si>
  <si>
    <t xml:space="preserve">NO COPE W/CHLD </t>
  </si>
  <si>
    <t>8 months</t>
  </si>
  <si>
    <t>0 days</t>
  </si>
  <si>
    <t>1 year 6 months</t>
  </si>
  <si>
    <t>10 years 6 months</t>
  </si>
  <si>
    <t>INDEPENDENT LIVING</t>
  </si>
  <si>
    <t>UNLICENSED REALATIVE</t>
  </si>
  <si>
    <t>HOSPITAL</t>
  </si>
  <si>
    <t>SEMI-ANNUAL CHILD WELFARE REPORT</t>
  </si>
  <si>
    <t>Total Affirmed Findings</t>
  </si>
  <si>
    <t>Total Decisions</t>
  </si>
  <si>
    <t>Percent of Original dependency cases where court denied or dismissed.</t>
  </si>
  <si>
    <t>5 years 2 months</t>
  </si>
  <si>
    <t>5 years 1 month</t>
  </si>
  <si>
    <t>Backlog Privatization</t>
  </si>
  <si>
    <r>
      <t>FY 2020 TOTAL DCS ESTIMATED EXPENDITURES</t>
    </r>
    <r>
      <rPr>
        <b/>
        <vertAlign val="superscript"/>
        <sz val="16"/>
        <color theme="0"/>
        <rFont val="Arial"/>
        <family val="2"/>
      </rPr>
      <t>1/</t>
    </r>
  </si>
  <si>
    <t>Reports Assigned to DCS</t>
  </si>
  <si>
    <t>Employee satisfaction (engagement) for employees in Department of Child Safety.</t>
  </si>
  <si>
    <t>Total Decisions Denied/Dismissed</t>
  </si>
  <si>
    <r>
      <t xml:space="preserve">Number and Percentage of Foster Homes Receiving Visitation in the Last Quarter of Reporting Period by the licensing agency representative </t>
    </r>
    <r>
      <rPr>
        <b/>
        <vertAlign val="superscript"/>
        <sz val="10"/>
        <color rgb="FF000000"/>
        <rFont val="Calibri"/>
        <family val="2"/>
        <scheme val="minor"/>
      </rPr>
      <t>4</t>
    </r>
  </si>
  <si>
    <t xml:space="preserve">TRANSFER FROM ANOTHER STATE AGENCY </t>
  </si>
  <si>
    <r>
      <t xml:space="preserve">RATIO OF FILLED SUPERVISOR POSITIONS TO FILLED DCS SPECIALIST POSITIONS: </t>
    </r>
    <r>
      <rPr>
        <b/>
        <u/>
        <sz val="10"/>
        <rFont val="Calibri"/>
        <family val="2"/>
        <scheme val="minor"/>
      </rPr>
      <t>1:6</t>
    </r>
  </si>
  <si>
    <r>
      <t xml:space="preserve">Maximum Range </t>
    </r>
    <r>
      <rPr>
        <b/>
        <vertAlign val="superscript"/>
        <sz val="10"/>
        <color rgb="FF000000"/>
        <rFont val="Calibri"/>
        <family val="2"/>
      </rPr>
      <t>8</t>
    </r>
  </si>
  <si>
    <r>
      <rPr>
        <b/>
        <vertAlign val="superscript"/>
        <sz val="8"/>
        <rFont val="Calibri"/>
        <family val="2"/>
      </rPr>
      <t>9</t>
    </r>
    <r>
      <rPr>
        <b/>
        <sz val="8"/>
        <rFont val="Calibri"/>
        <family val="2"/>
      </rPr>
      <t>Age Breakout has been changed since the prior reporting period.</t>
    </r>
  </si>
  <si>
    <r>
      <rPr>
        <b/>
        <vertAlign val="superscript"/>
        <sz val="8"/>
        <color rgb="FF000000"/>
        <rFont val="Calibri"/>
        <family val="2"/>
      </rPr>
      <t xml:space="preserve">8 </t>
    </r>
    <r>
      <rPr>
        <b/>
        <sz val="8"/>
        <color rgb="FF000000"/>
        <rFont val="Calibri"/>
        <family val="2"/>
      </rPr>
      <t>Placement maximum includes any change in placement setting which includes each detention, hospitalization, and runaway episode.</t>
    </r>
  </si>
  <si>
    <t>Total Licensed Kinship Foster Homes</t>
  </si>
  <si>
    <t>Unable to Determine (Medical Examiner)</t>
  </si>
  <si>
    <t>Sudden Unexplained Infant Death</t>
  </si>
  <si>
    <t>* Number and percentage of children receiving visitation In the last month of reporting period.
** Number and percentage of foster homes receiving visitation in the last quarter of reporting period.</t>
  </si>
  <si>
    <t>Foster Homes Receiving Visits **</t>
  </si>
  <si>
    <t>Licensed Kinship Foster Homes with NO Out-Of-Home Child(ren) Placed</t>
  </si>
  <si>
    <r>
      <t xml:space="preserve">Licensed Kinship Foster Homes with Out-Of-Home Child(ren) Placed </t>
    </r>
    <r>
      <rPr>
        <b/>
        <i/>
        <vertAlign val="superscript"/>
        <sz val="10"/>
        <color rgb="FF000000"/>
        <rFont val="Calibri"/>
        <family val="2"/>
      </rPr>
      <t>9</t>
    </r>
  </si>
  <si>
    <r>
      <t xml:space="preserve">BED SPACES </t>
    </r>
    <r>
      <rPr>
        <b/>
        <vertAlign val="superscript"/>
        <sz val="10"/>
        <color rgb="FF000000"/>
        <rFont val="Calibri"/>
        <family val="2"/>
      </rPr>
      <t>10</t>
    </r>
  </si>
  <si>
    <r>
      <t>3.43</t>
    </r>
    <r>
      <rPr>
        <b/>
        <sz val="12"/>
        <color theme="1"/>
        <rFont val="Calibri"/>
        <family val="2"/>
        <scheme val="minor"/>
      </rPr>
      <t>*</t>
    </r>
  </si>
  <si>
    <t xml:space="preserve">Percent of OAH decisions where case findings are affirmed. </t>
  </si>
  <si>
    <r>
      <t xml:space="preserve">76.92% </t>
    </r>
    <r>
      <rPr>
        <vertAlign val="superscript"/>
        <sz val="10"/>
        <color theme="1"/>
        <rFont val="Calibri"/>
        <family val="2"/>
        <scheme val="minor"/>
      </rPr>
      <t>23</t>
    </r>
  </si>
  <si>
    <r>
      <t xml:space="preserve">Number of Licensed Foster Homes </t>
    </r>
    <r>
      <rPr>
        <b/>
        <vertAlign val="superscript"/>
        <sz val="10"/>
        <color theme="1"/>
        <rFont val="Calibri"/>
        <family val="2"/>
        <scheme val="minor"/>
      </rPr>
      <t>2</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</si>
  <si>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projected annualized turnover rate is the total number of staff leaving during the reporting period divided by total number of staff filled positions (including training) annualized. </t>
    </r>
  </si>
  <si>
    <r>
      <t xml:space="preserve">PROJECTED ANNUALIZED DCS TURNOVER RATE </t>
    </r>
    <r>
      <rPr>
        <b/>
        <vertAlign val="superscript"/>
        <sz val="11"/>
        <rFont val="Calibri"/>
        <family val="2"/>
        <scheme val="minor"/>
      </rPr>
      <t>21</t>
    </r>
  </si>
  <si>
    <r>
      <t xml:space="preserve">* Pursuant to SB1518, turnover rates are now required to be reported on the </t>
    </r>
    <r>
      <rPr>
        <i/>
        <sz val="10"/>
        <rFont val="Calibri"/>
        <family val="2"/>
        <scheme val="minor"/>
      </rPr>
      <t xml:space="preserve">Monthly Operational and Outcome Report.  </t>
    </r>
    <r>
      <rPr>
        <sz val="10"/>
        <rFont val="Calibri"/>
        <family val="2"/>
        <scheme val="minor"/>
      </rPr>
      <t xml:space="preserve"> </t>
    </r>
  </si>
  <si>
    <t>10-11</t>
  </si>
  <si>
    <t>15-16</t>
  </si>
  <si>
    <t>18-19</t>
  </si>
  <si>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</si>
  <si>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23</t>
  </si>
  <si>
    <t>29-30</t>
  </si>
  <si>
    <t>32-33</t>
  </si>
  <si>
    <t>% Reported of Statewide</t>
  </si>
  <si>
    <t>% Removed of Statewide</t>
  </si>
  <si>
    <t>calvindcs</t>
  </si>
  <si>
    <t>January 2019 - 
June 2019</t>
  </si>
  <si>
    <t>January 2019 – 
June 2019</t>
  </si>
  <si>
    <t>63 </t>
  </si>
  <si>
    <r>
      <t xml:space="preserve"> RUNAWAY</t>
    </r>
    <r>
      <rPr>
        <b/>
        <vertAlign val="superscript"/>
        <sz val="10"/>
        <color theme="1"/>
        <rFont val="Calibri"/>
        <family val="2"/>
      </rPr>
      <t>12</t>
    </r>
  </si>
  <si>
    <r>
      <t>MISSING CHILD</t>
    </r>
    <r>
      <rPr>
        <b/>
        <vertAlign val="superscript"/>
        <sz val="10"/>
        <color theme="1"/>
        <rFont val="Calibri"/>
        <family val="2"/>
      </rPr>
      <t>12</t>
    </r>
  </si>
  <si>
    <t>Child Rejected Family</t>
  </si>
  <si>
    <t>28 days</t>
  </si>
  <si>
    <t>7 years 9 months</t>
  </si>
  <si>
    <t>1 Year 11 Months</t>
  </si>
  <si>
    <t>2 years 0 Months</t>
  </si>
  <si>
    <t xml:space="preserve">1482  </t>
  </si>
  <si>
    <r>
      <t>3.52</t>
    </r>
    <r>
      <rPr>
        <b/>
        <sz val="12"/>
        <color theme="1"/>
        <rFont val="Calibri"/>
        <family val="2"/>
        <scheme val="minor"/>
      </rPr>
      <t>*</t>
    </r>
  </si>
  <si>
    <t>0.77% </t>
  </si>
  <si>
    <t>South</t>
  </si>
  <si>
    <t>Northwest</t>
  </si>
  <si>
    <t>Northeast</t>
  </si>
  <si>
    <t>Maricopa West</t>
  </si>
  <si>
    <r>
      <t>Number of Reports Substantiated</t>
    </r>
    <r>
      <rPr>
        <vertAlign val="superscript"/>
        <sz val="11"/>
        <color theme="1"/>
        <rFont val="Calibri"/>
        <family val="2"/>
        <scheme val="minor"/>
      </rPr>
      <t xml:space="preserve"> 1</t>
    </r>
  </si>
  <si>
    <t xml:space="preserve"> RUNAWAY</t>
  </si>
  <si>
    <t>Maricopa East</t>
  </si>
  <si>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These children are in legal custody of the Department but could not be located or whose parents/relatives absconded with them.  Effective 9/30/19, DCS separated the category of Missing Child as it was previously included in the Runaway category.
</t>
    </r>
    <r>
      <rPr>
        <vertAlign val="superscript"/>
        <sz val="8"/>
        <color theme="1"/>
        <rFont val="Calibri"/>
        <family val="2"/>
      </rPr>
      <t>13</t>
    </r>
    <r>
      <rPr>
        <sz val="8"/>
        <color theme="1"/>
        <rFont val="Calibri"/>
        <family val="2"/>
      </rPr>
      <t xml:space="preserve"> This category results when children do not have a placement identified in the CHILDS database, which is most often attributable to a lag in data entry or data errors. This data is updated on an ongoing basis through a continuous quality assurance process. </t>
    </r>
  </si>
  <si>
    <t>Runaway *</t>
  </si>
  <si>
    <t>AUTO ACCIDENT</t>
  </si>
  <si>
    <t>STROKE</t>
  </si>
  <si>
    <t>AICARDI SYNDROME</t>
  </si>
  <si>
    <t>DRUG OVERDOSE</t>
  </si>
  <si>
    <t>NATURAL CAUSES</t>
  </si>
  <si>
    <t>PENDING OME</t>
  </si>
  <si>
    <t>BLUNT FORCE</t>
  </si>
  <si>
    <t>ACUTE BRONCHITIS</t>
  </si>
  <si>
    <t>GROUP HOME</t>
  </si>
  <si>
    <t>DDD FC ZERO RT</t>
  </si>
  <si>
    <t>RUNAWAY/GROUP HOME</t>
  </si>
  <si>
    <t>FAMILY FOSTER CARE</t>
  </si>
  <si>
    <t>KINSHIP CARE</t>
  </si>
  <si>
    <t>CYTOMEGALOVIRUS *</t>
  </si>
  <si>
    <t>Initiatives</t>
  </si>
  <si>
    <t>Accomplishments</t>
  </si>
  <si>
    <t>Employee Retention</t>
  </si>
  <si>
    <t>Licensed Foster Care, Adoption and Kinship Homes</t>
  </si>
  <si>
    <t>1-5</t>
  </si>
  <si>
    <t>July 2019 – 
December 2019</t>
  </si>
  <si>
    <t xml:space="preserve">  </t>
  </si>
  <si>
    <t>as of 12/31/2019</t>
  </si>
  <si>
    <t>CARDIAC ARREST</t>
  </si>
  <si>
    <t>10 years 7 months</t>
  </si>
  <si>
    <t>13 days</t>
  </si>
  <si>
    <t>5 years 10 months</t>
  </si>
  <si>
    <t>198 </t>
  </si>
  <si>
    <t>UNLICENSED RELATIVE PLACEMENT</t>
  </si>
  <si>
    <t>INFECTION</t>
  </si>
  <si>
    <t>RESPIRATORY FAILURE</t>
  </si>
  <si>
    <t>HEAT EXPOSURE</t>
  </si>
  <si>
    <t>POSITIONAL ASPHYXIA</t>
  </si>
  <si>
    <t>BLUNT FORCE TRAUMA</t>
  </si>
  <si>
    <t>MUTIPLE MEDICAL ISSUES</t>
  </si>
  <si>
    <t>CANCER</t>
  </si>
  <si>
    <t>CERBERAL PALSY</t>
  </si>
  <si>
    <t>DDD GROUP HOME</t>
  </si>
  <si>
    <r>
      <t xml:space="preserve">BED SPACES </t>
    </r>
    <r>
      <rPr>
        <b/>
        <vertAlign val="superscript"/>
        <sz val="10"/>
        <color rgb="FF000000"/>
        <rFont val="Calibri"/>
        <family val="2"/>
      </rPr>
      <t>9, 10</t>
    </r>
  </si>
  <si>
    <r>
      <t>BED SPACES</t>
    </r>
    <r>
      <rPr>
        <b/>
        <vertAlign val="superscript"/>
        <sz val="10"/>
        <color rgb="FF000000"/>
        <rFont val="Calibri"/>
        <family val="2"/>
      </rPr>
      <t xml:space="preserve"> 9, 10</t>
    </r>
  </si>
  <si>
    <t>OTHER FAMILY MEMBER</t>
  </si>
  <si>
    <t>COCONIO</t>
  </si>
  <si>
    <t>Between 07/01/2019 and 12/31/2019</t>
  </si>
  <si>
    <t xml:space="preserve">COURT DENIED FINALIZATION                                                                           </t>
  </si>
  <si>
    <t>1 year 10 months</t>
  </si>
  <si>
    <t>2 years 3 months</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</si>
  <si>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Reducing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</si>
  <si>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Pre-Test cohort average scores</t>
  </si>
  <si>
    <t>Post-Test cohort average scores</t>
  </si>
  <si>
    <t xml:space="preserve">Maricopa East </t>
  </si>
  <si>
    <r>
      <t xml:space="preserve">July 2019 - 
December 2019 </t>
    </r>
    <r>
      <rPr>
        <b/>
        <vertAlign val="superscript"/>
        <sz val="10"/>
        <rFont val="Calibri"/>
        <family val="2"/>
        <scheme val="minor"/>
      </rPr>
      <t>3</t>
    </r>
  </si>
  <si>
    <t xml:space="preserve">ALLEGED MALTREATMENT BY PROVIDER                                                                       </t>
  </si>
  <si>
    <t>Hotline/CO</t>
  </si>
  <si>
    <t xml:space="preserve">Hotline/CO </t>
  </si>
  <si>
    <t>*The Department participates in the ADOA employee engagement survey.  In order to align with the Arizona Management System, effective June 2017, the Department will now report annually its results of the overall engagement ratio compared to the overall ratio of the state.  Data for FY 2016 have been updated to include prior ratio results.</t>
  </si>
  <si>
    <r>
      <t>*</t>
    </r>
    <r>
      <rPr>
        <sz val="9"/>
        <color theme="1"/>
        <rFont val="Calibri"/>
        <family val="2"/>
        <scheme val="minor"/>
      </rPr>
      <t>During the reporting period of January 2018-June 2018, Learning &amp; Development (formerly Child Welfare Training Institute) changed their survey rating scale utilizing a 4-point scale instead of the previous 5-point scale.  Therefore, any comparison of prior and current period satisfaction ratings must be mindful of this change. The Department began reporting the results of trainees pre and post test average scores in the last quarter of SFY18 to better illustrate the effectiveness of training.</t>
    </r>
  </si>
  <si>
    <r>
      <t xml:space="preserve">as of 12/31/2019 </t>
    </r>
    <r>
      <rPr>
        <b/>
        <vertAlign val="superscript"/>
        <sz val="12"/>
        <color theme="0"/>
        <rFont val="Calibri"/>
        <family val="2"/>
        <scheme val="minor"/>
      </rPr>
      <t>16</t>
    </r>
  </si>
  <si>
    <r>
      <rPr>
        <b/>
        <vertAlign val="superscript"/>
        <sz val="10"/>
        <rFont val="Calibri"/>
        <family val="2"/>
        <scheme val="minor"/>
      </rPr>
      <t>19</t>
    </r>
    <r>
      <rPr>
        <sz val="10"/>
        <rFont val="Calibri"/>
        <family val="2"/>
        <scheme val="minor"/>
      </rPr>
      <t xml:space="preserve"> Hotline and Placement staff are excluded from the caseload standard calculations.</t>
    </r>
  </si>
  <si>
    <t xml:space="preserve">Completed new trainee Specialist learning track training during period </t>
  </si>
  <si>
    <t>Left the agency during the period</t>
  </si>
  <si>
    <r>
      <t>3.38</t>
    </r>
    <r>
      <rPr>
        <b/>
        <sz val="10"/>
        <color theme="1"/>
        <rFont val="Calibri"/>
        <family val="2"/>
        <scheme val="minor"/>
      </rPr>
      <t>*</t>
    </r>
  </si>
  <si>
    <r>
      <t>Total Reports Received by Maltreatment Category</t>
    </r>
    <r>
      <rPr>
        <sz val="12"/>
        <color theme="0"/>
        <rFont val="Calibri"/>
        <family val="2"/>
        <scheme val="minor"/>
      </rPr>
      <t xml:space="preserve"> </t>
    </r>
    <r>
      <rPr>
        <sz val="10"/>
        <color theme="0"/>
        <rFont val="Calibri"/>
        <family val="2"/>
        <scheme val="minor"/>
      </rPr>
      <t>(7)</t>
    </r>
  </si>
  <si>
    <r>
      <t xml:space="preserve">Total Reports Received </t>
    </r>
    <r>
      <rPr>
        <sz val="10"/>
        <color theme="0"/>
        <rFont val="Calibri"/>
        <family val="2"/>
        <scheme val="minor"/>
      </rPr>
      <t>(7)</t>
    </r>
  </si>
  <si>
    <r>
      <t xml:space="preserve">Total Reports Received by Priority </t>
    </r>
    <r>
      <rPr>
        <sz val="10"/>
        <color theme="0"/>
        <rFont val="Calibri"/>
        <family val="2"/>
        <scheme val="minor"/>
      </rPr>
      <t>(7)</t>
    </r>
  </si>
  <si>
    <r>
      <t>Total Reports Not Responded to</t>
    </r>
    <r>
      <rPr>
        <b/>
        <sz val="12"/>
        <color theme="0"/>
        <rFont val="Calibri"/>
        <family val="2"/>
        <scheme val="minor"/>
      </rPr>
      <t xml:space="preserve"> </t>
    </r>
    <r>
      <rPr>
        <sz val="10"/>
        <color theme="0"/>
        <rFont val="Calibri"/>
        <family val="2"/>
        <scheme val="minor"/>
      </rPr>
      <t>(8)</t>
    </r>
  </si>
  <si>
    <r>
      <t xml:space="preserve">Reports Assigned for Investigation by Priority and Maltreatment Type and County </t>
    </r>
    <r>
      <rPr>
        <sz val="10"/>
        <color theme="0"/>
        <rFont val="Calibri"/>
        <family val="2"/>
        <scheme val="minor"/>
      </rPr>
      <t xml:space="preserve">(9)  </t>
    </r>
  </si>
  <si>
    <r>
      <t>Reports Completed</t>
    </r>
    <r>
      <rPr>
        <sz val="10"/>
        <color theme="0"/>
        <rFont val="Calibri"/>
        <family val="2"/>
        <scheme val="minor"/>
      </rPr>
      <t xml:space="preserve"> (10a -10c)</t>
    </r>
  </si>
  <si>
    <r>
      <t xml:space="preserve">CHILDREN ENTERING OUT-OF-HOME CARE </t>
    </r>
    <r>
      <rPr>
        <sz val="10"/>
        <color theme="0"/>
        <rFont val="Calibri"/>
        <family val="2"/>
      </rPr>
      <t xml:space="preserve">(12, 14 &amp; 15) </t>
    </r>
    <r>
      <rPr>
        <b/>
        <sz val="12"/>
        <color theme="0"/>
        <rFont val="Calibri"/>
        <family val="2"/>
      </rPr>
      <t xml:space="preserve"> </t>
    </r>
    <r>
      <rPr>
        <b/>
        <sz val="16"/>
        <color theme="0"/>
        <rFont val="Calibri"/>
        <family val="2"/>
      </rPr>
      <t xml:space="preserve">
</t>
    </r>
  </si>
  <si>
    <r>
      <rPr>
        <b/>
        <sz val="12"/>
        <color theme="0"/>
        <rFont val="Calibri"/>
        <family val="2"/>
      </rPr>
      <t>AGE</t>
    </r>
    <r>
      <rPr>
        <b/>
        <sz val="11"/>
        <color theme="0"/>
        <rFont val="Calibri"/>
        <family val="2"/>
      </rPr>
      <t xml:space="preserve"> </t>
    </r>
    <r>
      <rPr>
        <sz val="10"/>
        <color theme="0"/>
        <rFont val="Calibri"/>
        <family val="2"/>
      </rPr>
      <t>(20A)</t>
    </r>
  </si>
  <si>
    <r>
      <t xml:space="preserve">ETHNICITY </t>
    </r>
    <r>
      <rPr>
        <sz val="10"/>
        <color theme="0"/>
        <rFont val="Calibri"/>
        <family val="2"/>
      </rPr>
      <t>(20B)</t>
    </r>
  </si>
  <si>
    <r>
      <t xml:space="preserve">CASE PLAN GOAL (PERMANENCY GOAL) </t>
    </r>
    <r>
      <rPr>
        <sz val="10"/>
        <color theme="0"/>
        <rFont val="Calibri"/>
        <family val="2"/>
      </rPr>
      <t>(20C)</t>
    </r>
  </si>
  <si>
    <r>
      <t xml:space="preserve">LENGTH OF TIME IN CARE </t>
    </r>
    <r>
      <rPr>
        <sz val="10"/>
        <color theme="0"/>
        <rFont val="Calibri"/>
        <family val="2"/>
      </rPr>
      <t>(20E)</t>
    </r>
  </si>
  <si>
    <r>
      <t xml:space="preserve">SHELTER or RECEIVING HOME  &gt; 21 CONSECUTIVE DAYS BY AGE </t>
    </r>
    <r>
      <rPr>
        <vertAlign val="superscript"/>
        <sz val="10"/>
        <color theme="0"/>
        <rFont val="Calibri"/>
        <family val="2"/>
      </rPr>
      <t xml:space="preserve"> </t>
    </r>
    <r>
      <rPr>
        <sz val="10"/>
        <color theme="0"/>
        <rFont val="Calibri"/>
        <family val="2"/>
      </rPr>
      <t>(16)</t>
    </r>
  </si>
  <si>
    <r>
      <t xml:space="preserve">PRIMARY LEGAL STATUS (0 TO 17 YRS OLD) </t>
    </r>
    <r>
      <rPr>
        <sz val="10"/>
        <color theme="0"/>
        <rFont val="Calibri"/>
        <family val="2"/>
      </rPr>
      <t xml:space="preserve"> (20F)</t>
    </r>
  </si>
  <si>
    <r>
      <t xml:space="preserve">UNLICENSED KINSHIP HOMES </t>
    </r>
    <r>
      <rPr>
        <sz val="10"/>
        <color theme="0"/>
        <rFont val="Calibri"/>
        <family val="2"/>
      </rPr>
      <t xml:space="preserve"> (17) </t>
    </r>
  </si>
  <si>
    <r>
      <t>LICENSED COMMUNITY &amp; LICENSED KINSHIP HOMES</t>
    </r>
    <r>
      <rPr>
        <sz val="11"/>
        <color theme="0"/>
        <rFont val="Calibri"/>
        <family val="2"/>
      </rPr>
      <t xml:space="preserve"> (17) </t>
    </r>
  </si>
  <si>
    <r>
      <rPr>
        <b/>
        <vertAlign val="superscript"/>
        <sz val="8"/>
        <color theme="1"/>
        <rFont val="Calibri"/>
        <family val="2"/>
      </rPr>
      <t>9</t>
    </r>
    <r>
      <rPr>
        <sz val="8"/>
        <color theme="1"/>
        <rFont val="Calibri"/>
        <family val="2"/>
      </rPr>
      <t xml:space="preserve"> Includes the count of Licensed Kinship homes where there is at least one out-of-home child placed.
</t>
    </r>
    <r>
      <rPr>
        <b/>
        <vertAlign val="superscript"/>
        <sz val="8"/>
        <color theme="1"/>
        <rFont val="Calibri"/>
        <family val="2"/>
      </rPr>
      <t>10</t>
    </r>
    <r>
      <rPr>
        <sz val="8"/>
        <color theme="1"/>
        <rFont val="Calibri"/>
        <family val="2"/>
      </rPr>
      <t xml:space="preserve"> Excludes homes with ICPC and Bed holds.
</t>
    </r>
    <r>
      <rPr>
        <vertAlign val="superscript"/>
        <sz val="8"/>
        <rFont val="Calibri"/>
        <family val="2"/>
      </rPr>
      <t/>
    </r>
  </si>
  <si>
    <r>
      <t xml:space="preserve">TYPE OF OUT-OF-PLACEMENT, CATEGORIZED BY AGE </t>
    </r>
    <r>
      <rPr>
        <sz val="10"/>
        <color theme="0"/>
        <rFont val="Calibri"/>
        <family val="2"/>
        <scheme val="minor"/>
      </rPr>
      <t>(20D)</t>
    </r>
  </si>
  <si>
    <r>
      <t>CHILDREN EXITING OUT-OF-HOME CARE</t>
    </r>
    <r>
      <rPr>
        <sz val="10"/>
        <color theme="0"/>
        <rFont val="Calibri"/>
        <family val="2"/>
      </rPr>
      <t xml:space="preserve"> (22)  </t>
    </r>
  </si>
  <si>
    <r>
      <t>AGE</t>
    </r>
    <r>
      <rPr>
        <sz val="10"/>
        <color theme="0"/>
        <rFont val="Calibri"/>
        <family val="2"/>
      </rPr>
      <t xml:space="preserve"> (22A)</t>
    </r>
  </si>
  <si>
    <r>
      <t xml:space="preserve">ETHNICITY </t>
    </r>
    <r>
      <rPr>
        <sz val="10"/>
        <color theme="0"/>
        <rFont val="Calibri"/>
        <family val="2"/>
      </rPr>
      <t>(22B)</t>
    </r>
  </si>
  <si>
    <r>
      <t xml:space="preserve">NUMBER OF PLACEMENTS  </t>
    </r>
    <r>
      <rPr>
        <sz val="10"/>
        <color theme="0"/>
        <rFont val="Calibri"/>
        <family val="2"/>
      </rPr>
      <t>(22C)</t>
    </r>
  </si>
  <si>
    <r>
      <t xml:space="preserve">LENGTH OF TIME IN CARE  </t>
    </r>
    <r>
      <rPr>
        <sz val="10"/>
        <color theme="0"/>
        <rFont val="Calibri"/>
        <family val="2"/>
      </rPr>
      <t>(22D)</t>
    </r>
  </si>
  <si>
    <r>
      <t xml:space="preserve">AVERAGE and MEDIAN </t>
    </r>
    <r>
      <rPr>
        <sz val="10"/>
        <color theme="0"/>
        <rFont val="Calibri"/>
        <family val="2"/>
      </rPr>
      <t>(22D)</t>
    </r>
  </si>
  <si>
    <r>
      <t xml:space="preserve">Number Of Children In An Open Or Active Child Safety Services Case Who Died As A Result Of Abuse 
as Categorized By The Custodial Relationship And County </t>
    </r>
    <r>
      <rPr>
        <sz val="12"/>
        <color theme="0"/>
        <rFont val="Calibri"/>
        <family val="2"/>
      </rPr>
      <t xml:space="preserve"> </t>
    </r>
    <r>
      <rPr>
        <sz val="10"/>
        <color theme="0"/>
        <rFont val="Calibri"/>
        <family val="2"/>
      </rPr>
      <t>(29A-E)</t>
    </r>
  </si>
  <si>
    <r>
      <t xml:space="preserve">Children Exiting Care For Reason Of Death By Cause Of Death, Placement Type At Time Of Death, And County </t>
    </r>
    <r>
      <rPr>
        <b/>
        <vertAlign val="superscript"/>
        <sz val="12"/>
        <color theme="0"/>
        <rFont val="Calibri"/>
        <family val="2"/>
      </rPr>
      <t xml:space="preserve">14 </t>
    </r>
    <r>
      <rPr>
        <b/>
        <sz val="12"/>
        <color theme="0"/>
        <rFont val="Calibri"/>
        <family val="2"/>
      </rPr>
      <t xml:space="preserve"> </t>
    </r>
    <r>
      <rPr>
        <sz val="10"/>
        <color theme="0"/>
        <rFont val="Calibri"/>
        <family val="2"/>
      </rPr>
      <t>(28)</t>
    </r>
  </si>
  <si>
    <r>
      <t xml:space="preserve">Number Of Children In An Open Or Active Child Safety Services Case Who Died Due To Abuse 
as Allegedly Caused By An Adult Household Member  Not Listed In The Above Table  </t>
    </r>
    <r>
      <rPr>
        <sz val="10"/>
        <color theme="0"/>
        <rFont val="Calibri"/>
        <family val="2"/>
        <scheme val="minor"/>
      </rPr>
      <t xml:space="preserve"> (30)</t>
    </r>
  </si>
  <si>
    <t>DROWNING</t>
  </si>
  <si>
    <r>
      <t xml:space="preserve">AGE </t>
    </r>
    <r>
      <rPr>
        <sz val="10"/>
        <color theme="0"/>
        <rFont val="Calibri"/>
        <family val="2"/>
      </rPr>
      <t>(24A &amp; 25A)</t>
    </r>
  </si>
  <si>
    <r>
      <t xml:space="preserve">ETHNICITY </t>
    </r>
    <r>
      <rPr>
        <sz val="10"/>
        <color theme="0"/>
        <rFont val="Calibri"/>
        <family val="2"/>
      </rPr>
      <t>(24B &amp; 25B)</t>
    </r>
  </si>
  <si>
    <r>
      <t xml:space="preserve">AVERAGE LENGTH OF TIME IN OUT-OF-HOME CARE </t>
    </r>
    <r>
      <rPr>
        <sz val="9"/>
        <color theme="0"/>
        <rFont val="Calibri"/>
        <family val="2"/>
      </rPr>
      <t xml:space="preserve"> (24C &amp; 25C)</t>
    </r>
  </si>
  <si>
    <r>
      <t xml:space="preserve">LEGAL STATUS </t>
    </r>
    <r>
      <rPr>
        <sz val="10"/>
        <color theme="0"/>
        <rFont val="Calibri"/>
        <family val="2"/>
      </rPr>
      <t>(24D &amp; 25E)</t>
    </r>
  </si>
  <si>
    <r>
      <t>AGE</t>
    </r>
    <r>
      <rPr>
        <sz val="10"/>
        <color theme="0"/>
        <rFont val="Calibri"/>
        <family val="2"/>
      </rPr>
      <t xml:space="preserve"> (26A)</t>
    </r>
  </si>
  <si>
    <r>
      <t>ETHNICITY</t>
    </r>
    <r>
      <rPr>
        <sz val="10"/>
        <color theme="0"/>
        <rFont val="Calibri"/>
        <family val="2"/>
      </rPr>
      <t xml:space="preserve"> (26B)</t>
    </r>
  </si>
  <si>
    <r>
      <t xml:space="preserve">MARTIAL STATUS OF ADOPTIVE PARENT(S) TO CHILD(REN) </t>
    </r>
    <r>
      <rPr>
        <sz val="10"/>
        <color theme="0"/>
        <rFont val="Calibri"/>
        <family val="2"/>
      </rPr>
      <t>(27C)</t>
    </r>
  </si>
  <si>
    <r>
      <t xml:space="preserve">RELATIONSHIP OF ADOPTIVE PARENT(S) TO CHILD(REN) </t>
    </r>
    <r>
      <rPr>
        <sz val="10"/>
        <color theme="0"/>
        <rFont val="Calibri"/>
        <family val="2"/>
      </rPr>
      <t>(27C)</t>
    </r>
  </si>
  <si>
    <r>
      <t xml:space="preserve">AVERAGE LENGTH OF TIME IN OOH BEFORE ADOPTIVE PLACEMENT </t>
    </r>
    <r>
      <rPr>
        <sz val="11"/>
        <color theme="0"/>
        <rFont val="Calibri"/>
        <family val="2"/>
      </rPr>
      <t>(</t>
    </r>
    <r>
      <rPr>
        <sz val="10"/>
        <color theme="0"/>
        <rFont val="Calibri"/>
        <family val="2"/>
      </rPr>
      <t>27A)</t>
    </r>
  </si>
  <si>
    <r>
      <t>AVERAGE LENGTH OF TIME IN ADOPTIVE PLACEMENT BEFORE FINAL ADOPTION ORDER</t>
    </r>
    <r>
      <rPr>
        <sz val="11"/>
        <color theme="0"/>
        <rFont val="Calibri"/>
        <family val="2"/>
      </rPr>
      <t xml:space="preserve"> </t>
    </r>
    <r>
      <rPr>
        <sz val="10"/>
        <color theme="0"/>
        <rFont val="Calibri"/>
        <family val="2"/>
      </rPr>
      <t>(27B)</t>
    </r>
  </si>
  <si>
    <r>
      <t xml:space="preserve">CASELOADS </t>
    </r>
    <r>
      <rPr>
        <sz val="10"/>
        <color theme="0"/>
        <rFont val="Calibri"/>
        <family val="2"/>
        <scheme val="minor"/>
      </rPr>
      <t>(B2, B4, B5, B6)</t>
    </r>
  </si>
  <si>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</si>
  <si>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r>
      <t>DCS SPECIALISTS</t>
    </r>
    <r>
      <rPr>
        <sz val="10"/>
        <color theme="0"/>
        <rFont val="Calibri"/>
        <family val="2"/>
        <scheme val="minor"/>
      </rPr>
      <t xml:space="preserve"> (B4 and  B31)</t>
    </r>
  </si>
  <si>
    <t>INDIANA*</t>
  </si>
  <si>
    <r>
      <t xml:space="preserve">
TITLE IV-E WAIVER
Expenditures for services allowed under the federal Title IV-E waiver including counseling, drug treatment, parenting classes, rent, furniture, car repairs, and food expenditures.
</t>
    </r>
    <r>
      <rPr>
        <sz val="12"/>
        <color theme="1"/>
        <rFont val="Calibri"/>
        <family val="2"/>
        <scheme val="minor"/>
      </rPr>
      <t>In 2013, the Department developed a Title IV-E Waiver application. The application was approved by the federal Children’s Bureau, and the Department developed the intervention demonstration project. In addition, the Department, in partnership with Arizona State University, developed the demonstration project evaluation plan. Both were approved by the Children’s Bureau allowing the Department to begin implementation July 1, 2016. The IV-E Waiver is now known in Arizona as Fostering Sustainable Connections (FSC).  Engaging families is a key component for strong, healthy children.  The Department is committed to helping build family support systems that keep children safe and nurtured by connecting them with caring adults who will engage in meaningful and lasting relationships.  Furthermore, FSC is committed to reducing the number of children currently living in group homes and shelter care, in addition to reducing the length of time they spend in these facilities.  During this reporting period, no expenditures have been incurred for the provision of services.  The current waiver ended September 2019.</t>
    </r>
  </si>
  <si>
    <r>
      <t>TRAINING</t>
    </r>
    <r>
      <rPr>
        <sz val="9"/>
        <color theme="0"/>
        <rFont val="Calibri"/>
        <family val="2"/>
        <scheme val="minor"/>
      </rPr>
      <t xml:space="preserve"> (B1)</t>
    </r>
  </si>
  <si>
    <t>January 2020 - 
June 2020</t>
  </si>
  <si>
    <t>01/01/2020 through 06/30/2020</t>
  </si>
  <si>
    <t>January 2020 – June 2020</t>
  </si>
  <si>
    <t xml:space="preserve"> 01/01/2020 through 06/30/2020</t>
  </si>
  <si>
    <t xml:space="preserve"> 07/01/2019 through 12/31/2019</t>
  </si>
  <si>
    <t>as of 06/30/2020</t>
  </si>
  <si>
    <t xml:space="preserve"> TEMPLATE </t>
  </si>
  <si>
    <t>as of 06/30/2019</t>
  </si>
  <si>
    <t>Between 01/01/2020 and 06/30/2020</t>
  </si>
  <si>
    <t>* Death occurred in prior period but was not reported until current reporting period.</t>
  </si>
  <si>
    <t>07/01/2019 through 12/31/2019</t>
  </si>
  <si>
    <t>01/01/2019 through 06/30/2019</t>
  </si>
  <si>
    <t xml:space="preserve"> 01/01/2019 through 06/30/2019</t>
  </si>
  <si>
    <t xml:space="preserve"> 01/01/2018 through 06/30/2018</t>
  </si>
  <si>
    <t>As of 06/30/2018</t>
  </si>
  <si>
    <t>01/01/2018 through 06/30/2018</t>
  </si>
  <si>
    <t>as of 06/30/2018</t>
  </si>
  <si>
    <t>as of  06/30/2019</t>
  </si>
  <si>
    <t>as of  06/30/2018</t>
  </si>
  <si>
    <t xml:space="preserve"> TEMPLATE as of  06/30/2018</t>
  </si>
  <si>
    <t>as of 06/30/2019 16</t>
  </si>
  <si>
    <t>as of 06/30/2018 16</t>
  </si>
  <si>
    <t>01/01/2019 tnrough 06/30/2019</t>
  </si>
  <si>
    <t xml:space="preserve"> 07/01/2018 through 12/31/2018</t>
  </si>
  <si>
    <t>07/01/2018 through 12/31/2018</t>
  </si>
  <si>
    <t>As of 06/30/2020</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</si>
  <si>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NOTE: During this reporting period (Jan - July 2019), DCS realigned and renamed its Regions.  Yuma County is now part of the South Region (formerly Pima), Pinal County is now part of Northeast Region.  Northern Arizona was split into two Regions with Graham, Greenlee and Gila County being part of Northeast Region. Cochise and Santa Cruz Counties are now part of South Region.  Therefore, data across Regions will vary from prior reporting periods.</t>
    </r>
  </si>
  <si>
    <r>
      <t xml:space="preserve">as of 06/30/2020 </t>
    </r>
    <r>
      <rPr>
        <b/>
        <vertAlign val="superscript"/>
        <sz val="12"/>
        <color theme="0"/>
        <rFont val="Calibri"/>
        <family val="2"/>
        <scheme val="minor"/>
      </rPr>
      <t>16</t>
    </r>
  </si>
  <si>
    <t>1 year 11 months</t>
  </si>
  <si>
    <t>7 years 5 months</t>
  </si>
  <si>
    <t>1 year 5 months</t>
  </si>
  <si>
    <t>33 days</t>
  </si>
  <si>
    <t>341 </t>
  </si>
  <si>
    <t> 241</t>
  </si>
  <si>
    <t>371 </t>
  </si>
  <si>
    <t>75 </t>
  </si>
  <si>
    <t>136 </t>
  </si>
  <si>
    <t>2 years 2 months</t>
  </si>
  <si>
    <t>UNLICENSED KINSHIP CARE</t>
  </si>
  <si>
    <t>RUNAWAY</t>
  </si>
  <si>
    <t>RESIDENTIAL TREATMENT CENTER</t>
  </si>
  <si>
    <t>UNDETERMINED</t>
  </si>
  <si>
    <t xml:space="preserve">HYPOTENSION </t>
  </si>
  <si>
    <t>UNLICENSED RELATIVE</t>
  </si>
  <si>
    <r>
      <t>CHILDREN RECEIVING VISITATION BY DCS CHILD SAFETY SPECIALIST</t>
    </r>
    <r>
      <rPr>
        <sz val="10"/>
        <color theme="0"/>
        <rFont val="Calibri"/>
        <family val="2"/>
      </rPr>
      <t xml:space="preserve"> (19) </t>
    </r>
  </si>
  <si>
    <r>
      <t xml:space="preserve">PARENT(S) - GOAL of RETURN to PARENT - RECEIVING VISITATION BY DCS CHILD SAFETY SPECIALIST </t>
    </r>
    <r>
      <rPr>
        <b/>
        <sz val="10"/>
        <color theme="0"/>
        <rFont val="Calibri"/>
        <family val="2"/>
      </rPr>
      <t xml:space="preserve">(21) </t>
    </r>
  </si>
  <si>
    <r>
      <t xml:space="preserve">LICENSED FOSTER HOMES RECEIVING VISITATION BY LICENSING AGENCY REPRESENTATIVE </t>
    </r>
    <r>
      <rPr>
        <sz val="10"/>
        <color theme="0"/>
        <rFont val="Calibri"/>
        <family val="2"/>
      </rPr>
      <t xml:space="preserve">(18) </t>
    </r>
  </si>
  <si>
    <t xml:space="preserve">DCS posts information in accordance with A.R.S. § 8-807 on child fatalities due to abuse or neglect by the child’s parent, custodian or caregiver at: https://dcs.az.gov/news/child-fatalities-near-fatalities-information-releases.  </t>
  </si>
  <si>
    <t>This information is posted when the information comes to DCS's attention and a final determination of the fatality due to abuse or neglect has been made by either a substantiated finding or specific criminal charges filed against a parent, guardian or caregiver for causing the fatality. </t>
  </si>
  <si>
    <t xml:space="preserve">The information that comes to DCS's attention and the determination of the fatality due to abuse or neglect may occur sometime after the actual incident for a number of reasons including a determination by a medical professional, a medical examiner, or a criminal child abuse arrest and charge of the perpetrator. </t>
  </si>
  <si>
    <r>
      <t xml:space="preserve">LENGTH of TIME FROM CHANGE of CASE PLAN GOAL of ADOPTION to ADOPTIVE PLACEMENT  </t>
    </r>
    <r>
      <rPr>
        <b/>
        <sz val="10"/>
        <color theme="0"/>
        <rFont val="Calibri"/>
        <family val="2"/>
      </rPr>
      <t>(25D)</t>
    </r>
  </si>
  <si>
    <r>
      <t>MARTIAL STATUS of ADOPTIVE PARENT(S) to CHILD(REN) (</t>
    </r>
    <r>
      <rPr>
        <b/>
        <sz val="10"/>
        <color theme="0"/>
        <rFont val="Calibri"/>
        <family val="2"/>
      </rPr>
      <t>25F)</t>
    </r>
  </si>
  <si>
    <r>
      <t>RELATIONSHIP of ADOPTIVE PARENT(S) to CHILD(REN)</t>
    </r>
    <r>
      <rPr>
        <b/>
        <sz val="10"/>
        <color theme="0"/>
        <rFont val="Calibri"/>
        <family val="2"/>
      </rPr>
      <t xml:space="preserve"> (25F)</t>
    </r>
  </si>
  <si>
    <r>
      <t xml:space="preserve">LENGTH of TIME FROM CHANGE of CASE PLAN GOAL of ADOPTION to ADOPTIVE PLACEMENT </t>
    </r>
    <r>
      <rPr>
        <sz val="11"/>
        <color theme="0"/>
        <rFont val="Calibri"/>
        <family val="2"/>
      </rPr>
      <t xml:space="preserve"> </t>
    </r>
    <r>
      <rPr>
        <sz val="10"/>
        <color theme="0"/>
        <rFont val="Calibri"/>
        <family val="2"/>
      </rPr>
      <t>(25D)</t>
    </r>
  </si>
  <si>
    <r>
      <t>MARTIAL STATUS of ADOPTIVE PARENT(S) to CHILD(REN)</t>
    </r>
    <r>
      <rPr>
        <sz val="11"/>
        <color theme="0"/>
        <rFont val="Calibri"/>
        <family val="2"/>
      </rPr>
      <t xml:space="preserve"> (</t>
    </r>
    <r>
      <rPr>
        <sz val="10"/>
        <color theme="0"/>
        <rFont val="Calibri"/>
        <family val="2"/>
      </rPr>
      <t>25F)</t>
    </r>
  </si>
  <si>
    <r>
      <t>RELATIONSHIP of ADOPTIVE PARENT(S) to CHILD(REN)</t>
    </r>
    <r>
      <rPr>
        <sz val="10"/>
        <color theme="0"/>
        <rFont val="Calibri"/>
        <family val="2"/>
      </rPr>
      <t xml:space="preserve"> (25F)</t>
    </r>
  </si>
  <si>
    <r>
      <t>AGE (</t>
    </r>
    <r>
      <rPr>
        <b/>
        <sz val="10"/>
        <color theme="0"/>
        <rFont val="Calibri"/>
        <family val="2"/>
      </rPr>
      <t>24A &amp; 25A)</t>
    </r>
    <r>
      <rPr>
        <b/>
        <vertAlign val="superscript"/>
        <sz val="10"/>
        <color theme="0"/>
        <rFont val="Calibri"/>
        <family val="2"/>
      </rPr>
      <t>15</t>
    </r>
  </si>
  <si>
    <t>CAUSE of DISRUPTION  (26C)</t>
  </si>
  <si>
    <t xml:space="preserve">CHILD REJECTION of PROVIDER                                                                         </t>
  </si>
  <si>
    <t xml:space="preserve">FAMILY REJECTION of CHILD                                                                           </t>
  </si>
  <si>
    <t>% of total</t>
  </si>
  <si>
    <t>MARITAL STATUS of ADOPTIVE PARENT(S) to CHILD(REN) (26D)</t>
  </si>
  <si>
    <t>toTAL</t>
  </si>
  <si>
    <t>RELATIONSHIP of ADOPTIVE PARENT(S) to CHILD(REN) (26D)</t>
  </si>
  <si>
    <t>MARTIAL STATUS of ADOPTIVE PARENT(S) to CHILD(REN) (26D)</t>
  </si>
  <si>
    <t xml:space="preserve">INABILITY to COPE WITH PROBLEMS of CHILD                                                         </t>
  </si>
  <si>
    <t xml:space="preserve">UNABLE to BOND </t>
  </si>
  <si>
    <r>
      <t>FY 2021 TOTAL DCS ESTIMATED EXPENDITURES</t>
    </r>
    <r>
      <rPr>
        <b/>
        <vertAlign val="superscript"/>
        <sz val="16"/>
        <color theme="0"/>
        <rFont val="Arial"/>
        <family val="2"/>
      </rPr>
      <t>1/</t>
    </r>
  </si>
  <si>
    <t xml:space="preserve">Child Rejection of Provider                                                                         </t>
  </si>
  <si>
    <t xml:space="preserve">Family Rejected Child </t>
  </si>
  <si>
    <r>
      <rPr>
        <b/>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t>
    </r>
    <r>
      <rPr>
        <b/>
        <vertAlign val="superscript"/>
        <sz val="8"/>
        <color theme="1"/>
        <rFont val="Calibri"/>
        <family val="2"/>
      </rPr>
      <t>12</t>
    </r>
    <r>
      <rPr>
        <sz val="8"/>
        <color theme="1"/>
        <rFont val="Calibri"/>
        <family val="2"/>
      </rPr>
      <t xml:space="preserve"> This category includes children whose parents absconded with the child(ren) or were missing children who could not be located during the process of the investigation.
</t>
    </r>
    <r>
      <rPr>
        <b/>
        <vertAlign val="superscript"/>
        <sz val="8"/>
        <color theme="1"/>
        <rFont val="Calibri"/>
        <family val="2"/>
      </rPr>
      <t>13</t>
    </r>
    <r>
      <rPr>
        <sz val="8"/>
        <color theme="1"/>
        <rFont val="Calibri"/>
        <family val="2"/>
      </rPr>
      <t xml:space="preserve"> When children do not have a placement identified in the CHILDS database, this is most often attributable to a lag in data entry or data errors.  This data is updated on an ongoing basis through a continuous quality assurance process.  The location of the child is known and documented in case notes, court reports and other documentation.</t>
    </r>
  </si>
  <si>
    <t>* These counts are for newborn infants less than 72 hours old, who qualify pursuant to A.R.S. § 13-3623.01.</t>
  </si>
  <si>
    <t xml:space="preserve"> COMPLICATIONS FROM MEDICAL PROCEDURE</t>
  </si>
  <si>
    <t xml:space="preserve"> COMPLICATIONS FROM MEDICAL ISSUES</t>
  </si>
  <si>
    <t>COMPLICATIONS FROM MEDICAL ISSUES</t>
  </si>
  <si>
    <t>SELF-INFLICTED GUN SHOT</t>
  </si>
  <si>
    <t>GUN SHOT</t>
  </si>
  <si>
    <t>KNIFE WOUND</t>
  </si>
  <si>
    <t>Jul 2020 - Dec 2020</t>
  </si>
  <si>
    <r>
      <rPr>
        <vertAlign val="superscript"/>
        <sz val="10"/>
        <color theme="1"/>
        <rFont val="Calibri"/>
        <family val="2"/>
        <scheme val="minor"/>
      </rPr>
      <t>3</t>
    </r>
    <r>
      <rPr>
        <sz val="10"/>
        <color theme="1"/>
        <rFont val="Calibri"/>
        <family val="2"/>
        <scheme val="minor"/>
      </rPr>
      <t xml:space="preserve"> The report run date was</t>
    </r>
    <r>
      <rPr>
        <b/>
        <i/>
        <sz val="10"/>
        <color theme="1"/>
        <rFont val="Calibri"/>
        <family val="2"/>
        <scheme val="minor"/>
      </rPr>
      <t xml:space="preserve"> January 29, 2021.</t>
    </r>
  </si>
  <si>
    <t>July 2020 – December 2020</t>
  </si>
  <si>
    <t>07/01/2020 through 12/31/2020</t>
  </si>
  <si>
    <t xml:space="preserve"> 07/01/2020 through 12/31/2020</t>
  </si>
  <si>
    <t>As of 12/31/2020</t>
  </si>
  <si>
    <t>Unharmed Infants Delivered to Safe Haven</t>
  </si>
  <si>
    <t>as of 12/31/2020</t>
  </si>
  <si>
    <t xml:space="preserve"> as of 12/31/2020</t>
  </si>
  <si>
    <r>
      <t xml:space="preserve">as of 12/31/2020 </t>
    </r>
    <r>
      <rPr>
        <b/>
        <vertAlign val="superscript"/>
        <sz val="12"/>
        <color theme="0"/>
        <rFont val="Calibri"/>
        <family val="2"/>
        <scheme val="minor"/>
      </rPr>
      <t>16</t>
    </r>
  </si>
  <si>
    <t>Unable to Bond</t>
  </si>
  <si>
    <t>7 years 7 months</t>
  </si>
  <si>
    <t>226 </t>
  </si>
  <si>
    <t>179 </t>
  </si>
  <si>
    <t>86 </t>
  </si>
  <si>
    <t>163 </t>
  </si>
  <si>
    <t>58 </t>
  </si>
  <si>
    <t>89 </t>
  </si>
  <si>
    <t> 3.48</t>
  </si>
  <si>
    <t>July 2020 - 
December 2020</t>
  </si>
  <si>
    <t>07/01/2020 and 12/31/2020</t>
  </si>
  <si>
    <t>01/01/2020 and 06/30/2020</t>
  </si>
  <si>
    <t>Drug Overdose</t>
  </si>
  <si>
    <t>Gunshot Wound</t>
  </si>
  <si>
    <t>Edwards Syndrome</t>
  </si>
  <si>
    <t>Hospital</t>
  </si>
  <si>
    <t>Hospice</t>
  </si>
  <si>
    <t>Extended Foster Care</t>
  </si>
  <si>
    <r>
      <t>FY 2022 TOTAL DCS ESTIMATED EXPENDITURES</t>
    </r>
    <r>
      <rPr>
        <b/>
        <vertAlign val="superscript"/>
        <sz val="16"/>
        <color theme="0"/>
        <rFont val="Arial"/>
        <family val="2"/>
      </rPr>
      <t>1/</t>
    </r>
  </si>
  <si>
    <r>
      <rPr>
        <b/>
        <vertAlign val="superscript"/>
        <sz val="8"/>
        <rFont val="Calibri"/>
        <family val="2"/>
        <scheme val="minor"/>
      </rPr>
      <t>19</t>
    </r>
    <r>
      <rPr>
        <sz val="8"/>
        <rFont val="Calibri"/>
        <family val="2"/>
        <scheme val="minor"/>
      </rPr>
      <t xml:space="preserve"> Hotline staff are excluded from the caseload standard calculations.</t>
    </r>
  </si>
  <si>
    <r>
      <rPr>
        <b/>
        <vertAlign val="superscript"/>
        <sz val="8"/>
        <rFont val="Calibri"/>
        <family val="2"/>
        <scheme val="minor"/>
      </rPr>
      <t>20</t>
    </r>
    <r>
      <rPr>
        <sz val="8"/>
        <rFont val="Calibri"/>
        <family val="2"/>
        <scheme val="minor"/>
      </rPr>
      <t xml:space="preserve"> Data not available in HRIS.</t>
    </r>
  </si>
  <si>
    <r>
      <rPr>
        <b/>
        <vertAlign val="superscript"/>
        <sz val="8"/>
        <rFont val="Calibri"/>
        <family val="2"/>
        <scheme val="minor"/>
      </rPr>
      <t>21</t>
    </r>
    <r>
      <rPr>
        <b/>
        <sz val="8"/>
        <rFont val="Calibri"/>
        <family val="2"/>
        <scheme val="minor"/>
      </rPr>
      <t xml:space="preserve"> </t>
    </r>
    <r>
      <rPr>
        <sz val="8"/>
        <rFont val="Calibri"/>
        <family val="2"/>
        <scheme val="minor"/>
      </rPr>
      <t xml:space="preserve">The annualized turnover rate is the total number of staff leaving during the reporting period divided by total number of staff filled positions (including training) annualized. </t>
    </r>
  </si>
  <si>
    <r>
      <rPr>
        <b/>
        <vertAlign val="superscript"/>
        <sz val="8"/>
        <rFont val="Calibri"/>
        <family val="2"/>
        <scheme val="minor"/>
      </rPr>
      <t>22</t>
    </r>
    <r>
      <rPr>
        <sz val="8"/>
        <rFont val="Calibri"/>
        <family val="2"/>
        <scheme val="minor"/>
      </rPr>
      <t xml:space="preserve"> Includes positions that are reporting to the DCS Deputy Director in Central Office conducting field work activities.</t>
    </r>
  </si>
  <si>
    <r>
      <t xml:space="preserve">RATIO OF TOTAL SUPERVISOR POSITIONS TO TOTAL DCS SPECIALIST POSITIONS: </t>
    </r>
    <r>
      <rPr>
        <b/>
        <u/>
        <sz val="9"/>
        <rFont val="Calibri"/>
        <family val="2"/>
        <scheme val="minor"/>
      </rPr>
      <t>1:6</t>
    </r>
  </si>
  <si>
    <t>Pending OME</t>
  </si>
  <si>
    <t>2 years 5 months</t>
  </si>
  <si>
    <t>2 years 0 months</t>
  </si>
  <si>
    <t>8 years 0 months</t>
  </si>
  <si>
    <r>
      <t>Jul 2018 - Dec 2018</t>
    </r>
    <r>
      <rPr>
        <b/>
        <sz val="9"/>
        <rFont val="Calibri"/>
        <family val="2"/>
        <scheme val="minor"/>
      </rPr>
      <t>*</t>
    </r>
  </si>
  <si>
    <t>* Effective 1/28/21, DCS quit entering data into the CHILDS application. Data created after that was entered into Guardian starting 2/1/21 which includes updating data created between 1/29/21-1/31/21. It is anticipated that full data entry may lag through February 2021 and will need to be updated in future reports.</t>
  </si>
  <si>
    <t>*  Effective 1/28/21, DCS quit entering data into the CHILDS application. Data created after that was entered into Guardian starting 2/1/21 which includes updating data created between 1/29/21-1/31/21. It is anticipated that full data entry may lag through February 2021 and will need to be updated in future reports.</t>
  </si>
  <si>
    <r>
      <t xml:space="preserve">RATIO OF FILLED SUPERVISOR POSITIONS TO FILLED DCS SPECIALIST POSITIONS: </t>
    </r>
    <r>
      <rPr>
        <b/>
        <u/>
        <sz val="9"/>
        <rFont val="Calibri"/>
        <family val="2"/>
        <scheme val="minor"/>
      </rPr>
      <t>1:6</t>
    </r>
  </si>
  <si>
    <r>
      <t xml:space="preserve">Reports Assigned for Investigation that Remain Open by Priority and Maltreatment Type and County </t>
    </r>
    <r>
      <rPr>
        <sz val="10"/>
        <color theme="0"/>
        <rFont val="Calibri"/>
        <family val="2"/>
        <scheme val="minor"/>
      </rPr>
      <t>(11) *</t>
    </r>
  </si>
  <si>
    <r>
      <t xml:space="preserve">4  </t>
    </r>
    <r>
      <rPr>
        <sz val="10"/>
        <color theme="1"/>
        <rFont val="Calibri"/>
        <family val="2"/>
        <scheme val="minor"/>
      </rPr>
      <t>Data is provided by HRSS provider agencies. During the July to December 2020 reporting period, agencies conducted home visits virtually due to COVID-19 restrictions, which attributes to a higher incidence of completed visitation.</t>
    </r>
  </si>
  <si>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Reducing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</si>
  <si>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The Department’s five-year strategic priorities were:</t>
  </si>
  <si>
    <t>1.  All decisions are data informed, timely, mission-focused, built for sustainability, and considerate of system implications.</t>
  </si>
  <si>
    <r>
      <t>2.</t>
    </r>
    <r>
      <rPr>
        <sz val="7"/>
        <color rgb="FF000000"/>
        <rFont val="Times New Roman"/>
        <family val="1"/>
      </rPr>
      <t>     </t>
    </r>
    <r>
      <rPr>
        <sz val="12"/>
        <color rgb="FF000000"/>
        <rFont val="Times New Roman"/>
        <family val="1"/>
      </rPr>
      <t>DCS culture that fosters and inspires mission-driven professionals who believe in and practice our shared values.</t>
    </r>
  </si>
  <si>
    <t xml:space="preserve">3.  Design, implement and ensure fidelity of a service array that is individualized to strengthen families, cost efficient, and accessible by all 
     who require support. </t>
  </si>
  <si>
    <t>4.  Every child is paired with a caregiver who receives necessary supports, and is able to meet the child’s needs and supports the child’s 
     permanency goal.</t>
  </si>
  <si>
    <t>5. DCS data is complete, accurate, protected, governed, and used to inform decisions.</t>
  </si>
  <si>
    <t xml:space="preserve">The important task of keeping children safe and strengthening families requires intentional preparation, sequencing of efforts, transparency, accountability, and continuous improvement. The Department’s Strategic Plan provides a platform to address current issues and build for the future. </t>
  </si>
  <si>
    <t>In order to accomplish these priorities, DCS developed initiatives to accomplish the strategic priorities.  The SFY21 Strategic Plan initiatives, efforts and accomplishments are outlined below.</t>
  </si>
  <si>
    <t>PRIORITY #1: DECISIONS ARE DATA INFORMED, TIMELY, MISSION-FOCUSED, BUILT FOR SUSTAINABILITY, AND CONSIDERATE OF SYSTEM IMPLICATIONS.</t>
  </si>
  <si>
    <t>Implement standardized clinical supervision in remaining ongoing case management units.</t>
  </si>
  <si>
    <t xml:space="preserve">Refine standard work, process adherence resources, and performance management processes (including mobile and telecommuting work force).
</t>
  </si>
  <si>
    <t>PRIORITY #2:  DCS CULTURE THAT FOSTERS AND INSPIRES MISSION-DRIVEN PROFESSIONALS WHO BELIEVE IN AND PRACTICE OUR SHARED VALUES.</t>
  </si>
  <si>
    <t>Develop and implement an aligned leadership and management culture that embodies and promotes our shared values, a learning and coaching mindset, and behavioral integrity.</t>
  </si>
  <si>
    <t>PRIORITY #3:  DESIGN, IMPLEMENT AND ENSURE FIDELITY OF A SERVICE ARRAY THAT IS INDIVIDUALIZED TO STRENGTHEN FAMILIES, COST EFFICIENT, AND ACCESSIBLE BY ALL WHO REQUIRE SUPPORT.</t>
  </si>
  <si>
    <t>Implement enhancements to the direct services array (supports FFPSA).</t>
  </si>
  <si>
    <t>Increase awareness of cross-agency process and develop efficient, operational partnerships with child-welfare system partners to improve service delivery that promotes child safety, strengthens families and promotes child well-being (ADE, DHS, AG’s, DES, QFCO, Courts and others).</t>
  </si>
  <si>
    <t>Implement an integrated behavioral and physical health system within DCS.</t>
  </si>
  <si>
    <t xml:space="preserve">In September 2020, DCS entered into a Memorandum of Understanding (MOU) with ADE, AHCCCS, ADHS, ADE, ADJC and the AOC. This MOU formed an advisory committee whose purpose is to collaborate and work collectively to address system barriers and support provision of services to children and family in accordance with the Arizona Vision and 12 Principles.  Additionally, DCS has partnered with Center for Health Care Studies (CHCS) to work with other child serving agencies to improve access to higher levels of care that meet the unique needs of youth served by these agencies.  </t>
  </si>
  <si>
    <t>PRIORITY #4:  EVERY CHILD IS PAIRED WITH A CAREGIVER WHO RECEIVES NECESSARY SUPPORTS, AND IS ABLE TO MEET THE CHILD’S NEEDS AND SUPPORT THE CHILD’S PERMANENCY GOAL.</t>
  </si>
  <si>
    <t xml:space="preserve">Increase the skills and array of caregivers, including the development of QRTPs.  </t>
  </si>
  <si>
    <t>Refine the matching process</t>
  </si>
  <si>
    <t>Caregiver training for high needs children.</t>
  </si>
  <si>
    <t>Support infrastructure for foster families.</t>
  </si>
  <si>
    <t>PRIORITY #5:  DCS DATA IS COMPLETE, ACCURATE, PROTECTED, GOVERNED, AND USED TO INFORM DECISIONS.</t>
  </si>
  <si>
    <t>Launch Guardian and update related business processes.</t>
  </si>
  <si>
    <t xml:space="preserve">Integrated Physical and Behavioral Health Services for Children in Foster Care
</t>
  </si>
  <si>
    <t>Family First Prevention Services Act (FFPSA)</t>
  </si>
  <si>
    <t xml:space="preserve">• Recruitment of and support to Foster Homes that match the needs of the foster care population;
• Public-Private partnerships to design Qualified Residential Treatment Placements;
• Partnership with AHCCCS to standardize the policy, procedure, training and admission to Therapeutic Foster Homes;
• Increase the utilization of Therapeutic Foster Homes for youth with higher level needs who do not meet medical necessity criteria; and
• Cross-System placements design with State Juvenile Corrections and County Probation.
</t>
  </si>
  <si>
    <t>Additionally, the Department has engaged in the following activities:</t>
  </si>
  <si>
    <t xml:space="preserve">• Integrated requirements for evidence-based interventions into the Arizona Families First substance abuse treatment program, with go-live in February 2021;
• Program design and standardization of parent skill-based programs to improve the quality and effectiveness of In Home Preservation Services and Parent skill based education; and 
• Coordination with program developers and child welfare program evaluators to seek an evidence-based rating of the parent skill-based programs.
</t>
  </si>
  <si>
    <t xml:space="preserve">Settlement Agreement for the BK (Tinsley) v. Faust class action lawsuit  </t>
  </si>
  <si>
    <t>January 2021 – June 2021</t>
  </si>
  <si>
    <t>01/01/2021 through 06/30/2021</t>
  </si>
  <si>
    <t xml:space="preserve"> 01/01/2021 through 06/30/2021</t>
  </si>
  <si>
    <t xml:space="preserve"> 0#/01/20## through ##/3#/20##</t>
  </si>
  <si>
    <t>As of ##/3#/20##+2:17</t>
  </si>
  <si>
    <t>As of 06/30/2021</t>
  </si>
  <si>
    <t xml:space="preserve"> TEMPLATE ##/01/20## through ##/3#/20##</t>
  </si>
  <si>
    <r>
      <t xml:space="preserve">SAFE HAVEN </t>
    </r>
    <r>
      <rPr>
        <vertAlign val="superscript"/>
        <sz val="16"/>
        <color theme="0"/>
        <rFont val="Calibri"/>
        <family val="2"/>
      </rPr>
      <t>*</t>
    </r>
  </si>
  <si>
    <t>template ##/01/20## through ##/3#/20##</t>
  </si>
  <si>
    <t>as of ##/3#/20##</t>
  </si>
  <si>
    <t>as of 06/30/2021</t>
  </si>
  <si>
    <t>Jan 2021 - Jun 2021</t>
  </si>
  <si>
    <t>January 2021 - 
June 2021</t>
  </si>
  <si>
    <t>Template as of##/3#/20##</t>
  </si>
  <si>
    <t>Template ##/01/20## and ##/3#/20##</t>
  </si>
  <si>
    <t>01/01/2021 and 06/30/2021</t>
  </si>
  <si>
    <t>Template ##/01/20## through ##/3#/20##</t>
  </si>
  <si>
    <t>TEMPLATE ##/01/20## and ##/3#/20##</t>
  </si>
  <si>
    <t>TEMPLATE ##/0#/20## and ##/3#/20##</t>
  </si>
  <si>
    <t>Template 0#/01/20## through ##/3#/20##</t>
  </si>
  <si>
    <r>
      <t xml:space="preserve">Template as of ##/3#/20## </t>
    </r>
    <r>
      <rPr>
        <b/>
        <vertAlign val="superscript"/>
        <sz val="12"/>
        <color theme="0"/>
        <rFont val="Calibri"/>
        <family val="2"/>
        <scheme val="minor"/>
      </rPr>
      <t>16</t>
    </r>
  </si>
  <si>
    <r>
      <t xml:space="preserve">as of 06/30/2021 </t>
    </r>
    <r>
      <rPr>
        <b/>
        <vertAlign val="superscript"/>
        <sz val="12"/>
        <color theme="0"/>
        <rFont val="Calibri"/>
        <family val="2"/>
        <scheme val="minor"/>
      </rPr>
      <t>16</t>
    </r>
  </si>
  <si>
    <t>Apache</t>
  </si>
  <si>
    <t>Cochise</t>
  </si>
  <si>
    <t>Coconino</t>
  </si>
  <si>
    <t>Gila</t>
  </si>
  <si>
    <t>Graham</t>
  </si>
  <si>
    <t>Greenlee</t>
  </si>
  <si>
    <t>La Paz</t>
  </si>
  <si>
    <t>Maricopa</t>
  </si>
  <si>
    <t>Mohave</t>
  </si>
  <si>
    <t>Navajo</t>
  </si>
  <si>
    <t>Pinal</t>
  </si>
  <si>
    <t>Santa Cruz</t>
  </si>
  <si>
    <t>Yavapai</t>
  </si>
  <si>
    <t>Yuma</t>
  </si>
  <si>
    <r>
      <rPr>
        <b/>
        <sz val="11"/>
        <color theme="1"/>
        <rFont val="Calibri"/>
        <family val="2"/>
        <scheme val="minor"/>
      </rPr>
      <t xml:space="preserve">                                                                       </t>
    </r>
    <r>
      <rPr>
        <b/>
        <u/>
        <sz val="11"/>
        <color theme="1"/>
        <rFont val="Calibri"/>
        <family val="2"/>
        <scheme val="minor"/>
      </rPr>
      <t xml:space="preserve">FAITH-BASED ORGANIZATIONS  </t>
    </r>
    <r>
      <rPr>
        <sz val="11"/>
        <color theme="1"/>
        <rFont val="Calibri"/>
        <family val="2"/>
        <scheme val="minor"/>
      </rPr>
      <t xml:space="preserve">
</t>
    </r>
    <r>
      <rPr>
        <b/>
        <sz val="11"/>
        <color theme="1"/>
        <rFont val="Calibri"/>
        <family val="2"/>
        <scheme val="minor"/>
      </rPr>
      <t xml:space="preserve">Arizona 1.27
</t>
    </r>
    <r>
      <rPr>
        <sz val="11"/>
        <color theme="1"/>
        <rFont val="Calibri"/>
        <family val="2"/>
        <scheme val="minor"/>
      </rPr>
      <t>Arizona 1.27 is a network of churches that offers foster parent courses, training for potential foster parents, and events.  This organization also partners with CarePortal to help implement the CarePortal program.</t>
    </r>
    <r>
      <rPr>
        <b/>
        <sz val="11"/>
        <color theme="1"/>
        <rFont val="Calibri"/>
        <family val="2"/>
        <scheme val="minor"/>
      </rPr>
      <t xml:space="preserve">
CarePortal
</t>
    </r>
    <r>
      <rPr>
        <sz val="11"/>
        <color theme="1"/>
        <rFont val="Calibri"/>
        <family val="2"/>
        <scheme val="minor"/>
      </rPr>
      <t>CarePortal is an organization that facilitates a network of churches who help to provide services and tangible goods for families involved with DCS. The program is available in Pima, Maricopa, Coconino, Yavapai, and Yuma Counties.  CarePortal assisted with meeting tangible needs during COVID.
Participating churches include:  A Praying Church, Agape Christian International, Ascension Lutheran, Bethel Community Baptist, Calvary Chapel Yuma, Campbell Community, Canyon Bible, Carefree Church, Catalina Foothills Church, Central Christian, Centro Cristiano Agua Viva, Champion Christian, Christ Church of Flagstaff, Christ Community, Christ Lutheran, Christ Presbyterian, Christ the Redeemer, Christ’s Community, Church for the City, Church of God for the Nations, ConnectionPointe, CrossRoads Church of the Nazarene, Crosswalk, Crosswalk Midtown, Desert Hope Lutheran, Desert Skies United Mothodist, Desert Springs Community, Desert View Bible, Elements City, Evangelical Free Church of Green Valley, Evangelical Free Church of Green Valley Tucson, First Assembly of God Yuma, First Assembly of God Tucson, First Baptist Church Tempe, First Christian, First Free Will Baptist, First Institutional Baptist Tucson, First Presbyterian Church Yuma, First Southern Baptist Avondale, First United Methodist, Fusion Yuma, Good News Community, Grace Bible Fellowship, Grace Community, Grace Community Covenant, Harvest Bible Chapel Flagstaff, Hillsong Phoenix, Hope City, Iglesia Luterana San Juan Bautista, Illuminate Community, ImagiNations, Impact, Journey Church Yuma, Journey Church Peoria, Living Hope, Living Water Ministries, Living Word Bible, McDowell Mountain Community, Mesa First Church of the Nazarene, Midvale Christian Center, Missio Dei Community, Mt. Zion Lutheran, New City Church, New Life Bible Fellowship, New Life Community Tucson, New Life Community Peoria, North Ridge Community, Northwest Community Friends, Oasis Community, One Tribe, Palm Valley, Pantano Christian, Phoenix Renovation Nazarene, Pilgrim Rest, Prescott Heights, Pure Heart, Redemption (Avondale, Flagstaff, Tucson, Phoenix, Tempe), Saguaro Buttes Community, Saguaro Canyon Evangelical Free, Sahuarita House of Worship, St. Patrick Catholic Community, Scottsdale Bible, Serenity Baptist, Sierra Vista Presbyterian, Siloam Christian, St. Luke’s Lutheran, St. Peter’s Episcopal, St. Pius X, Stone Ridge Baptist, Streams, Sun Valley (East Mesa &amp; Gilbert), Ten40, The Bridge (East &amp; West), The Commons, The Journey, The Oasis in Tucson, The Rock (Yuma &amp; Sahuarita, The Salvation Army, The Spring, The Vineyard, Truth Tabernacle, Vail Christian, Verde Community, Verde Valley Christian, Vertical Church, Via Church, Victory Worship Center, Vineyard City, Wellspring, Without Walls, World Harvest, Yarmouth House, Yuma 7th Day Adventist, Zion City Church.</t>
    </r>
    <r>
      <rPr>
        <b/>
        <sz val="11"/>
        <color theme="1"/>
        <rFont val="Calibri"/>
        <family val="2"/>
        <scheme val="minor"/>
      </rPr>
      <t xml:space="preserve">
Faith Council
</t>
    </r>
    <r>
      <rPr>
        <sz val="11"/>
        <color theme="1"/>
        <rFont val="Calibri"/>
        <family val="2"/>
        <scheme val="minor"/>
      </rPr>
      <t>The Faith Council is a network of faith-based, community, and government organizations. This group continues to be a great source of collaboration for the Department of Child Safety and faith-based partners.</t>
    </r>
    <r>
      <rPr>
        <b/>
        <sz val="11"/>
        <color theme="1"/>
        <rFont val="Calibri"/>
        <family val="2"/>
        <scheme val="minor"/>
      </rPr>
      <t xml:space="preserve">
Hope &amp; A Future
</t>
    </r>
    <r>
      <rPr>
        <sz val="11"/>
        <color theme="1"/>
        <rFont val="Calibri"/>
        <family val="2"/>
        <scheme val="minor"/>
      </rPr>
      <t>Hope &amp; A Future provided about 1,900 tickets for families to attend the Arizona Rattlers football games.</t>
    </r>
    <r>
      <rPr>
        <b/>
        <sz val="11"/>
        <color theme="1"/>
        <rFont val="Calibri"/>
        <family val="2"/>
        <scheme val="minor"/>
      </rPr>
      <t xml:space="preserve">
North Valley Baptist Church
</t>
    </r>
    <r>
      <rPr>
        <sz val="11"/>
        <color theme="1"/>
        <rFont val="Calibri"/>
        <family val="2"/>
        <scheme val="minor"/>
      </rPr>
      <t>North Valley has been providing backpacks with personal care items each month for the Welcome Center.</t>
    </r>
    <r>
      <rPr>
        <b/>
        <sz val="11"/>
        <color theme="1"/>
        <rFont val="Calibri"/>
        <family val="2"/>
        <scheme val="minor"/>
      </rPr>
      <t xml:space="preserve">
OCJ Kids
</t>
    </r>
    <r>
      <rPr>
        <sz val="11"/>
        <color theme="1"/>
        <rFont val="Calibri"/>
        <family val="2"/>
        <scheme val="minor"/>
      </rPr>
      <t>OCJ Kids has several programs which provide mentoring for children in care, and support for children in group homes. OCJ Kids also provides pajamas, personal care kits, kinship kits, cowboy camps and more.</t>
    </r>
    <r>
      <rPr>
        <b/>
        <sz val="11"/>
        <color theme="1"/>
        <rFont val="Calibri"/>
        <family val="2"/>
        <scheme val="minor"/>
      </rPr>
      <t xml:space="preserve">
Pantano Christian Church
</t>
    </r>
    <r>
      <rPr>
        <sz val="11"/>
        <color theme="1"/>
        <rFont val="Calibri"/>
        <family val="2"/>
        <scheme val="minor"/>
      </rPr>
      <t xml:space="preserve">Pantano Christian Church donated space for us to use for meetings and conferences, as well as sponsoring a foster parent training. </t>
    </r>
    <r>
      <rPr>
        <b/>
        <sz val="11"/>
        <color theme="1"/>
        <rFont val="Calibri"/>
        <family val="2"/>
        <scheme val="minor"/>
      </rPr>
      <t xml:space="preserve">
Seventh Day Adventist Church (Apache Junction)
</t>
    </r>
    <r>
      <rPr>
        <sz val="11"/>
        <color theme="1"/>
        <rFont val="Calibri"/>
        <family val="2"/>
        <scheme val="minor"/>
      </rPr>
      <t>Throughout the year, a women’s group from the Seventh Day Adventist Church in Apache Junction puts together “Bags of Love.” Each handmade bag contains personal care products and a quilt. The bags are given to children entering foster care. The church donated dozens of Bags of Love.</t>
    </r>
    <r>
      <rPr>
        <b/>
        <sz val="11"/>
        <color theme="1"/>
        <rFont val="Calibri"/>
        <family val="2"/>
        <scheme val="minor"/>
      </rPr>
      <t xml:space="preserve">
</t>
    </r>
  </si>
  <si>
    <t>26 days</t>
  </si>
  <si>
    <t>18 months</t>
  </si>
  <si>
    <t>7.8 months</t>
  </si>
  <si>
    <t>Foster Home</t>
  </si>
  <si>
    <t>LICENSING FUND</t>
  </si>
  <si>
    <t>CAP</t>
  </si>
  <si>
    <t>CHP Services</t>
  </si>
  <si>
    <t>CHP Admin</t>
  </si>
  <si>
    <t>CHP Premium Tax</t>
  </si>
  <si>
    <t xml:space="preserve"> Increased behavioral health needs</t>
  </si>
  <si>
    <t>8 years 6 months</t>
  </si>
  <si>
    <r>
      <t>Hotline/CO</t>
    </r>
    <r>
      <rPr>
        <b/>
        <vertAlign val="superscript"/>
        <sz val="11"/>
        <rFont val="Calibri"/>
        <family val="2"/>
        <scheme val="minor"/>
      </rPr>
      <t xml:space="preserve">  22</t>
    </r>
  </si>
  <si>
    <t>1 years 8 month</t>
  </si>
  <si>
    <t>2 years 8 months</t>
  </si>
  <si>
    <t>The Arizona Department of Child Safety (DCS) mission is to successfully engage children and families to ensure safety, strengthen families, and achieve permanency.  Our vision is that children thrive in family environments free from abuse and neglect.   Driven by this commitment, as well as a desire to be a national leader for child safety through a well-run, efficient, and effective organization based on best practices, DCS developed its Strategic Plan that outlined a clear and thoughtful approach to accomplishing these goals.  The Department adjusted its five-year strategies in State Fiscal Year 2021 (SFY21).</t>
  </si>
  <si>
    <t xml:space="preserve">The Department has a cohesive vision that drives the development of strategic priorities to achieve its mission of successfully engaging children and families to ensure safety, strengthen families, and achieve permanency. </t>
  </si>
  <si>
    <t xml:space="preserve">The Department continues defining practice standards for permanency sections and units to provide consistency for the population served in these areas.
</t>
  </si>
  <si>
    <t>Updates to telework screening process include defined requirements for telecommuting, teleworking, and virtual office.  This policy was implemented and new agreements were to be completed by July 2021 for existing employees who request telework privileges.</t>
  </si>
  <si>
    <t>We are working with the National Partnership for Child Safety collaborative on an organizational survey/assessment that will be distributed to the entire agency following the Guardian transition and behavioral health integration.  Additionally, the Department has been engaging with the African American community and other family-serving agencies to address the disproportionate number of communications the Department receives from the community involving suspected abuse or neglect of African-American children.  This has included a routine review of the data that can help inform areas of focus.  
DCS is committed to ongoing and meaningful conversations with parents, extended family members and community partners that will lead to improved outcomes for children and families.</t>
  </si>
  <si>
    <t xml:space="preserve">The Department implemented service array enhancements effective July 1, 2021 by adding evidenced-supported services called the Family Connections and Nurturing Parenting Programs.  Contracts were awarded for both services.  </t>
  </si>
  <si>
    <t xml:space="preserve">The contract for integrated health care services was awarded to Mercy Care in July 2020.  The Department went live with integrated health services on April 1, 2021.  This included significant revisions and improvements to the rapid response process, care management and access to child and youth information. </t>
  </si>
  <si>
    <t xml:space="preserve">In preparation for the Family First Prevention Services Act (FFPSA) go-live date of October 1, 2021, DCS has developed Qualified Residential Treatment Program (QRTP) policies and standards. DCS has supported the development of QRTPs within its provider network including issuing grants for program enhancement. Eleven (11) providers have become QRTP accredited with an additional nine (9) pending accreditation The Department has updated its internal policies and forms, finalized a process flow for assessment and placement of children into  QRTPs.
</t>
  </si>
  <si>
    <t xml:space="preserve">The team completed the mapping for the placement of children and youth by identifying kinships and family like settings as a priority based on the multiple needs of the child or youth.  A Caregiver Assessment Tool was completed and is being used to guide the placement decision-making process thereby ensuring improved consistency when making placement decisions. </t>
  </si>
  <si>
    <t xml:space="preserve">DCS outlined new training requirements for therapeutic foster care caregiver training.  A direct contract for the Therapeutic Foster Care curriculum design was awarded.  </t>
  </si>
  <si>
    <t xml:space="preserve">A new landing/recruitment webpage and foster parent orientation went live in June of 2021.  This page takes the prospective foster caregiver through a guided process to assess their understanding of foster care, the needs of youth in care and the goals of caregivers.  The fully functioning portal now provides foster caregivers direct access to critical information specific to the children in their care. 
</t>
  </si>
  <si>
    <t xml:space="preserve">Guardian went live on February 1, 2021.  Challenges to the provider and caregiver portal were aggressively addressed.  The Department kept the resolution of these issues as a top priority and has resolved the critical issues with the portal. Overall, the Guardian system’s performance has been stable and has caused little interruption to the critical business of child protection and foster care.  Key issues remain with data collection and reporting.  This is a key priority and the Department has committed multiple internal resources to monitor data quality.
DCS was also the recipient of the State Government Experience Award from the Center for Digital government in 2021 for its CHILDS Case Management System Replacement project in collaboration with ADOA-ASET.
</t>
  </si>
  <si>
    <t>The Department recognizes that some of its reports have had a reduced breakdown of regularly reported data.  For each item that has been unavailable, teams have been reviewing the source and process to produce these items to ensure quality and integrity of the data. For the recurring reports that have not been able to include the level of detail typically provided, comprehensive data will be updated and provided.</t>
  </si>
  <si>
    <t xml:space="preserve">During the first six months of SFY21, the Department continued to address the challenges presented by the COVID-19 pandemic.  DCS continued to accept reports of abuse and neglect, respond to those reports within required timelines and maintain monthly contact by DCS Specialists with children in out-of-home care, families and caregivers.  Although the approach to in-person contact had to adjust for a short period based on recommendations of local, state and federal authorities, DCS continued to ensure it carried out its core mission to successfully engage children and families to ensure safety, strengthen families, and achieve permanency.  As of June 2021, modifications to guides involving meetings and personal contact were updated.  </t>
  </si>
  <si>
    <t xml:space="preserve">In July 2020, the Department awarded Mercy Care the contract to deliver an integrated model of health care for children and youth in out-of-home (OOH) care.  Effective April 1, 2021, DCS implemented the integrated model to provide physical and behavioral health services for children and youth by providing targeted engagement to enhance service delivery supports for youth and their caregivers.  The Department’s health plan changed its name from Comprehensive Medical and Dental Plan (CMDP) to DCS Comprehensive Health Plan (DCS CHP).   
</t>
  </si>
  <si>
    <t xml:space="preserve">Significant changes resulting from integration include, but are not limited to, the integrated rapid response (IRR) which now utilizes one agency to coordinate the rapid response with providers.  This brings consistency to the process.  The IRR now includes a physical health screening in addition to the behavioral health screening to help identify significant issues and connect caregivers with healthcare providers. Care management is also available to assist DCS Specialists and caregivers with access to and the coordination of preventative health services for youth with complex needs.  This model makes Arizona the first state in the nation to integrate behavioral health and physical health service delivery in a dedicated health plan housed within its child welfare agency.  </t>
  </si>
  <si>
    <t xml:space="preserve">Additionally, DCS Specialists will now have access to critical health related information for youth in care through the Mercy Care’s FamilyConnect. This portal contains medical information such as the member ID cards, services, medical education information and the ability to explore the provider network.  
This partnership serves all Arizona children in OOH care (both Medicaid and non-Medicaid children involved in Arizona's child welfare system) and includes collaboration with DCS offices and staff throughout the state.  
</t>
  </si>
  <si>
    <t>The Foster Care and Adoption Administration within DCS centralizes all the functions that impact the foster care and adoption recruitment process.  The objectives are to support and retain licensed and unlicensed foster parents and maintain children’s placement stability in a family-like setting.  The administration remains committed to its work to improve DCS Specialist and caregiver relationships; enhance its customer service team; and improve kinship and foster care supports.  The Department conducts quarterly statewide meetings with licensing agencies to provide relevant information and updates to the provider community and to hear their concerns and comments related to the delivery of services by DCS to foster homes. Additionally, the Department has developed internal strategies to respond to inquiries from prospective caregivers in a timely manner as well as efforts to ensure contractors and Department staff adequately handle inquiries in English and Spanish.</t>
  </si>
  <si>
    <t xml:space="preserve">The Department continues to recruit foster and adoptive families to care for children of all ages, with the most significant need continuing to be for teens, sibling groups, and children who have complex medical needs.  The Department needs more foster families and welcomes prospective caregivers to learn more about the foster and adoption experience and about the process to become a foster caregiver by visiting the DCS Foster &amp; Adoption webpage at https://dcs.az.gov/foster.  Additionally, the Department has made the bold decision to implement a therapeutic foster care (TFC) model for children and youth who exhibit significant behavioral and emotional problems but do not meet the criteria for medical necessity for TFC placement.  The Department believes these youth should have the opportunity to receive TFC when appropriate, particularly when they enter care because of severe trauma.  It is the Department’s intent to provide the opportunity for youth to remain in a family-like setting in the least restrictive environment but still receive a higher level of care to address their unique needs.  The anticipated outcome is that youth would achieve placement stability and reduce placements into congregate care or higher levels of care.  
</t>
  </si>
  <si>
    <t xml:space="preserve">The development of a foster care web portal in the new information management system (Guardian) provides caregivers direct access to pertinent information about a child in their care.  The Placement Packet is also now available to caregivers on the provider portal making critical information for children and youth in their care more readily available. 
The Department will continue to conduct closed loop feedback on information conveyed to foster caregivers (including the receipt of placement packets) through Mercy Care DCS CHP Onboarding outreach efforts.  This continues with additional enhancements made after the integrated healthcare model was implemented. These enhancements included the establishment of Resource Liaisons who support caregivers’ access to and understanding of services available and required for youth in care.  Mercy Care DCS CHP outreach caregivers’ specific to health services available to youth in OOH care.
</t>
  </si>
  <si>
    <t>The Statewide Placement Administration (SPA) continues to engage in efforts to reduce the number of children in congregate care by identifying youth currently in group homes and searching for kinship or foster home placements.  The SPA tracks children in shelter care to reduce the number of children in shelter care overall as well as tracking youth whose time in shelter becomes extended.  The SPA also supports DCS Specialists in the field by assisting with court reports for youth placed in shelter care.  Additionally, DCS has made structural enhancements to the placement administration that allow a very focused effort on moving children out of congregate care to family like settings.</t>
  </si>
  <si>
    <t>On February 9, 2018, the FFPSA (also commonly referred to as Family First) was signed into law, as part of the Bipartisan Budget Act of 2018 (H.R. 1892). FFPSA includes targeted funding reforms to help keep children safely with their families and avoid entering foster care when safe to do so. Family First includes historic reforms intended to help keep children safely with their families and avoid the experience of entering foster care, helps ensure children are placed in the least restrictive and most family-like setting appropriate to their needs when foster care is needed.</t>
  </si>
  <si>
    <t xml:space="preserve">The Department of Child Safety opted to delay FFPSA implementation for up two years (October 1, 2021) to allow the Department to be fully prepared for the new law. Federal funding can now be focused on maintaining in-home placement and seeks to ensure that it is focused on the placement of children in family-like settings.  
</t>
  </si>
  <si>
    <t>Progress the Department has made toward implementation of FFPSA can be found in two major report previously published in January 2020 and January 2021.  These reports can be found on the DCS website under News &amp; Reports. Restrictions on how long federal funding is allowable for youth in congregate care settings incentivizes states to ensure that these living arrangements are designed to serve specific, identified needs.</t>
  </si>
  <si>
    <t xml:space="preserve">The Department has been working on several key initiatives furthering the reduction of children placed in non-qualifying (federally funded) congregate care settings through:
</t>
  </si>
  <si>
    <t xml:space="preserve">As required by FFPSA, the Department has already submitted and received Federal approval on its Foster Home Model Standards, and how the State will comply with the revised congregate care background check regulations.
</t>
  </si>
  <si>
    <t xml:space="preserve">Like many other agencies, DCS has experienced challenges with hiring and retention during the pandemic.  DCS has incorporated several strategies including the implementation of Safety Science Principles, improved and enhanced employee training, developed a new onboarding experience, and implemented the Supervision Coach program.  In addition to the regular stressors that DCS Specialists, case aides and supervisors experience in field work, changes to practices as a result of COVID-19, a new child welfare information system, and other initiatives that result in new practice have highlighted the need for the continued efforts of Work Force Resilience.  This program provides peer supportive responses, upon request, when an employee experiences a difficult case circumstance, the accumulation of workplace stress, and/or personal and family stress. This program has been well received by staff in need of additional supports.  
</t>
  </si>
  <si>
    <t xml:space="preserve">These initiatives improved employee job satisfaction and stabilized the workforce at the Supervisory level and above. The Department continues to invest and expand upon work previously conducted on departmental core values.  Through these efforts, the Department’s leadership at the middle to senior most levels will develop deeper insights on applying the core values, nurturing a learning culture that is free to explore the complexities of child welfare in a safe and supportive manner while continuing to adhere to standardization. 
Additionally, during 2021, the 55th Arizona legislature, first regular session, the legislature approved salary increases for DCS Specialists in SFY 2022.
</t>
  </si>
  <si>
    <t>In February 2021, the United State District Court approved the settlement agreement between Children’s Rights, Inc., who filed the lawsuit, and the Department.  The agreement must be successfully achieved by December 31, 2025.</t>
  </si>
  <si>
    <t xml:space="preserve">The agreement focused primarily on four key areas: placement array, DCS Specialist workload, provision of behavioral health services and provision of physical and dental health services. Within these areas, key priorities were identified, including but not limited to, the reduction of the use of congregate care, increased access to therapeutic foster care and the timely delivery and receipt of Early Periodic Screening, Diagnostic, and Testing (EPSDT) services.  </t>
  </si>
  <si>
    <t>Prior to preliminary approval of the agreement, DCS had already implemented improvement activities that would address many of these areas.  These include the integrated health care model, reduction of congregate care use through planning efforts for FPPSA and improved placement decisions, supports provided to DCS Specialist including supervision coaches, enhanced trainings, and active case supports.</t>
  </si>
  <si>
    <r>
      <rPr>
        <vertAlign val="superscript"/>
        <sz val="10"/>
        <color theme="1"/>
        <rFont val="Calibri"/>
        <family val="2"/>
        <scheme val="minor"/>
      </rPr>
      <t>6</t>
    </r>
    <r>
      <rPr>
        <sz val="10"/>
        <color theme="1"/>
        <rFont val="Calibri"/>
        <family val="2"/>
        <scheme val="minor"/>
      </rPr>
      <t xml:space="preserve"> The Department continues to diligently address data quality issues and will continue to update data as issues are identified and resolved. This data element will be updated and resubmitted in future iterations of this report.</t>
    </r>
  </si>
  <si>
    <r>
      <t xml:space="preserve">Number and Percentage of Children Receiving Visitation In the Last Month of Reporting Period </t>
    </r>
    <r>
      <rPr>
        <b/>
        <vertAlign val="superscript"/>
        <sz val="10"/>
        <color theme="1"/>
        <rFont val="Calibri"/>
        <family val="2"/>
        <scheme val="minor"/>
      </rPr>
      <t>6</t>
    </r>
  </si>
  <si>
    <r>
      <t xml:space="preserve">Number and Percentage of Children not  Receiving Visitation </t>
    </r>
    <r>
      <rPr>
        <b/>
        <vertAlign val="superscript"/>
        <sz val="10"/>
        <color theme="1"/>
        <rFont val="Calibri"/>
        <family val="2"/>
        <scheme val="minor"/>
      </rPr>
      <t>6</t>
    </r>
  </si>
  <si>
    <r>
      <t xml:space="preserve">Percentage of Parents Receiving Visitation </t>
    </r>
    <r>
      <rPr>
        <b/>
        <vertAlign val="superscript"/>
        <sz val="10"/>
        <color theme="1"/>
        <rFont val="Calibri"/>
        <family val="2"/>
        <scheme val="minor"/>
      </rPr>
      <t>6</t>
    </r>
  </si>
  <si>
    <t>Pending</t>
  </si>
  <si>
    <r>
      <rPr>
        <vertAlign val="superscript"/>
        <sz val="11"/>
        <color theme="1"/>
        <rFont val="Calibri"/>
        <family val="2"/>
        <scheme val="minor"/>
      </rPr>
      <t>1</t>
    </r>
    <r>
      <rPr>
        <sz val="11"/>
        <color theme="1"/>
        <rFont val="Calibri"/>
        <family val="2"/>
        <scheme val="minor"/>
      </rPr>
      <t xml:space="preserve"> The Department continues to diligently address data quality issues and will update data as issues are identified and resolved. This data element will be updated and resubmitted in future iterations of this report. Reviews of individual cases show that cases were responded to, but data is missing from the date field due to technical issues.  This element is being updated in the system.</t>
    </r>
  </si>
  <si>
    <r>
      <t>Total Reports Not Responded to</t>
    </r>
    <r>
      <rPr>
        <b/>
        <sz val="12"/>
        <color theme="0"/>
        <rFont val="Calibri"/>
        <family val="2"/>
        <scheme val="minor"/>
      </rPr>
      <t xml:space="preserve"> </t>
    </r>
    <r>
      <rPr>
        <sz val="10"/>
        <color theme="0"/>
        <rFont val="Calibri"/>
        <family val="2"/>
        <scheme val="minor"/>
      </rPr>
      <t xml:space="preserve">(8) </t>
    </r>
    <r>
      <rPr>
        <vertAlign val="superscript"/>
        <sz val="10"/>
        <color theme="0"/>
        <rFont val="Calibri"/>
        <family val="2"/>
        <scheme val="minor"/>
      </rPr>
      <t>1</t>
    </r>
  </si>
  <si>
    <r>
      <t xml:space="preserve">Finding Pending </t>
    </r>
    <r>
      <rPr>
        <vertAlign val="superscript"/>
        <sz val="10"/>
        <color theme="1"/>
        <rFont val="Calibri"/>
        <family val="2"/>
        <scheme val="minor"/>
      </rPr>
      <t>1</t>
    </r>
  </si>
  <si>
    <t>Finding Pending 1</t>
  </si>
  <si>
    <t>* The Department continues to diligently address data quality issues and will continue to update data as issues are identified and resolved. This data element will be updated and resubmitted in future iterations of this report.</t>
  </si>
  <si>
    <r>
      <rPr>
        <vertAlign val="superscript"/>
        <sz val="10"/>
        <color theme="1"/>
        <rFont val="Calibri"/>
        <family val="2"/>
        <scheme val="minor"/>
      </rPr>
      <t xml:space="preserve">7 </t>
    </r>
    <r>
      <rPr>
        <sz val="10"/>
        <color theme="1"/>
        <rFont val="Calibri"/>
        <family val="2"/>
        <scheme val="minor"/>
      </rPr>
      <t xml:space="preserve"> Prior to Senate Bill 1518, historical reports only reported the percentage of OAH hearing decisions where case findings were affirmed.  Future versions of the Semi-Annual Child Welfare Report will include both the percentage and the total count.  </t>
    </r>
  </si>
  <si>
    <t>Live with Other Relatives **</t>
  </si>
  <si>
    <t xml:space="preserve">** This case plan goal is no longer an option and will be removed in future iterations of this report. </t>
  </si>
  <si>
    <t>Children Not Receiving Visits *</t>
  </si>
  <si>
    <r>
      <t xml:space="preserve"> MISSING /  ABDUCTED CHILD</t>
    </r>
    <r>
      <rPr>
        <b/>
        <vertAlign val="superscript"/>
        <sz val="10"/>
        <color theme="1"/>
        <rFont val="Calibri"/>
        <family val="2"/>
      </rPr>
      <t>12</t>
    </r>
  </si>
  <si>
    <t>*The Department continues to diligently address data quality issues and will continue to update data as issues are identified and resolved. This data element will be updated and resubmitted in future iterations of this report.</t>
  </si>
  <si>
    <t xml:space="preserve">1 The Department continues to diligently address data quality issues and will continue to update data as issues are identified and resolved. This data element will be updated and resubmitted in future iterations of this report. Reviw of cases indicate a finding was made but the system did not indicate. These will be updated for future iterations of the report. </t>
  </si>
  <si>
    <t>Pending Data Correction *</t>
  </si>
  <si>
    <r>
      <t xml:space="preserve"> RUNAWAY</t>
    </r>
    <r>
      <rPr>
        <b/>
        <vertAlign val="superscript"/>
        <sz val="10"/>
        <color theme="1"/>
        <rFont val="Calibri"/>
        <family val="2"/>
      </rPr>
      <t>12 *</t>
    </r>
  </si>
  <si>
    <t xml:space="preserve">* Known issues with the Guardian system has been repaired and data will be updated.  The Department continues to diligently address data quality issues and will continue to update data as issues are identified and resolved. This data element will be updated and resubmitted in future iterations of this report. </t>
  </si>
  <si>
    <t>OVERDOSE</t>
  </si>
  <si>
    <t xml:space="preserve"> ASPHYXIA</t>
  </si>
  <si>
    <t>Pending *</t>
  </si>
  <si>
    <t xml:space="preserve">Additionally, the Department has invested additional Chafee funding made available through the Consolidated Appropriations Act of 2021 for older youth in care.  This funding helps provide for a successful transition to adulthood by providing assistance with Education and Training Vouchers (ETC), housing, employment and other critical needs.  So far, the Department has invested $4.3 million dollars toward this effort. In addition to the strategic objectives and initiatives, the Department works diligently to provide safe, permanent homes for abused and neglected children.  DCS has achieved numerous successes and continues to pursue additional improvement opportunities.  
In addition to the strategic objectives and initiatives, the Department works diligently to provide safe, permanent homes for abused and neglected children.  DCS has achieved numerous successes and continues to pursue additional improvement opportunities.  </t>
  </si>
  <si>
    <r>
      <t xml:space="preserve">Pending </t>
    </r>
    <r>
      <rPr>
        <vertAlign val="superscript"/>
        <sz val="11"/>
        <rFont val="Calibri"/>
        <family val="2"/>
        <scheme val="minor"/>
      </rPr>
      <t>6</t>
    </r>
  </si>
  <si>
    <t>Pending 6</t>
  </si>
  <si>
    <t>SFY 2018</t>
  </si>
  <si>
    <t>SFY 2019</t>
  </si>
  <si>
    <t>SFY 2020</t>
  </si>
  <si>
    <t>SFY 2021</t>
  </si>
  <si>
    <t>Reporting Period: January 01, 2021 through June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</si>
</sst>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0.0%"/>
    <numFmt numFmtId="165" formatCode="_(* #,##0_);_(* \(#,##0\);_(* &quot;-&quot;??_);_(@_)"/>
    <numFmt numFmtId="166" formatCode="[$-409]mmmm\-yy;@"/>
    <numFmt numFmtId="167" formatCode="0_);\(0\)"/>
    <numFmt numFmtId="168" formatCode="0.0"/>
    <numFmt numFmtId="169" formatCode="[$-409]mmmm\ d\,\ yyyy;@"/>
    <numFmt numFmtId="170" formatCode="_(* #,##0.0_);_(* \(#,##0.0\);_(* &quot;-&quot;??_);_(@_)"/>
    <numFmt numFmtId="171" formatCode="_(&quot;$&quot;* #,##0_);_(&quot;$&quot;* \(#,##0\);_(&quot;$&quot;* &quot;-&quot;??_);_(@_)"/>
    <numFmt numFmtId="172" formatCode="mm/dd/yyyy"/>
    <numFmt numFmtId="173" formatCode="[$-10409]#,##0;\(#,##0\)"/>
  </numFmts>
  <fonts count="151" x14ac:knownFonts="1">
    <font>
      <sz val="11"/>
      <color theme="1"/>
      <name val="Calibri"/>
      <family val="2"/>
      <scheme val="minor"/>
    </font>
    <font>
      <sz val="12"/>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u/>
      <sz val="10"/>
      <name val="Calibri"/>
      <family val="2"/>
      <scheme val="minor"/>
    </font>
    <font>
      <b/>
      <sz val="10"/>
      <color theme="1"/>
      <name val="Calibri"/>
      <family val="2"/>
    </font>
    <font>
      <b/>
      <sz val="11"/>
      <color theme="0"/>
      <name val="Calibri"/>
      <family val="2"/>
    </font>
    <font>
      <sz val="10"/>
      <color theme="1"/>
      <name val="Calibri"/>
      <family val="2"/>
    </font>
    <font>
      <sz val="10"/>
      <color rgb="FF000000"/>
      <name val="Calibri"/>
      <family val="2"/>
    </font>
    <font>
      <b/>
      <sz val="10"/>
      <color rgb="FF000000"/>
      <name val="Calibri"/>
      <family val="2"/>
    </font>
    <font>
      <b/>
      <sz val="11"/>
      <color theme="1"/>
      <name val="Calibri"/>
      <family val="2"/>
    </font>
    <font>
      <sz val="11"/>
      <color theme="1"/>
      <name val="Calibri"/>
      <family val="2"/>
    </font>
    <font>
      <sz val="11"/>
      <color rgb="FF000000"/>
      <name val="Calibri"/>
      <family val="2"/>
    </font>
    <font>
      <b/>
      <sz val="11"/>
      <color rgb="FF000000"/>
      <name val="Calibri"/>
      <family val="2"/>
    </font>
    <font>
      <b/>
      <sz val="16"/>
      <color theme="1"/>
      <name val="Calibri"/>
      <family val="2"/>
      <scheme val="minor"/>
    </font>
    <font>
      <b/>
      <sz val="12"/>
      <color theme="0"/>
      <name val="Calibri"/>
      <family val="2"/>
      <scheme val="minor"/>
    </font>
    <font>
      <sz val="11"/>
      <color rgb="FF000000"/>
      <name val="Calibri"/>
      <family val="2"/>
      <scheme val="minor"/>
    </font>
    <font>
      <sz val="11"/>
      <color indexed="8"/>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vertAlign val="superscript"/>
      <sz val="9"/>
      <color theme="1"/>
      <name val="Calibri"/>
      <family val="2"/>
      <scheme val="minor"/>
    </font>
    <font>
      <sz val="11"/>
      <color rgb="FFFF0000"/>
      <name val="Calibri"/>
      <family val="2"/>
      <scheme val="minor"/>
    </font>
    <font>
      <b/>
      <sz val="11"/>
      <color rgb="FFFF0000"/>
      <name val="Calibri"/>
      <family val="2"/>
      <scheme val="minor"/>
    </font>
    <font>
      <b/>
      <sz val="8"/>
      <color rgb="FF000000"/>
      <name val="Calibri"/>
      <family val="2"/>
    </font>
    <font>
      <b/>
      <sz val="14"/>
      <name val="Calibri"/>
      <family val="2"/>
      <scheme val="minor"/>
    </font>
    <font>
      <b/>
      <sz val="9"/>
      <name val="Calibri"/>
      <family val="2"/>
      <scheme val="minor"/>
    </font>
    <font>
      <sz val="16"/>
      <name val="Arial"/>
      <family val="2"/>
    </font>
    <font>
      <sz val="8"/>
      <name val="Arial"/>
      <family val="2"/>
    </font>
    <font>
      <b/>
      <sz val="10"/>
      <name val="Arial"/>
      <family val="2"/>
    </font>
    <font>
      <b/>
      <sz val="9"/>
      <color rgb="FFFF0000"/>
      <name val="Calibri"/>
      <family val="2"/>
      <scheme val="minor"/>
    </font>
    <font>
      <b/>
      <sz val="9"/>
      <color rgb="FF000000"/>
      <name val="Calibri"/>
      <family val="2"/>
      <scheme val="minor"/>
    </font>
    <font>
      <b/>
      <sz val="11"/>
      <color theme="0"/>
      <name val="Calibri"/>
      <family val="2"/>
      <scheme val="minor"/>
    </font>
    <font>
      <sz val="11"/>
      <color theme="0"/>
      <name val="Calibri"/>
      <family val="2"/>
      <scheme val="minor"/>
    </font>
    <font>
      <b/>
      <sz val="10"/>
      <color indexed="8"/>
      <name val="Calibri"/>
      <family val="2"/>
      <scheme val="minor"/>
    </font>
    <font>
      <b/>
      <sz val="11"/>
      <color indexed="8"/>
      <name val="Calibri"/>
      <family val="2"/>
      <scheme val="minor"/>
    </font>
    <font>
      <b/>
      <sz val="14"/>
      <color theme="0"/>
      <name val="Calibri"/>
      <family val="2"/>
      <scheme val="minor"/>
    </font>
    <font>
      <b/>
      <sz val="9"/>
      <color theme="0"/>
      <name val="Calibri"/>
      <family val="2"/>
      <scheme val="minor"/>
    </font>
    <font>
      <sz val="10"/>
      <color rgb="FF000000"/>
      <name val="Calibri"/>
      <family val="2"/>
      <scheme val="minor"/>
    </font>
    <font>
      <b/>
      <sz val="10"/>
      <color rgb="FF000000"/>
      <name val="Calibri"/>
      <family val="2"/>
      <scheme val="minor"/>
    </font>
    <font>
      <b/>
      <sz val="11"/>
      <name val="Calibri"/>
      <family val="2"/>
      <scheme val="minor"/>
    </font>
    <font>
      <b/>
      <sz val="12"/>
      <name val="Calibri"/>
      <family val="2"/>
      <scheme val="minor"/>
    </font>
    <font>
      <sz val="11"/>
      <name val="Calibri"/>
      <family val="2"/>
      <scheme val="minor"/>
    </font>
    <font>
      <b/>
      <sz val="18"/>
      <color theme="1"/>
      <name val="Calibri"/>
      <family val="2"/>
      <scheme val="minor"/>
    </font>
    <font>
      <b/>
      <vertAlign val="superscript"/>
      <sz val="10"/>
      <name val="Calibri"/>
      <family val="2"/>
      <scheme val="minor"/>
    </font>
    <font>
      <b/>
      <sz val="16"/>
      <color theme="0"/>
      <name val="Calibri"/>
      <family val="2"/>
      <scheme val="minor"/>
    </font>
    <font>
      <b/>
      <sz val="11"/>
      <color rgb="FF000000"/>
      <name val="Calibri"/>
      <family val="2"/>
      <scheme val="minor"/>
    </font>
    <font>
      <b/>
      <sz val="12"/>
      <color theme="0"/>
      <name val="Calibri"/>
      <family val="2"/>
    </font>
    <font>
      <b/>
      <sz val="16"/>
      <color theme="0"/>
      <name val="Calibri"/>
      <family val="2"/>
    </font>
    <font>
      <b/>
      <sz val="14"/>
      <color theme="0"/>
      <name val="Calibri"/>
      <family val="2"/>
    </font>
    <font>
      <b/>
      <vertAlign val="superscript"/>
      <sz val="10"/>
      <name val="Calibri"/>
      <family val="2"/>
    </font>
    <font>
      <b/>
      <sz val="11"/>
      <name val="Calibri"/>
      <family val="2"/>
    </font>
    <font>
      <b/>
      <sz val="18"/>
      <color theme="0"/>
      <name val="Calibri"/>
      <family val="2"/>
      <scheme val="minor"/>
    </font>
    <font>
      <sz val="16"/>
      <color theme="1"/>
      <name val="Calibri"/>
      <family val="2"/>
      <scheme val="minor"/>
    </font>
    <font>
      <b/>
      <sz val="16"/>
      <color theme="0"/>
      <name val="Arial"/>
      <family val="2"/>
    </font>
    <font>
      <b/>
      <vertAlign val="superscript"/>
      <sz val="16"/>
      <color theme="0"/>
      <name val="Arial"/>
      <family val="2"/>
    </font>
    <font>
      <b/>
      <sz val="11"/>
      <name val="Arial"/>
      <family val="2"/>
    </font>
    <font>
      <sz val="11"/>
      <name val="Arial"/>
      <family val="2"/>
    </font>
    <font>
      <b/>
      <sz val="10"/>
      <color theme="0"/>
      <name val="Arial"/>
      <family val="2"/>
    </font>
    <font>
      <b/>
      <sz val="16"/>
      <name val="Calibri"/>
      <family val="2"/>
      <scheme val="minor"/>
    </font>
    <font>
      <b/>
      <u/>
      <sz val="12"/>
      <color theme="1"/>
      <name val="Calibri"/>
      <family val="2"/>
      <scheme val="minor"/>
    </font>
    <font>
      <b/>
      <u/>
      <sz val="18"/>
      <color theme="1"/>
      <name val="Calibri"/>
      <family val="2"/>
      <scheme val="minor"/>
    </font>
    <font>
      <b/>
      <i/>
      <sz val="14"/>
      <color theme="0"/>
      <name val="Calibri"/>
      <family val="2"/>
      <scheme val="minor"/>
    </font>
    <font>
      <sz val="11"/>
      <name val="Calibri"/>
      <family val="2"/>
    </font>
    <font>
      <b/>
      <sz val="10"/>
      <name val="Arial"/>
      <family val="2"/>
    </font>
    <font>
      <sz val="11"/>
      <color rgb="FF000000"/>
      <name val="Times New Roman"/>
      <family val="1"/>
    </font>
    <font>
      <b/>
      <vertAlign val="superscript"/>
      <sz val="12"/>
      <color theme="1"/>
      <name val="Calibri"/>
      <family val="2"/>
      <scheme val="minor"/>
    </font>
    <font>
      <b/>
      <vertAlign val="superscript"/>
      <sz val="8"/>
      <color rgb="FF000000"/>
      <name val="Calibri"/>
      <family val="2"/>
    </font>
    <font>
      <b/>
      <vertAlign val="superscript"/>
      <sz val="10"/>
      <color rgb="FF000000"/>
      <name val="Calibri"/>
      <family val="2"/>
    </font>
    <font>
      <b/>
      <sz val="8"/>
      <name val="Calibri"/>
      <family val="2"/>
    </font>
    <font>
      <b/>
      <vertAlign val="superscript"/>
      <sz val="8"/>
      <name val="Calibri"/>
      <family val="2"/>
    </font>
    <font>
      <b/>
      <sz val="10"/>
      <name val="Calibri"/>
      <family val="2"/>
    </font>
    <font>
      <b/>
      <vertAlign val="superscript"/>
      <sz val="11"/>
      <color theme="0"/>
      <name val="Calibri"/>
      <family val="2"/>
    </font>
    <font>
      <b/>
      <vertAlign val="superscript"/>
      <sz val="10"/>
      <color theme="1"/>
      <name val="Calibri"/>
      <family val="2"/>
    </font>
    <font>
      <sz val="8"/>
      <color theme="1"/>
      <name val="Calibri"/>
      <family val="2"/>
    </font>
    <font>
      <vertAlign val="superscript"/>
      <sz val="8"/>
      <color theme="1"/>
      <name val="Calibri"/>
      <family val="2"/>
    </font>
    <font>
      <b/>
      <vertAlign val="superscript"/>
      <sz val="12"/>
      <color theme="0"/>
      <name val="Calibri"/>
      <family val="2"/>
    </font>
    <font>
      <sz val="9"/>
      <name val="Calibri"/>
      <family val="2"/>
    </font>
    <font>
      <vertAlign val="superscript"/>
      <sz val="9"/>
      <name val="Calibri"/>
      <family val="2"/>
    </font>
    <font>
      <vertAlign val="superscript"/>
      <sz val="10"/>
      <color theme="1"/>
      <name val="Calibri"/>
      <family val="2"/>
      <scheme val="minor"/>
    </font>
    <font>
      <b/>
      <vertAlign val="superscript"/>
      <sz val="12"/>
      <color theme="0"/>
      <name val="Calibri"/>
      <family val="2"/>
      <scheme val="minor"/>
    </font>
    <font>
      <b/>
      <vertAlign val="superscript"/>
      <sz val="11"/>
      <color theme="0"/>
      <name val="Calibri"/>
      <family val="2"/>
      <scheme val="minor"/>
    </font>
    <font>
      <b/>
      <vertAlign val="superscript"/>
      <sz val="11"/>
      <name val="Calibri"/>
      <family val="2"/>
      <scheme val="minor"/>
    </font>
    <font>
      <b/>
      <u/>
      <sz val="10"/>
      <name val="Calibri"/>
      <family val="2"/>
      <scheme val="minor"/>
    </font>
    <font>
      <vertAlign val="superscript"/>
      <sz val="11"/>
      <name val="Calibri"/>
      <family val="2"/>
      <scheme val="minor"/>
    </font>
    <font>
      <sz val="14"/>
      <color theme="0"/>
      <name val="Calibri"/>
      <family val="2"/>
      <scheme val="minor"/>
    </font>
    <font>
      <b/>
      <vertAlign val="superscript"/>
      <sz val="10"/>
      <color theme="1"/>
      <name val="Calibri"/>
      <family val="2"/>
      <scheme val="minor"/>
    </font>
    <font>
      <b/>
      <i/>
      <sz val="10"/>
      <color theme="1"/>
      <name val="Calibri"/>
      <family val="2"/>
      <scheme val="minor"/>
    </font>
    <font>
      <vertAlign val="superscript"/>
      <sz val="8"/>
      <color theme="1"/>
      <name val="Calibri"/>
      <family val="2"/>
      <scheme val="minor"/>
    </font>
    <font>
      <i/>
      <sz val="8"/>
      <color theme="1"/>
      <name val="Calibri"/>
      <family val="2"/>
      <scheme val="minor"/>
    </font>
    <font>
      <b/>
      <sz val="8"/>
      <color rgb="FFFF0000"/>
      <name val="Calibri"/>
      <family val="2"/>
      <scheme val="minor"/>
    </font>
    <font>
      <b/>
      <sz val="10"/>
      <color theme="0"/>
      <name val="Calibri"/>
      <family val="2"/>
    </font>
    <font>
      <sz val="8"/>
      <color indexed="8"/>
      <name val="Calibri"/>
      <family val="2"/>
      <scheme val="minor"/>
    </font>
    <font>
      <vertAlign val="superscript"/>
      <sz val="8"/>
      <color indexed="8"/>
      <name val="Calibri"/>
      <family val="2"/>
      <scheme val="minor"/>
    </font>
    <font>
      <sz val="10"/>
      <color theme="0"/>
      <name val="Calibri"/>
      <family val="2"/>
      <scheme val="minor"/>
    </font>
    <font>
      <b/>
      <vertAlign val="superscript"/>
      <sz val="10"/>
      <color rgb="FF000000"/>
      <name val="Calibri"/>
      <family val="2"/>
      <scheme val="minor"/>
    </font>
    <font>
      <b/>
      <i/>
      <sz val="10"/>
      <name val="Arial"/>
      <family val="2"/>
    </font>
    <font>
      <b/>
      <u/>
      <sz val="11"/>
      <color theme="1"/>
      <name val="Calibri"/>
      <family val="2"/>
      <scheme val="minor"/>
    </font>
    <font>
      <b/>
      <sz val="8"/>
      <name val="Calibri"/>
      <family val="2"/>
      <scheme val="minor"/>
    </font>
    <font>
      <sz val="8"/>
      <name val="Calibri"/>
      <family val="2"/>
    </font>
    <font>
      <b/>
      <i/>
      <sz val="10"/>
      <color rgb="FF000000"/>
      <name val="Calibri"/>
      <family val="2"/>
    </font>
    <font>
      <i/>
      <sz val="11"/>
      <color theme="1"/>
      <name val="Calibri"/>
      <family val="2"/>
      <scheme val="minor"/>
    </font>
    <font>
      <i/>
      <sz val="11"/>
      <color rgb="FF000000"/>
      <name val="Calibri"/>
      <family val="2"/>
    </font>
    <font>
      <vertAlign val="superscript"/>
      <sz val="8"/>
      <name val="Calibri"/>
      <family val="2"/>
    </font>
    <font>
      <b/>
      <i/>
      <vertAlign val="superscript"/>
      <sz val="10"/>
      <color rgb="FF000000"/>
      <name val="Calibri"/>
      <family val="2"/>
    </font>
    <font>
      <i/>
      <sz val="10"/>
      <name val="Calibri"/>
      <family val="2"/>
      <scheme val="minor"/>
    </font>
    <font>
      <sz val="9"/>
      <name val="Calibri"/>
      <family val="2"/>
      <scheme val="minor"/>
    </font>
    <font>
      <vertAlign val="superscript"/>
      <sz val="11"/>
      <color theme="1"/>
      <name val="Calibri"/>
      <family val="2"/>
      <scheme val="minor"/>
    </font>
    <font>
      <b/>
      <sz val="14"/>
      <color rgb="FF000000"/>
      <name val="Times New Roman"/>
      <family val="1"/>
    </font>
    <font>
      <b/>
      <u/>
      <sz val="14"/>
      <color theme="1"/>
      <name val="Times New Roman"/>
      <family val="1"/>
    </font>
    <font>
      <vertAlign val="superscript"/>
      <sz val="12"/>
      <color theme="1"/>
      <name val="Times New Roman"/>
      <family val="1"/>
    </font>
    <font>
      <sz val="12"/>
      <color rgb="FF000000"/>
      <name val="Times New Roman"/>
      <family val="1"/>
    </font>
    <font>
      <sz val="7"/>
      <color rgb="FF000000"/>
      <name val="Times New Roman"/>
      <family val="1"/>
    </font>
    <font>
      <b/>
      <sz val="12"/>
      <color rgb="FF000000"/>
      <name val="Times New Roman"/>
      <family val="1"/>
    </font>
    <font>
      <b/>
      <sz val="12"/>
      <color rgb="FF000000"/>
      <name val="Times New Roman Bold"/>
    </font>
    <font>
      <sz val="10"/>
      <name val="Calibri"/>
      <family val="2"/>
    </font>
    <font>
      <sz val="10"/>
      <color theme="1"/>
      <name val="Arial"/>
      <family val="2"/>
    </font>
    <font>
      <sz val="12"/>
      <color theme="0"/>
      <name val="Calibri"/>
      <family val="2"/>
      <scheme val="minor"/>
    </font>
    <font>
      <sz val="12"/>
      <color theme="0"/>
      <name val="Calibri"/>
      <family val="2"/>
    </font>
    <font>
      <sz val="11"/>
      <color theme="0"/>
      <name val="Calibri"/>
      <family val="2"/>
    </font>
    <font>
      <sz val="10"/>
      <color theme="0"/>
      <name val="Calibri"/>
      <family val="2"/>
    </font>
    <font>
      <vertAlign val="superscript"/>
      <sz val="10"/>
      <color theme="0"/>
      <name val="Calibri"/>
      <family val="2"/>
    </font>
    <font>
      <b/>
      <vertAlign val="superscript"/>
      <sz val="8"/>
      <color theme="1"/>
      <name val="Calibri"/>
      <family val="2"/>
    </font>
    <font>
      <sz val="9"/>
      <color theme="0"/>
      <name val="Calibri"/>
      <family val="2"/>
    </font>
    <font>
      <sz val="9"/>
      <color theme="0"/>
      <name val="Calibri"/>
      <family val="2"/>
      <scheme val="minor"/>
    </font>
    <font>
      <sz val="8"/>
      <color rgb="FF000000"/>
      <name val="Calibri"/>
      <family val="2"/>
      <scheme val="minor"/>
    </font>
    <font>
      <b/>
      <vertAlign val="superscript"/>
      <sz val="10"/>
      <color theme="0"/>
      <name val="Calibri"/>
      <family val="2"/>
    </font>
    <font>
      <b/>
      <sz val="11"/>
      <color theme="10"/>
      <name val="Calibri"/>
      <family val="2"/>
      <scheme val="minor"/>
    </font>
    <font>
      <sz val="8"/>
      <name val="Calibri"/>
      <family val="2"/>
      <scheme val="minor"/>
    </font>
    <font>
      <b/>
      <vertAlign val="superscript"/>
      <sz val="8"/>
      <name val="Calibri"/>
      <family val="2"/>
      <scheme val="minor"/>
    </font>
    <font>
      <b/>
      <u/>
      <sz val="9"/>
      <name val="Calibri"/>
      <family val="2"/>
      <scheme val="minor"/>
    </font>
    <font>
      <u/>
      <sz val="9"/>
      <name val="Calibri"/>
      <family val="2"/>
      <scheme val="minor"/>
    </font>
    <font>
      <sz val="11"/>
      <color rgb="FF1F497D"/>
      <name val="Calibri"/>
      <family val="2"/>
      <scheme val="minor"/>
    </font>
    <font>
      <b/>
      <i/>
      <u/>
      <sz val="12"/>
      <color theme="1"/>
      <name val="Times New Roman"/>
      <family val="1"/>
    </font>
    <font>
      <sz val="16"/>
      <color theme="0"/>
      <name val="Calibri"/>
      <family val="2"/>
    </font>
    <font>
      <vertAlign val="superscript"/>
      <sz val="16"/>
      <color theme="0"/>
      <name val="Calibri"/>
      <family val="2"/>
    </font>
    <font>
      <sz val="9"/>
      <color theme="1"/>
      <name val="Calibri"/>
      <family val="2"/>
    </font>
    <font>
      <b/>
      <sz val="9"/>
      <color theme="1"/>
      <name val="Calibri"/>
      <family val="2"/>
    </font>
    <font>
      <u/>
      <sz val="12"/>
      <color rgb="FF002060"/>
      <name val="Times New Roman"/>
      <family val="1"/>
    </font>
    <font>
      <vertAlign val="superscript"/>
      <sz val="10"/>
      <color theme="0"/>
      <name val="Calibri"/>
      <family val="2"/>
      <scheme val="minor"/>
    </font>
    <font>
      <sz val="9"/>
      <color theme="1"/>
      <name val="Segoe UI"/>
      <family val="2"/>
    </font>
  </fonts>
  <fills count="2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0070C0"/>
        <bgColor indexed="64"/>
      </patternFill>
    </fill>
    <fill>
      <patternFill patternType="gray125">
        <bgColor theme="0"/>
      </patternFill>
    </fill>
    <fill>
      <patternFill patternType="gray125">
        <bgColor theme="0" tint="-0.34998626667073579"/>
      </patternFill>
    </fill>
    <fill>
      <patternFill patternType="solid">
        <fgColor rgb="FF002060"/>
        <bgColor indexed="64"/>
      </patternFill>
    </fill>
    <fill>
      <patternFill patternType="gray125">
        <fgColor auto="1"/>
        <bgColor theme="0" tint="-0.34998626667073579"/>
      </patternFill>
    </fill>
    <fill>
      <patternFill patternType="solid">
        <fgColor theme="1"/>
        <bgColor indexed="64"/>
      </patternFill>
    </fill>
    <fill>
      <patternFill patternType="solid">
        <fgColor rgb="FFFFFF00"/>
        <bgColor indexed="64"/>
      </patternFill>
    </fill>
    <fill>
      <patternFill patternType="gray125">
        <bgColor theme="1" tint="0.34998626667073579"/>
      </patternFill>
    </fill>
    <fill>
      <patternFill patternType="solid">
        <fgColor theme="7" tint="0.59999389629810485"/>
        <bgColor indexed="64"/>
      </patternFill>
    </fill>
    <fill>
      <patternFill patternType="solid">
        <fgColor rgb="FF00FF00"/>
        <bgColor indexed="64"/>
      </patternFill>
    </fill>
    <fill>
      <patternFill patternType="solid">
        <fgColor rgb="FFDCB894"/>
        <bgColor indexed="64"/>
      </patternFill>
    </fill>
    <fill>
      <patternFill patternType="solid">
        <fgColor rgb="FFEFDECD"/>
        <bgColor indexed="64"/>
      </patternFill>
    </fill>
    <fill>
      <patternFill patternType="solid">
        <fgColor rgb="FFFFC000"/>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gray125">
        <fgColor auto="1"/>
        <bgColor theme="0"/>
      </patternFill>
    </fill>
  </fills>
  <borders count="1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thin">
        <color theme="2" tint="-0.24994659260841701"/>
      </right>
      <top style="medium">
        <color indexed="64"/>
      </top>
      <bottom style="thin">
        <color theme="2" tint="-0.24994659260841701"/>
      </bottom>
      <diagonal/>
    </border>
    <border>
      <left style="thin">
        <color theme="2" tint="-0.24994659260841701"/>
      </left>
      <right style="thin">
        <color theme="2" tint="-0.24994659260841701"/>
      </right>
      <top style="medium">
        <color indexed="64"/>
      </top>
      <bottom style="thin">
        <color theme="2" tint="-0.24994659260841701"/>
      </bottom>
      <diagonal/>
    </border>
    <border>
      <left style="thin">
        <color theme="2" tint="-0.24994659260841701"/>
      </left>
      <right style="medium">
        <color indexed="64"/>
      </right>
      <top style="medium">
        <color indexed="64"/>
      </top>
      <bottom style="thin">
        <color theme="2" tint="-0.24994659260841701"/>
      </bottom>
      <diagonal/>
    </border>
    <border>
      <left style="medium">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indexed="64"/>
      </right>
      <top style="thin">
        <color theme="2" tint="-0.24994659260841701"/>
      </top>
      <bottom style="thin">
        <color theme="2" tint="-0.24994659260841701"/>
      </bottom>
      <diagonal/>
    </border>
    <border>
      <left style="medium">
        <color indexed="64"/>
      </left>
      <right style="thin">
        <color theme="2" tint="-0.24994659260841701"/>
      </right>
      <top style="thin">
        <color theme="2" tint="-0.24994659260841701"/>
      </top>
      <bottom style="medium">
        <color indexed="64"/>
      </bottom>
      <diagonal/>
    </border>
    <border>
      <left style="thin">
        <color theme="2" tint="-0.24994659260841701"/>
      </left>
      <right style="thin">
        <color theme="2" tint="-0.24994659260841701"/>
      </right>
      <top style="thin">
        <color theme="2" tint="-0.24994659260841701"/>
      </top>
      <bottom style="medium">
        <color indexed="64"/>
      </bottom>
      <diagonal/>
    </border>
    <border>
      <left style="thin">
        <color theme="2" tint="-0.24994659260841701"/>
      </left>
      <right style="medium">
        <color indexed="64"/>
      </right>
      <top style="thin">
        <color theme="2" tint="-0.2499465926084170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bottom style="double">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style="thin">
        <color indexed="64"/>
      </top>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double">
        <color indexed="64"/>
      </top>
      <bottom style="medium">
        <color indexed="64"/>
      </bottom>
      <diagonal/>
    </border>
    <border>
      <left/>
      <right style="thick">
        <color indexed="64"/>
      </right>
      <top style="thin">
        <color indexed="64"/>
      </top>
      <bottom style="double">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thin">
        <color indexed="64"/>
      </left>
      <right style="medium">
        <color indexed="64"/>
      </right>
      <top style="double">
        <color indexed="64"/>
      </top>
      <bottom style="medium">
        <color indexed="64"/>
      </bottom>
      <diagonal/>
    </border>
    <border>
      <left/>
      <right style="thick">
        <color indexed="64"/>
      </right>
      <top style="medium">
        <color indexed="64"/>
      </top>
      <bottom/>
      <diagonal/>
    </border>
    <border>
      <left style="thin">
        <color indexed="64"/>
      </left>
      <right style="medium">
        <color indexed="64"/>
      </right>
      <top/>
      <bottom style="double">
        <color indexed="64"/>
      </bottom>
      <diagonal/>
    </border>
    <border>
      <left/>
      <right/>
      <top style="thin">
        <color indexed="64"/>
      </top>
      <bottom/>
      <diagonal/>
    </border>
    <border>
      <left/>
      <right/>
      <top/>
      <bottom style="thin">
        <color theme="4" tint="0.39997558519241921"/>
      </bottom>
      <diagonal/>
    </border>
    <border>
      <left style="thin">
        <color indexed="64"/>
      </left>
      <right/>
      <top style="thin">
        <color indexed="64"/>
      </top>
      <bottom/>
      <diagonal/>
    </border>
    <border>
      <left/>
      <right style="thin">
        <color indexed="64"/>
      </right>
      <top style="double">
        <color indexed="64"/>
      </top>
      <bottom style="thin">
        <color indexed="64"/>
      </bottom>
      <diagonal/>
    </border>
  </borders>
  <cellStyleXfs count="15">
    <xf numFmtId="0" fontId="0" fillId="0" borderId="0"/>
    <xf numFmtId="0" fontId="3" fillId="0" borderId="0" applyNumberFormat="0" applyFill="0" applyBorder="0" applyAlignment="0" applyProtection="0"/>
    <xf numFmtId="9" fontId="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4" fontId="4" fillId="0" borderId="0" applyFont="0" applyFill="0" applyBorder="0" applyAlignment="0" applyProtection="0"/>
    <xf numFmtId="0" fontId="74" fillId="0" borderId="0"/>
    <xf numFmtId="0" fontId="4" fillId="0" borderId="0"/>
    <xf numFmtId="0" fontId="4" fillId="0" borderId="0"/>
    <xf numFmtId="9" fontId="4" fillId="0" borderId="0" applyFont="0" applyFill="0" applyBorder="0" applyAlignment="0" applyProtection="0"/>
    <xf numFmtId="43" fontId="39" fillId="0" borderId="0" applyFont="0" applyFill="0" applyBorder="0" applyAlignment="0" applyProtection="0"/>
    <xf numFmtId="0" fontId="24" fillId="0" borderId="0"/>
    <xf numFmtId="9" fontId="106" fillId="0" borderId="0" applyFont="0" applyFill="0" applyBorder="0" applyAlignment="0" applyProtection="0"/>
    <xf numFmtId="43" fontId="4" fillId="0" borderId="0" applyFont="0" applyFill="0" applyBorder="0" applyAlignment="0" applyProtection="0"/>
  </cellStyleXfs>
  <cellXfs count="2303">
    <xf numFmtId="0" fontId="0" fillId="0" borderId="0" xfId="0"/>
    <xf numFmtId="0" fontId="5" fillId="0" borderId="0" xfId="0" applyFont="1"/>
    <xf numFmtId="0" fontId="7" fillId="0" borderId="0" xfId="0" applyFont="1"/>
    <xf numFmtId="164" fontId="7" fillId="0" borderId="0" xfId="2" applyNumberFormat="1" applyFont="1" applyBorder="1" applyAlignment="1">
      <alignment horizontal="center"/>
    </xf>
    <xf numFmtId="0" fontId="7" fillId="0" borderId="0" xfId="0" applyFont="1" applyBorder="1"/>
    <xf numFmtId="0" fontId="12" fillId="0" borderId="0" xfId="0" applyFont="1" applyBorder="1"/>
    <xf numFmtId="0" fontId="7" fillId="0" borderId="0" xfId="0" applyFont="1" applyBorder="1" applyAlignment="1">
      <alignment horizontal="right" wrapText="1"/>
    </xf>
    <xf numFmtId="164" fontId="8" fillId="0" borderId="0" xfId="2" applyNumberFormat="1" applyFont="1" applyBorder="1" applyAlignment="1">
      <alignment horizontal="center"/>
    </xf>
    <xf numFmtId="167" fontId="8" fillId="0" borderId="0" xfId="2" applyNumberFormat="1" applyFont="1" applyBorder="1" applyAlignment="1">
      <alignment horizontal="center"/>
    </xf>
    <xf numFmtId="2" fontId="8" fillId="0" borderId="0" xfId="2" applyNumberFormat="1" applyFont="1" applyBorder="1" applyAlignment="1">
      <alignment horizontal="center"/>
    </xf>
    <xf numFmtId="168" fontId="7" fillId="0" borderId="0" xfId="0" applyNumberFormat="1" applyFont="1" applyAlignment="1">
      <alignment horizontal="left"/>
    </xf>
    <xf numFmtId="0" fontId="0" fillId="0" borderId="0" xfId="0" applyFont="1"/>
    <xf numFmtId="0" fontId="19" fillId="0" borderId="0" xfId="0" applyFont="1"/>
    <xf numFmtId="0" fontId="18" fillId="0" borderId="0" xfId="0" applyFont="1"/>
    <xf numFmtId="0" fontId="0" fillId="0" borderId="0" xfId="0" applyFont="1" applyFill="1" applyBorder="1"/>
    <xf numFmtId="0" fontId="24" fillId="0" borderId="0" xfId="0"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64" fontId="25" fillId="0" borderId="10" xfId="0" applyNumberFormat="1" applyFont="1" applyBorder="1" applyAlignment="1">
      <alignment horizontal="center" vertical="center" shrinkToFit="1"/>
    </xf>
    <xf numFmtId="0" fontId="0" fillId="0" borderId="0" xfId="0" applyFont="1" applyFill="1"/>
    <xf numFmtId="0" fontId="0" fillId="0" borderId="0" xfId="0" applyFont="1" applyAlignment="1">
      <alignment wrapText="1"/>
    </xf>
    <xf numFmtId="0" fontId="26" fillId="0" borderId="8" xfId="0" applyFont="1" applyBorder="1" applyAlignment="1">
      <alignment wrapText="1"/>
    </xf>
    <xf numFmtId="0" fontId="27" fillId="0" borderId="8" xfId="0" applyFont="1" applyBorder="1" applyAlignment="1">
      <alignment horizontal="center" vertical="center" wrapText="1"/>
    </xf>
    <xf numFmtId="3" fontId="29" fillId="0" borderId="4" xfId="0" applyNumberFormat="1" applyFont="1" applyBorder="1" applyAlignment="1">
      <alignment horizontal="center" vertical="center" wrapText="1"/>
    </xf>
    <xf numFmtId="0" fontId="29" fillId="0" borderId="4" xfId="0" applyFont="1" applyBorder="1" applyAlignment="1">
      <alignment horizontal="center" vertical="center" wrapText="1"/>
    </xf>
    <xf numFmtId="9" fontId="29" fillId="0" borderId="4" xfId="0" applyNumberFormat="1" applyFont="1" applyBorder="1" applyAlignment="1">
      <alignment horizontal="center" vertical="center" wrapText="1"/>
    </xf>
    <xf numFmtId="10" fontId="29" fillId="0" borderId="4" xfId="0" applyNumberFormat="1" applyFont="1" applyBorder="1" applyAlignment="1">
      <alignment horizontal="center" vertical="center" wrapText="1"/>
    </xf>
    <xf numFmtId="3" fontId="29" fillId="0" borderId="5" xfId="0" applyNumberFormat="1" applyFont="1" applyBorder="1" applyAlignment="1">
      <alignment horizontal="center" vertical="center" wrapText="1"/>
    </xf>
    <xf numFmtId="0" fontId="29" fillId="0" borderId="5" xfId="0" applyFont="1" applyBorder="1" applyAlignment="1">
      <alignment horizontal="center" vertical="center" wrapText="1"/>
    </xf>
    <xf numFmtId="0" fontId="33" fillId="0" borderId="0" xfId="0" applyFont="1"/>
    <xf numFmtId="0" fontId="32" fillId="3" borderId="0" xfId="0" applyFont="1" applyFill="1"/>
    <xf numFmtId="0" fontId="32" fillId="0" borderId="0" xfId="0" applyFont="1"/>
    <xf numFmtId="0" fontId="0" fillId="0" borderId="0" xfId="0" applyAlignment="1">
      <alignment horizontal="left" vertical="top"/>
    </xf>
    <xf numFmtId="0" fontId="11" fillId="0" borderId="0" xfId="0" applyFont="1"/>
    <xf numFmtId="3" fontId="17" fillId="2" borderId="3" xfId="0" applyNumberFormat="1" applyFont="1" applyFill="1" applyBorder="1" applyAlignment="1">
      <alignment horizontal="right" vertical="center" wrapText="1"/>
    </xf>
    <xf numFmtId="0" fontId="17" fillId="2" borderId="23" xfId="0" applyFont="1" applyFill="1" applyBorder="1" applyAlignment="1">
      <alignment horizontal="right" vertical="center" wrapText="1"/>
    </xf>
    <xf numFmtId="3" fontId="17" fillId="2" borderId="23" xfId="0" applyNumberFormat="1" applyFont="1" applyFill="1" applyBorder="1" applyAlignment="1">
      <alignment horizontal="right" vertical="center" wrapText="1"/>
    </xf>
    <xf numFmtId="0" fontId="35" fillId="0" borderId="0" xfId="3" applyFont="1" applyBorder="1" applyAlignment="1">
      <alignment vertical="center" wrapText="1"/>
    </xf>
    <xf numFmtId="0" fontId="0" fillId="0" borderId="0" xfId="0" applyFont="1" applyAlignment="1">
      <alignment horizontal="right"/>
    </xf>
    <xf numFmtId="0" fontId="0" fillId="0" borderId="0" xfId="0" applyFont="1" applyAlignment="1">
      <alignment textRotation="90"/>
    </xf>
    <xf numFmtId="0" fontId="36" fillId="0" borderId="0" xfId="3" applyFont="1" applyFill="1" applyBorder="1" applyAlignment="1">
      <alignment vertical="center" textRotation="90"/>
    </xf>
    <xf numFmtId="0" fontId="0" fillId="0" borderId="0" xfId="0" applyFont="1" applyAlignment="1">
      <alignment vertical="center"/>
    </xf>
    <xf numFmtId="0" fontId="7" fillId="0" borderId="0" xfId="0" applyFont="1" applyAlignment="1">
      <alignment horizontal="center"/>
    </xf>
    <xf numFmtId="0" fontId="0" fillId="0" borderId="0" xfId="0" applyFont="1" applyAlignment="1">
      <alignment horizontal="center" vertical="center"/>
    </xf>
    <xf numFmtId="0" fontId="6" fillId="0" borderId="0" xfId="5" applyFont="1" applyBorder="1"/>
    <xf numFmtId="0" fontId="37" fillId="0" borderId="0" xfId="5" applyFont="1" applyFill="1" applyBorder="1" applyAlignment="1">
      <alignment horizontal="centerContinuous"/>
    </xf>
    <xf numFmtId="43" fontId="38" fillId="0" borderId="0" xfId="5" applyNumberFormat="1" applyFont="1" applyFill="1" applyBorder="1" applyAlignment="1">
      <alignment horizontal="centerContinuous"/>
    </xf>
    <xf numFmtId="0" fontId="37" fillId="0" borderId="0" xfId="5" applyFont="1" applyFill="1" applyBorder="1" applyAlignment="1">
      <alignment horizontal="center"/>
    </xf>
    <xf numFmtId="0" fontId="6" fillId="0" borderId="0" xfId="5" applyFont="1" applyFill="1" applyBorder="1" applyAlignment="1">
      <alignment horizontal="center"/>
    </xf>
    <xf numFmtId="0" fontId="6" fillId="0" borderId="0" xfId="5" applyFont="1" applyFill="1" applyBorder="1"/>
    <xf numFmtId="0" fontId="6" fillId="0" borderId="0" xfId="5" applyFont="1" applyFill="1" applyBorder="1" applyAlignment="1">
      <alignment horizontal="center" wrapText="1"/>
    </xf>
    <xf numFmtId="0" fontId="39" fillId="0" borderId="0" xfId="5" applyFont="1" applyFill="1" applyBorder="1" applyAlignment="1">
      <alignment horizontal="center" wrapText="1"/>
    </xf>
    <xf numFmtId="0" fontId="6" fillId="0" borderId="0" xfId="5" applyFont="1" applyFill="1" applyBorder="1" applyAlignment="1">
      <alignment horizontal="left" wrapText="1"/>
    </xf>
    <xf numFmtId="170" fontId="0" fillId="0" borderId="0" xfId="4" applyNumberFormat="1" applyFont="1" applyFill="1" applyBorder="1"/>
    <xf numFmtId="170" fontId="0" fillId="0" borderId="0" xfId="4" applyNumberFormat="1" applyFont="1" applyBorder="1"/>
    <xf numFmtId="0" fontId="6" fillId="0" borderId="0" xfId="5" applyFill="1"/>
    <xf numFmtId="0" fontId="0" fillId="0" borderId="0" xfId="1" applyFont="1" applyFill="1" applyBorder="1"/>
    <xf numFmtId="0" fontId="6" fillId="0" borderId="0" xfId="1" applyFont="1" applyFill="1" applyBorder="1"/>
    <xf numFmtId="170" fontId="6" fillId="0" borderId="0" xfId="4" applyNumberFormat="1" applyFont="1" applyFill="1" applyBorder="1"/>
    <xf numFmtId="0" fontId="0" fillId="0" borderId="0" xfId="1" applyFont="1" applyFill="1"/>
    <xf numFmtId="164" fontId="0" fillId="0" borderId="0" xfId="2" applyNumberFormat="1" applyFont="1" applyBorder="1"/>
    <xf numFmtId="164" fontId="0" fillId="0" borderId="13" xfId="2" applyNumberFormat="1" applyFont="1" applyBorder="1"/>
    <xf numFmtId="171" fontId="39" fillId="0" borderId="13" xfId="6" applyNumberFormat="1" applyFont="1" applyBorder="1"/>
    <xf numFmtId="9" fontId="39" fillId="0" borderId="0" xfId="2" applyNumberFormat="1" applyFont="1" applyBorder="1"/>
    <xf numFmtId="164" fontId="39" fillId="0" borderId="0" xfId="2" applyNumberFormat="1" applyFont="1" applyBorder="1"/>
    <xf numFmtId="0" fontId="40" fillId="0" borderId="0" xfId="3" applyFont="1" applyFill="1" applyBorder="1" applyAlignment="1">
      <alignment vertical="center"/>
    </xf>
    <xf numFmtId="0" fontId="26" fillId="0" borderId="8" xfId="0" applyFont="1" applyBorder="1" applyAlignment="1">
      <alignment horizontal="center" vertical="center" wrapText="1"/>
    </xf>
    <xf numFmtId="0" fontId="31" fillId="0" borderId="0" xfId="0" applyFont="1" applyAlignment="1">
      <alignment horizontal="center" vertical="center" wrapText="1"/>
    </xf>
    <xf numFmtId="0" fontId="28" fillId="5" borderId="2" xfId="0" applyFont="1" applyFill="1" applyBorder="1" applyAlignment="1">
      <alignment horizontal="center" vertical="center" wrapText="1"/>
    </xf>
    <xf numFmtId="0" fontId="26" fillId="0" borderId="23" xfId="0" applyFont="1" applyBorder="1" applyAlignment="1">
      <alignment wrapText="1"/>
    </xf>
    <xf numFmtId="0" fontId="27" fillId="0" borderId="4" xfId="0" applyFont="1" applyBorder="1" applyAlignment="1">
      <alignment horizontal="center" vertical="center" wrapText="1"/>
    </xf>
    <xf numFmtId="164" fontId="25" fillId="0" borderId="46" xfId="0" applyNumberFormat="1" applyFont="1" applyBorder="1" applyAlignment="1">
      <alignment horizontal="center" vertical="center" shrinkToFit="1"/>
    </xf>
    <xf numFmtId="3" fontId="45" fillId="0" borderId="29" xfId="0" applyNumberFormat="1" applyFont="1" applyBorder="1" applyAlignment="1">
      <alignment horizontal="center" vertical="center" shrinkToFit="1"/>
    </xf>
    <xf numFmtId="164" fontId="45" fillId="0" borderId="29" xfId="0" applyNumberFormat="1" applyFont="1" applyBorder="1" applyAlignment="1">
      <alignment horizontal="center" vertical="center" shrinkToFit="1"/>
    </xf>
    <xf numFmtId="0" fontId="13" fillId="2" borderId="1" xfId="0" applyFont="1" applyFill="1" applyBorder="1" applyAlignment="1">
      <alignment horizontal="center" textRotation="90" wrapText="1"/>
    </xf>
    <xf numFmtId="0" fontId="11" fillId="4" borderId="1" xfId="0" applyFont="1" applyFill="1" applyBorder="1" applyAlignment="1">
      <alignment horizontal="center" textRotation="90" wrapText="1"/>
    </xf>
    <xf numFmtId="0" fontId="11" fillId="2" borderId="1" xfId="0" applyFont="1" applyFill="1" applyBorder="1" applyAlignment="1">
      <alignment horizontal="center" textRotation="90" wrapText="1"/>
    </xf>
    <xf numFmtId="0" fontId="10" fillId="4" borderId="50"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3" fillId="2" borderId="58" xfId="0" applyFont="1" applyFill="1" applyBorder="1" applyAlignment="1">
      <alignment horizontal="center" vertical="center"/>
    </xf>
    <xf numFmtId="0" fontId="13" fillId="2" borderId="5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0" borderId="0" xfId="0" applyBorder="1"/>
    <xf numFmtId="0" fontId="0" fillId="0" borderId="24" xfId="0" applyBorder="1"/>
    <xf numFmtId="0" fontId="13" fillId="2" borderId="53" xfId="0" applyFont="1" applyFill="1" applyBorder="1" applyAlignment="1">
      <alignment horizontal="center" vertical="center" wrapText="1"/>
    </xf>
    <xf numFmtId="0" fontId="13" fillId="2" borderId="50" xfId="0" applyFont="1" applyFill="1" applyBorder="1" applyAlignment="1">
      <alignment horizontal="right" vertical="center" wrapText="1"/>
    </xf>
    <xf numFmtId="0" fontId="13" fillId="2" borderId="42" xfId="0" applyFont="1" applyFill="1" applyBorder="1" applyAlignment="1">
      <alignment horizontal="right" vertical="center" wrapText="1"/>
    </xf>
    <xf numFmtId="0" fontId="13" fillId="2" borderId="63" xfId="0" applyFont="1" applyFill="1" applyBorder="1" applyAlignment="1">
      <alignment horizontal="right" vertical="center" wrapText="1"/>
    </xf>
    <xf numFmtId="0" fontId="13" fillId="2" borderId="70" xfId="0" applyFont="1" applyFill="1" applyBorder="1" applyAlignment="1">
      <alignment horizontal="right" vertical="center" wrapText="1"/>
    </xf>
    <xf numFmtId="0" fontId="13" fillId="2" borderId="53" xfId="0" applyFont="1" applyFill="1" applyBorder="1" applyAlignment="1">
      <alignment horizontal="right" vertical="center" wrapText="1"/>
    </xf>
    <xf numFmtId="0" fontId="0" fillId="0" borderId="0" xfId="0" applyAlignment="1">
      <alignment horizontal="right"/>
    </xf>
    <xf numFmtId="0" fontId="17" fillId="2" borderId="50" xfId="0" applyFont="1" applyFill="1" applyBorder="1" applyAlignment="1">
      <alignment horizontal="right" vertical="center" wrapText="1"/>
    </xf>
    <xf numFmtId="0" fontId="17" fillId="2" borderId="42" xfId="0" applyFont="1" applyFill="1" applyBorder="1" applyAlignment="1">
      <alignment horizontal="right" vertical="center" wrapText="1"/>
    </xf>
    <xf numFmtId="3" fontId="17" fillId="2" borderId="63" xfId="0" applyNumberFormat="1" applyFont="1" applyFill="1" applyBorder="1" applyAlignment="1">
      <alignment horizontal="right" vertical="center" wrapText="1"/>
    </xf>
    <xf numFmtId="0" fontId="17" fillId="2" borderId="44" xfId="0" applyFont="1" applyFill="1" applyBorder="1" applyAlignment="1">
      <alignment horizontal="right" vertical="center" wrapText="1"/>
    </xf>
    <xf numFmtId="3" fontId="17" fillId="2" borderId="42" xfId="0" applyNumberFormat="1" applyFont="1" applyFill="1" applyBorder="1" applyAlignment="1">
      <alignment horizontal="right" vertical="center" wrapText="1"/>
    </xf>
    <xf numFmtId="3" fontId="17" fillId="2" borderId="44" xfId="0" applyNumberFormat="1" applyFont="1" applyFill="1" applyBorder="1" applyAlignment="1">
      <alignment horizontal="right" vertical="center" wrapText="1"/>
    </xf>
    <xf numFmtId="0" fontId="17" fillId="2" borderId="51" xfId="0" applyFont="1" applyFill="1" applyBorder="1" applyAlignment="1">
      <alignment horizontal="right" vertical="center" wrapText="1"/>
    </xf>
    <xf numFmtId="0" fontId="17" fillId="2" borderId="32" xfId="0" applyFont="1" applyFill="1" applyBorder="1" applyAlignment="1">
      <alignment horizontal="right" vertical="center" wrapText="1"/>
    </xf>
    <xf numFmtId="0" fontId="17" fillId="2" borderId="55"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17" fillId="2" borderId="78" xfId="0" applyFont="1" applyFill="1" applyBorder="1" applyAlignment="1">
      <alignment horizontal="right" vertical="center" wrapText="1"/>
    </xf>
    <xf numFmtId="3" fontId="17" fillId="2" borderId="53" xfId="0" applyNumberFormat="1" applyFont="1" applyFill="1" applyBorder="1" applyAlignment="1">
      <alignment horizontal="right" vertical="center" wrapText="1"/>
    </xf>
    <xf numFmtId="0" fontId="17" fillId="2" borderId="1" xfId="0" applyFont="1" applyFill="1" applyBorder="1" applyAlignment="1">
      <alignment horizontal="right" vertical="center" wrapText="1"/>
    </xf>
    <xf numFmtId="0" fontId="13" fillId="2" borderId="6"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4" borderId="6" xfId="0" applyFont="1" applyFill="1" applyBorder="1" applyAlignment="1">
      <alignment horizontal="center" vertical="center" wrapText="1"/>
    </xf>
    <xf numFmtId="10" fontId="0" fillId="0" borderId="56" xfId="0" applyNumberFormat="1" applyFont="1" applyBorder="1" applyAlignment="1">
      <alignment horizontal="center" vertical="center"/>
    </xf>
    <xf numFmtId="3" fontId="5" fillId="0" borderId="43" xfId="0" applyNumberFormat="1" applyFont="1" applyBorder="1" applyAlignment="1">
      <alignment horizontal="center" vertical="center"/>
    </xf>
    <xf numFmtId="0" fontId="14" fillId="2" borderId="50" xfId="0" applyFont="1" applyFill="1" applyBorder="1" applyAlignment="1">
      <alignment horizontal="center" vertical="center" wrapText="1"/>
    </xf>
    <xf numFmtId="0" fontId="17" fillId="2" borderId="63" xfId="0" applyFont="1" applyFill="1" applyBorder="1" applyAlignment="1">
      <alignment horizontal="right" vertical="center" wrapText="1"/>
    </xf>
    <xf numFmtId="0" fontId="44" fillId="2" borderId="50" xfId="0" applyFont="1" applyFill="1" applyBorder="1" applyAlignment="1">
      <alignment horizontal="right" vertical="top" wrapText="1"/>
    </xf>
    <xf numFmtId="0" fontId="44" fillId="2" borderId="42" xfId="0" applyFont="1" applyFill="1" applyBorder="1" applyAlignment="1">
      <alignment horizontal="right" vertical="top" wrapText="1" indent="1"/>
    </xf>
    <xf numFmtId="0" fontId="44" fillId="2" borderId="42" xfId="0" applyFont="1" applyFill="1" applyBorder="1" applyAlignment="1">
      <alignment horizontal="right" vertical="top" wrapText="1"/>
    </xf>
    <xf numFmtId="0" fontId="44" fillId="2" borderId="64" xfId="0" applyFont="1" applyFill="1" applyBorder="1" applyAlignment="1">
      <alignment horizontal="right" vertical="top" wrapText="1" indent="1"/>
    </xf>
    <xf numFmtId="0" fontId="44" fillId="2" borderId="44" xfId="0" applyFont="1" applyFill="1" applyBorder="1" applyAlignment="1">
      <alignment horizontal="right" vertical="top" wrapText="1" indent="1"/>
    </xf>
    <xf numFmtId="0" fontId="44" fillId="2" borderId="1" xfId="0" applyFont="1" applyFill="1" applyBorder="1" applyAlignment="1">
      <alignment horizontal="right" vertical="top" wrapText="1"/>
    </xf>
    <xf numFmtId="0" fontId="13" fillId="2" borderId="78" xfId="0" applyFont="1" applyFill="1" applyBorder="1" applyAlignment="1">
      <alignment horizontal="center" vertical="center" wrapText="1"/>
    </xf>
    <xf numFmtId="3" fontId="11" fillId="0" borderId="43" xfId="0" applyNumberFormat="1" applyFont="1" applyBorder="1" applyAlignment="1">
      <alignment horizontal="center" vertical="center"/>
    </xf>
    <xf numFmtId="3" fontId="21" fillId="0" borderId="71" xfId="0" applyNumberFormat="1" applyFont="1" applyBorder="1" applyAlignment="1">
      <alignment horizontal="center" vertical="center" wrapText="1"/>
    </xf>
    <xf numFmtId="3" fontId="21" fillId="0" borderId="72" xfId="0" applyNumberFormat="1" applyFont="1" applyBorder="1" applyAlignment="1">
      <alignment horizontal="center" vertical="center" wrapText="1"/>
    </xf>
    <xf numFmtId="0" fontId="10" fillId="4" borderId="82" xfId="0" applyFont="1" applyFill="1" applyBorder="1" applyAlignment="1">
      <alignment horizontal="center" vertical="center" wrapText="1"/>
    </xf>
    <xf numFmtId="0" fontId="17" fillId="2" borderId="9" xfId="0" applyFont="1" applyFill="1" applyBorder="1" applyAlignment="1">
      <alignment horizontal="right" vertical="center" wrapText="1"/>
    </xf>
    <xf numFmtId="3" fontId="11" fillId="0" borderId="69" xfId="0" applyNumberFormat="1" applyFont="1" applyBorder="1" applyAlignment="1">
      <alignment horizontal="center" vertical="center"/>
    </xf>
    <xf numFmtId="3" fontId="17" fillId="2" borderId="9" xfId="0" applyNumberFormat="1" applyFont="1" applyFill="1" applyBorder="1" applyAlignment="1">
      <alignment horizontal="right" vertical="center" wrapText="1"/>
    </xf>
    <xf numFmtId="3" fontId="17" fillId="2" borderId="58" xfId="0" applyNumberFormat="1" applyFont="1" applyFill="1" applyBorder="1" applyAlignment="1">
      <alignment horizontal="right" vertical="center" wrapText="1"/>
    </xf>
    <xf numFmtId="0" fontId="0" fillId="0" borderId="9"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9" fillId="4" borderId="1" xfId="0" applyFont="1" applyFill="1" applyBorder="1" applyAlignment="1">
      <alignment horizontal="center" textRotation="90" wrapText="1"/>
    </xf>
    <xf numFmtId="0" fontId="15" fillId="4" borderId="6" xfId="0" applyFont="1" applyFill="1" applyBorder="1" applyAlignment="1">
      <alignment horizontal="center" vertical="center" wrapText="1"/>
    </xf>
    <xf numFmtId="0" fontId="13" fillId="4" borderId="1" xfId="0" applyFont="1" applyFill="1" applyBorder="1" applyAlignment="1">
      <alignment horizontal="center" textRotation="90" wrapText="1"/>
    </xf>
    <xf numFmtId="0" fontId="47" fillId="4" borderId="1" xfId="0" applyFont="1" applyFill="1" applyBorder="1" applyAlignment="1">
      <alignment vertical="center" wrapText="1"/>
    </xf>
    <xf numFmtId="3" fontId="21" fillId="0" borderId="50" xfId="0" applyNumberFormat="1" applyFont="1" applyBorder="1" applyAlignment="1">
      <alignment horizontal="center" vertical="center" wrapText="1"/>
    </xf>
    <xf numFmtId="3" fontId="21" fillId="0" borderId="42" xfId="0" applyNumberFormat="1" applyFont="1" applyBorder="1" applyAlignment="1">
      <alignment horizontal="center" vertical="center" wrapText="1"/>
    </xf>
    <xf numFmtId="3" fontId="21" fillId="0" borderId="63" xfId="0" applyNumberFormat="1" applyFont="1" applyBorder="1" applyAlignment="1">
      <alignment horizontal="center" vertical="center" wrapText="1"/>
    </xf>
    <xf numFmtId="3" fontId="21" fillId="0" borderId="74" xfId="0" applyNumberFormat="1" applyFont="1" applyBorder="1" applyAlignment="1">
      <alignment horizontal="center" vertical="center" wrapText="1"/>
    </xf>
    <xf numFmtId="0" fontId="30" fillId="4" borderId="1" xfId="0" applyFont="1" applyFill="1" applyBorder="1" applyAlignment="1">
      <alignment vertical="center" wrapText="1"/>
    </xf>
    <xf numFmtId="0" fontId="0" fillId="4" borderId="3" xfId="0" applyFont="1" applyFill="1" applyBorder="1" applyAlignment="1">
      <alignment horizontal="center" vertical="center" wrapText="1"/>
    </xf>
    <xf numFmtId="0" fontId="52" fillId="0" borderId="0" xfId="5" applyFont="1"/>
    <xf numFmtId="0" fontId="52" fillId="0" borderId="0" xfId="0" applyFont="1"/>
    <xf numFmtId="0" fontId="52" fillId="0" borderId="0" xfId="0" applyFont="1" applyAlignment="1">
      <alignment vertical="top"/>
    </xf>
    <xf numFmtId="0" fontId="52" fillId="0" borderId="0" xfId="5" applyFont="1" applyAlignment="1">
      <alignment horizontal="center"/>
    </xf>
    <xf numFmtId="0" fontId="52" fillId="0" borderId="0" xfId="5" applyFont="1" applyBorder="1" applyAlignment="1">
      <alignment horizontal="center"/>
    </xf>
    <xf numFmtId="0" fontId="52" fillId="0" borderId="81" xfId="5" applyFont="1" applyBorder="1" applyAlignment="1">
      <alignment horizontal="center"/>
    </xf>
    <xf numFmtId="0" fontId="52" fillId="0" borderId="81" xfId="5" applyFont="1" applyBorder="1" applyAlignment="1">
      <alignment horizontal="right"/>
    </xf>
    <xf numFmtId="0" fontId="52" fillId="0" borderId="80" xfId="5" applyFont="1" applyBorder="1"/>
    <xf numFmtId="0" fontId="52" fillId="0" borderId="0" xfId="5" applyFont="1" applyBorder="1" applyAlignment="1">
      <alignment horizontal="right" wrapText="1"/>
    </xf>
    <xf numFmtId="0" fontId="52" fillId="2" borderId="51" xfId="5" applyFont="1" applyFill="1" applyBorder="1"/>
    <xf numFmtId="0" fontId="52" fillId="2" borderId="32" xfId="5" applyFont="1" applyFill="1" applyBorder="1"/>
    <xf numFmtId="0" fontId="52" fillId="2" borderId="51" xfId="5" applyFont="1" applyFill="1" applyBorder="1" applyAlignment="1">
      <alignment horizontal="right"/>
    </xf>
    <xf numFmtId="0" fontId="52" fillId="2" borderId="32" xfId="5" applyFont="1" applyFill="1" applyBorder="1" applyAlignment="1">
      <alignment horizontal="right"/>
    </xf>
    <xf numFmtId="0" fontId="8" fillId="7" borderId="2" xfId="0" applyFont="1" applyFill="1" applyBorder="1" applyAlignment="1">
      <alignment horizontal="center" vertical="center" wrapText="1"/>
    </xf>
    <xf numFmtId="0" fontId="50" fillId="2" borderId="29" xfId="0" applyFont="1" applyFill="1" applyBorder="1" applyAlignment="1">
      <alignment horizontal="center" textRotation="90" wrapText="1"/>
    </xf>
    <xf numFmtId="0" fontId="43" fillId="8" borderId="57" xfId="0" applyFont="1" applyFill="1" applyBorder="1" applyAlignment="1">
      <alignment horizontal="center" wrapText="1"/>
    </xf>
    <xf numFmtId="0" fontId="0" fillId="8" borderId="31" xfId="0" applyFont="1" applyFill="1" applyBorder="1"/>
    <xf numFmtId="0" fontId="10" fillId="4" borderId="64"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8" fillId="2" borderId="1" xfId="0" applyFont="1" applyFill="1" applyBorder="1" applyAlignment="1">
      <alignment horizontal="center" textRotation="90" wrapText="1"/>
    </xf>
    <xf numFmtId="0" fontId="15" fillId="4" borderId="3" xfId="0" applyFont="1" applyFill="1" applyBorder="1" applyAlignment="1">
      <alignment horizontal="center" vertical="center" wrapText="1"/>
    </xf>
    <xf numFmtId="0" fontId="8" fillId="7" borderId="79" xfId="0" applyFont="1" applyFill="1" applyBorder="1" applyAlignment="1">
      <alignment horizontal="center" textRotation="90" wrapText="1"/>
    </xf>
    <xf numFmtId="0" fontId="8" fillId="7" borderId="68" xfId="0" applyFont="1" applyFill="1" applyBorder="1" applyAlignment="1">
      <alignment horizontal="center" textRotation="90" wrapText="1"/>
    </xf>
    <xf numFmtId="0" fontId="8" fillId="7" borderId="83" xfId="0" applyFont="1" applyFill="1" applyBorder="1" applyAlignment="1">
      <alignment horizontal="center" textRotation="90" wrapText="1"/>
    </xf>
    <xf numFmtId="0" fontId="13" fillId="2" borderId="3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8" fillId="2" borderId="6" xfId="0" applyFont="1" applyFill="1" applyBorder="1" applyAlignment="1">
      <alignment horizontal="center" textRotation="90" wrapText="1"/>
    </xf>
    <xf numFmtId="0" fontId="61" fillId="2" borderId="22" xfId="0" applyFont="1" applyFill="1" applyBorder="1" applyAlignment="1">
      <alignment horizontal="center" vertical="center" wrapText="1"/>
    </xf>
    <xf numFmtId="0" fontId="8" fillId="2" borderId="60" xfId="0" applyFont="1" applyFill="1" applyBorder="1" applyAlignment="1">
      <alignment horizontal="center" textRotation="90" wrapText="1"/>
    </xf>
    <xf numFmtId="0" fontId="8" fillId="2" borderId="61" xfId="0" applyFont="1" applyFill="1" applyBorder="1" applyAlignment="1">
      <alignment horizontal="center" textRotation="90" wrapText="1"/>
    </xf>
    <xf numFmtId="164" fontId="16" fillId="0" borderId="20" xfId="0" applyNumberFormat="1" applyFont="1" applyBorder="1" applyAlignment="1">
      <alignment horizontal="center" vertical="center" wrapText="1"/>
    </xf>
    <xf numFmtId="0" fontId="13" fillId="2" borderId="51" xfId="0" applyFont="1" applyFill="1" applyBorder="1" applyAlignment="1">
      <alignment horizontal="right" vertical="center" wrapText="1"/>
    </xf>
    <xf numFmtId="0" fontId="13" fillId="2" borderId="32" xfId="0" applyFont="1" applyFill="1" applyBorder="1" applyAlignment="1">
      <alignment horizontal="right" vertical="center" wrapText="1"/>
    </xf>
    <xf numFmtId="0" fontId="13" fillId="2" borderId="55" xfId="0" applyFont="1" applyFill="1" applyBorder="1" applyAlignment="1">
      <alignment horizontal="right" vertical="center" wrapText="1"/>
    </xf>
    <xf numFmtId="0" fontId="13" fillId="2" borderId="78" xfId="0" applyFont="1" applyFill="1" applyBorder="1" applyAlignment="1">
      <alignment horizontal="right" vertical="center" wrapText="1"/>
    </xf>
    <xf numFmtId="0" fontId="8" fillId="2" borderId="30" xfId="0" applyFont="1" applyFill="1" applyBorder="1" applyAlignment="1">
      <alignment horizontal="center" textRotation="90" wrapText="1"/>
    </xf>
    <xf numFmtId="0" fontId="51" fillId="2" borderId="57" xfId="0" applyFont="1" applyFill="1" applyBorder="1" applyAlignment="1">
      <alignment horizontal="center" wrapText="1"/>
    </xf>
    <xf numFmtId="0" fontId="51" fillId="2" borderId="73" xfId="0" applyFont="1" applyFill="1" applyBorder="1" applyAlignment="1">
      <alignment horizontal="center" wrapText="1"/>
    </xf>
    <xf numFmtId="0" fontId="8" fillId="2" borderId="2" xfId="0" applyFont="1" applyFill="1" applyBorder="1" applyAlignment="1">
      <alignment horizontal="center" vertical="center" wrapText="1"/>
    </xf>
    <xf numFmtId="0" fontId="42" fillId="8" borderId="61" xfId="0" applyFont="1" applyFill="1" applyBorder="1" applyAlignment="1">
      <alignment horizontal="center" vertical="center" wrapText="1"/>
    </xf>
    <xf numFmtId="0" fontId="42" fillId="8" borderId="67" xfId="0" applyFont="1" applyFill="1" applyBorder="1" applyAlignment="1">
      <alignment horizontal="center" vertical="center" wrapText="1"/>
    </xf>
    <xf numFmtId="0" fontId="50" fillId="2" borderId="60" xfId="3" applyFont="1" applyFill="1" applyBorder="1" applyAlignment="1">
      <alignment horizontal="center" wrapText="1"/>
    </xf>
    <xf numFmtId="0" fontId="63" fillId="0" borderId="0" xfId="0" applyFont="1"/>
    <xf numFmtId="166" fontId="0" fillId="8" borderId="9" xfId="0" applyNumberFormat="1" applyFont="1" applyFill="1" applyBorder="1" applyAlignment="1">
      <alignment horizontal="center" vertical="center" textRotation="90"/>
    </xf>
    <xf numFmtId="0" fontId="52" fillId="8" borderId="0" xfId="3" applyFont="1" applyFill="1" applyBorder="1" applyAlignment="1">
      <alignment horizontal="right" vertical="center"/>
    </xf>
    <xf numFmtId="165" fontId="52" fillId="8" borderId="0" xfId="3" applyNumberFormat="1" applyFont="1" applyFill="1" applyBorder="1" applyAlignment="1">
      <alignment horizontal="center" vertical="center"/>
    </xf>
    <xf numFmtId="165" fontId="50" fillId="8" borderId="0" xfId="3" applyNumberFormat="1" applyFont="1" applyFill="1" applyBorder="1" applyAlignment="1">
      <alignment horizontal="center" vertical="center"/>
    </xf>
    <xf numFmtId="0" fontId="50" fillId="2" borderId="1" xfId="3" applyFont="1" applyFill="1" applyBorder="1" applyAlignment="1">
      <alignment horizontal="center"/>
    </xf>
    <xf numFmtId="0" fontId="0" fillId="4" borderId="25" xfId="0" applyFont="1" applyFill="1" applyBorder="1"/>
    <xf numFmtId="0" fontId="0" fillId="4" borderId="2" xfId="0" applyFont="1" applyFill="1" applyBorder="1" applyAlignment="1">
      <alignment horizontal="right"/>
    </xf>
    <xf numFmtId="0" fontId="50" fillId="2" borderId="43" xfId="0" applyFont="1" applyFill="1" applyBorder="1" applyAlignment="1">
      <alignment horizontal="center"/>
    </xf>
    <xf numFmtId="0" fontId="50" fillId="2" borderId="84" xfId="0" applyFont="1" applyFill="1" applyBorder="1" applyAlignment="1">
      <alignment horizontal="center"/>
    </xf>
    <xf numFmtId="0" fontId="50" fillId="2" borderId="54" xfId="5" applyFont="1" applyFill="1" applyBorder="1" applyAlignment="1">
      <alignment horizontal="center"/>
    </xf>
    <xf numFmtId="0" fontId="50" fillId="2" borderId="23" xfId="5" applyFont="1" applyFill="1" applyBorder="1"/>
    <xf numFmtId="0" fontId="50" fillId="2" borderId="53" xfId="5" applyFont="1" applyFill="1" applyBorder="1" applyAlignment="1">
      <alignment horizontal="right"/>
    </xf>
    <xf numFmtId="0" fontId="66" fillId="2" borderId="25" xfId="5" applyFont="1" applyFill="1" applyBorder="1" applyAlignment="1">
      <alignment horizontal="centerContinuous"/>
    </xf>
    <xf numFmtId="0" fontId="67" fillId="2" borderId="24" xfId="5" applyFont="1" applyFill="1" applyBorder="1" applyAlignment="1">
      <alignment horizontal="centerContinuous"/>
    </xf>
    <xf numFmtId="0" fontId="67" fillId="2" borderId="2" xfId="5" applyFont="1" applyFill="1" applyBorder="1" applyAlignment="1">
      <alignment horizontal="centerContinuous"/>
    </xf>
    <xf numFmtId="0" fontId="68" fillId="5" borderId="8" xfId="5" applyFont="1" applyFill="1" applyBorder="1" applyAlignment="1">
      <alignment horizontal="center"/>
    </xf>
    <xf numFmtId="164" fontId="7" fillId="12" borderId="10" xfId="0" applyNumberFormat="1" applyFont="1" applyFill="1" applyBorder="1" applyAlignment="1">
      <alignment horizontal="center" vertical="center" wrapText="1"/>
    </xf>
    <xf numFmtId="0" fontId="66" fillId="2" borderId="25" xfId="5" quotePrefix="1" applyFont="1" applyFill="1" applyBorder="1" applyAlignment="1">
      <alignment horizontal="centerContinuous"/>
    </xf>
    <xf numFmtId="0" fontId="0" fillId="0" borderId="0" xfId="0"/>
    <xf numFmtId="0" fontId="5" fillId="2" borderId="4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9" fontId="5" fillId="0" borderId="37" xfId="0" applyNumberFormat="1" applyFont="1" applyBorder="1" applyAlignment="1">
      <alignment horizontal="center" vertical="center"/>
    </xf>
    <xf numFmtId="9" fontId="5" fillId="0" borderId="4"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49" fillId="0" borderId="14" xfId="0" applyFont="1" applyBorder="1" applyAlignment="1">
      <alignment horizontal="center" vertical="center" wrapText="1"/>
    </xf>
    <xf numFmtId="0" fontId="49" fillId="0" borderId="16" xfId="0" applyFont="1" applyBorder="1" applyAlignment="1">
      <alignment horizontal="center" vertical="center" wrapText="1"/>
    </xf>
    <xf numFmtId="9" fontId="49" fillId="0" borderId="18" xfId="0" applyNumberFormat="1" applyFont="1" applyBorder="1" applyAlignment="1">
      <alignment horizontal="center" vertical="center" wrapText="1"/>
    </xf>
    <xf numFmtId="0" fontId="49" fillId="0" borderId="71" xfId="0" applyFont="1" applyBorder="1" applyAlignment="1">
      <alignment horizontal="center" vertical="center" wrapText="1"/>
    </xf>
    <xf numFmtId="0" fontId="49" fillId="0" borderId="72" xfId="0" applyFont="1" applyBorder="1" applyAlignment="1">
      <alignment horizontal="center" vertical="center" wrapText="1"/>
    </xf>
    <xf numFmtId="0" fontId="49" fillId="0" borderId="85" xfId="0" applyFont="1" applyBorder="1" applyAlignment="1">
      <alignment horizontal="center" vertical="center" wrapText="1"/>
    </xf>
    <xf numFmtId="9" fontId="49" fillId="0" borderId="37" xfId="0" applyNumberFormat="1" applyFont="1" applyBorder="1" applyAlignment="1">
      <alignment horizontal="center" vertical="center" wrapText="1"/>
    </xf>
    <xf numFmtId="3" fontId="49" fillId="0" borderId="60" xfId="0" applyNumberFormat="1" applyFont="1" applyBorder="1" applyAlignment="1">
      <alignment horizontal="center" vertical="center" wrapText="1"/>
    </xf>
    <xf numFmtId="3" fontId="17" fillId="0" borderId="36" xfId="0" applyNumberFormat="1" applyFont="1" applyBorder="1" applyAlignment="1">
      <alignment horizontal="center" vertical="center" wrapText="1"/>
    </xf>
    <xf numFmtId="3" fontId="17" fillId="0" borderId="14"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3" fontId="17" fillId="0" borderId="39" xfId="0" applyNumberFormat="1" applyFont="1" applyBorder="1" applyAlignment="1">
      <alignment horizontal="center" vertical="center" wrapText="1"/>
    </xf>
    <xf numFmtId="10" fontId="20" fillId="13" borderId="15" xfId="0" applyNumberFormat="1" applyFont="1" applyFill="1" applyBorder="1" applyAlignment="1">
      <alignment horizontal="center" vertical="center" wrapText="1"/>
    </xf>
    <xf numFmtId="9" fontId="5" fillId="4" borderId="4" xfId="0" applyNumberFormat="1" applyFont="1" applyFill="1" applyBorder="1" applyAlignment="1">
      <alignment horizontal="center" vertical="center"/>
    </xf>
    <xf numFmtId="0" fontId="13" fillId="2" borderId="61" xfId="0" applyFont="1" applyFill="1" applyBorder="1" applyAlignment="1">
      <alignment horizontal="center" vertical="center" wrapText="1"/>
    </xf>
    <xf numFmtId="0" fontId="13" fillId="2" borderId="67" xfId="0" applyFont="1" applyFill="1" applyBorder="1" applyAlignment="1">
      <alignment horizontal="center" vertical="center"/>
    </xf>
    <xf numFmtId="0" fontId="10" fillId="2" borderId="64" xfId="0" applyFont="1" applyFill="1" applyBorder="1" applyAlignment="1">
      <alignment horizontal="center" vertical="center" wrapText="1"/>
    </xf>
    <xf numFmtId="3" fontId="56" fillId="0" borderId="16" xfId="0" applyNumberFormat="1" applyFont="1" applyBorder="1" applyAlignment="1">
      <alignment horizontal="center" vertical="center" wrapText="1"/>
    </xf>
    <xf numFmtId="3" fontId="56" fillId="0" borderId="18" xfId="0" applyNumberFormat="1" applyFont="1" applyBorder="1" applyAlignment="1">
      <alignment horizontal="center" vertical="center" wrapText="1"/>
    </xf>
    <xf numFmtId="3" fontId="56" fillId="0" borderId="28" xfId="0" applyNumberFormat="1" applyFont="1" applyBorder="1" applyAlignment="1">
      <alignment horizontal="center" vertical="center" wrapText="1"/>
    </xf>
    <xf numFmtId="3" fontId="56" fillId="0" borderId="13" xfId="0" applyNumberFormat="1" applyFont="1" applyBorder="1" applyAlignment="1">
      <alignment horizontal="center" vertical="center" wrapText="1"/>
    </xf>
    <xf numFmtId="3" fontId="56" fillId="0" borderId="36" xfId="0" applyNumberFormat="1" applyFont="1" applyBorder="1" applyAlignment="1">
      <alignment horizontal="center" vertical="center" wrapText="1"/>
    </xf>
    <xf numFmtId="3" fontId="56" fillId="0" borderId="12"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6" xfId="0" applyNumberFormat="1" applyFont="1" applyBorder="1" applyAlignment="1">
      <alignment horizontal="center" vertical="center" wrapText="1"/>
    </xf>
    <xf numFmtId="9" fontId="17" fillId="0" borderId="18" xfId="0" applyNumberFormat="1" applyFont="1" applyBorder="1" applyAlignment="1">
      <alignment horizontal="center" vertical="center" wrapText="1"/>
    </xf>
    <xf numFmtId="3" fontId="17" fillId="0" borderId="58" xfId="0" applyNumberFormat="1" applyFont="1" applyBorder="1" applyAlignment="1">
      <alignment horizontal="center" vertical="center" wrapText="1"/>
    </xf>
    <xf numFmtId="9" fontId="17" fillId="0" borderId="37" xfId="0" applyNumberFormat="1" applyFont="1" applyBorder="1" applyAlignment="1">
      <alignment horizontal="center" vertical="center" wrapText="1"/>
    </xf>
    <xf numFmtId="3" fontId="17" fillId="0" borderId="29" xfId="0" applyNumberFormat="1" applyFont="1" applyBorder="1" applyAlignment="1">
      <alignment horizontal="center" vertical="center" wrapText="1"/>
    </xf>
    <xf numFmtId="0" fontId="50" fillId="2" borderId="60" xfId="0" applyFont="1" applyFill="1" applyBorder="1" applyAlignment="1">
      <alignment horizontal="center" vertical="center" wrapText="1"/>
    </xf>
    <xf numFmtId="10" fontId="10" fillId="0" borderId="60" xfId="5" applyNumberFormat="1" applyFont="1" applyFill="1" applyBorder="1" applyAlignment="1">
      <alignment horizontal="center" vertical="center"/>
    </xf>
    <xf numFmtId="0" fontId="10" fillId="0" borderId="0" xfId="0" applyFont="1" applyBorder="1" applyAlignment="1">
      <alignment horizontal="center" vertical="center"/>
    </xf>
    <xf numFmtId="0" fontId="3" fillId="0" borderId="88" xfId="1" quotePrefix="1" applyBorder="1"/>
    <xf numFmtId="0" fontId="3" fillId="0" borderId="89" xfId="1" quotePrefix="1" applyBorder="1"/>
    <xf numFmtId="0" fontId="3" fillId="0" borderId="89" xfId="1" applyBorder="1"/>
    <xf numFmtId="0" fontId="72" fillId="5" borderId="0" xfId="0" applyFont="1" applyFill="1" applyBorder="1" applyAlignment="1">
      <alignment horizontal="left" vertical="center"/>
    </xf>
    <xf numFmtId="0" fontId="72" fillId="5" borderId="0" xfId="0" applyFont="1" applyFill="1" applyBorder="1" applyAlignment="1">
      <alignment horizontal="center"/>
    </xf>
    <xf numFmtId="0" fontId="13" fillId="2" borderId="1" xfId="0" applyFont="1" applyFill="1" applyBorder="1" applyAlignment="1">
      <alignment horizontal="left" vertical="center" wrapText="1"/>
    </xf>
    <xf numFmtId="170" fontId="0" fillId="0" borderId="45" xfId="4" applyNumberFormat="1" applyFont="1" applyFill="1" applyBorder="1"/>
    <xf numFmtId="170" fontId="0" fillId="0" borderId="45" xfId="4" applyNumberFormat="1" applyFont="1" applyBorder="1"/>
    <xf numFmtId="170" fontId="0" fillId="0" borderId="45" xfId="4" applyNumberFormat="1" applyFont="1" applyBorder="1" applyAlignment="1">
      <alignment horizontal="right"/>
    </xf>
    <xf numFmtId="3" fontId="52" fillId="15" borderId="57" xfId="3" applyNumberFormat="1" applyFont="1" applyFill="1" applyBorder="1" applyAlignment="1">
      <alignment horizontal="center" vertical="center"/>
    </xf>
    <xf numFmtId="3" fontId="52" fillId="15" borderId="10" xfId="3" applyNumberFormat="1" applyFont="1" applyFill="1" applyBorder="1" applyAlignment="1">
      <alignment horizontal="center" vertical="center"/>
    </xf>
    <xf numFmtId="164" fontId="48" fillId="0" borderId="15" xfId="0" applyNumberFormat="1" applyFont="1" applyBorder="1" applyAlignment="1">
      <alignment horizontal="center" vertical="center" wrapText="1"/>
    </xf>
    <xf numFmtId="0" fontId="11" fillId="2" borderId="36"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48" fillId="0" borderId="18" xfId="0" applyNumberFormat="1" applyFont="1" applyBorder="1" applyAlignment="1">
      <alignment horizontal="center" vertical="center" wrapText="1"/>
    </xf>
    <xf numFmtId="164" fontId="48" fillId="0" borderId="31" xfId="0" applyNumberFormat="1" applyFont="1" applyBorder="1" applyAlignment="1">
      <alignment horizontal="center" vertical="center" wrapText="1"/>
    </xf>
    <xf numFmtId="164" fontId="48" fillId="0" borderId="20" xfId="0" applyNumberFormat="1" applyFont="1" applyBorder="1" applyAlignment="1">
      <alignment horizontal="center" vertical="center" wrapText="1"/>
    </xf>
    <xf numFmtId="164" fontId="48" fillId="0" borderId="19" xfId="0" applyNumberFormat="1" applyFont="1" applyBorder="1" applyAlignment="1">
      <alignment horizontal="center" vertical="center" wrapText="1"/>
    </xf>
    <xf numFmtId="164" fontId="48" fillId="0" borderId="56" xfId="0" applyNumberFormat="1" applyFont="1" applyBorder="1" applyAlignment="1">
      <alignment horizontal="center" vertical="center" wrapText="1"/>
    </xf>
    <xf numFmtId="164" fontId="48" fillId="0" borderId="61" xfId="0" applyNumberFormat="1" applyFont="1" applyBorder="1" applyAlignment="1">
      <alignment horizontal="center" vertical="center" wrapText="1"/>
    </xf>
    <xf numFmtId="9" fontId="10" fillId="0" borderId="86" xfId="0" applyNumberFormat="1" applyFont="1" applyBorder="1" applyAlignment="1">
      <alignment horizontal="center" vertical="center"/>
    </xf>
    <xf numFmtId="164" fontId="16" fillId="0" borderId="18" xfId="0" applyNumberFormat="1" applyFont="1" applyBorder="1" applyAlignment="1">
      <alignment horizontal="center" vertical="center" wrapText="1"/>
    </xf>
    <xf numFmtId="164" fontId="16" fillId="0" borderId="31" xfId="0" applyNumberFormat="1" applyFont="1" applyBorder="1" applyAlignment="1">
      <alignment horizontal="center" vertical="center" wrapText="1"/>
    </xf>
    <xf numFmtId="164" fontId="16" fillId="3" borderId="18" xfId="2" applyNumberFormat="1" applyFont="1" applyFill="1" applyBorder="1" applyAlignment="1">
      <alignment horizontal="center" vertical="center" wrapText="1"/>
    </xf>
    <xf numFmtId="164" fontId="20" fillId="4" borderId="19" xfId="0" applyNumberFormat="1" applyFont="1" applyFill="1" applyBorder="1" applyAlignment="1">
      <alignment horizontal="center" vertical="center" wrapText="1"/>
    </xf>
    <xf numFmtId="164" fontId="20" fillId="4" borderId="20" xfId="0" applyNumberFormat="1" applyFont="1" applyFill="1" applyBorder="1" applyAlignment="1">
      <alignment horizontal="center" vertical="center" wrapText="1"/>
    </xf>
    <xf numFmtId="164" fontId="20" fillId="3" borderId="20" xfId="0" applyNumberFormat="1" applyFont="1" applyFill="1" applyBorder="1" applyAlignment="1">
      <alignment horizontal="center" vertical="center" wrapText="1"/>
    </xf>
    <xf numFmtId="164" fontId="20" fillId="3" borderId="19" xfId="0" applyNumberFormat="1" applyFont="1" applyFill="1" applyBorder="1" applyAlignment="1">
      <alignment horizontal="center" vertical="center" wrapText="1"/>
    </xf>
    <xf numFmtId="164" fontId="0" fillId="4" borderId="52" xfId="0" applyNumberFormat="1" applyFont="1" applyFill="1" applyBorder="1" applyAlignment="1">
      <alignment horizontal="center" vertical="center"/>
    </xf>
    <xf numFmtId="164" fontId="0" fillId="4" borderId="17" xfId="0" applyNumberFormat="1" applyFont="1" applyFill="1" applyBorder="1" applyAlignment="1">
      <alignment horizontal="center" vertical="center"/>
    </xf>
    <xf numFmtId="164" fontId="0" fillId="4" borderId="40" xfId="0" applyNumberFormat="1" applyFont="1" applyFill="1" applyBorder="1" applyAlignment="1">
      <alignment horizontal="center" vertical="center"/>
    </xf>
    <xf numFmtId="0" fontId="0" fillId="0" borderId="0" xfId="0" applyFill="1"/>
    <xf numFmtId="0" fontId="15" fillId="3" borderId="3" xfId="0" applyFont="1" applyFill="1" applyBorder="1" applyAlignment="1">
      <alignment horizontal="center" vertical="center" wrapText="1"/>
    </xf>
    <xf numFmtId="0" fontId="0" fillId="0" borderId="22" xfId="0" applyBorder="1"/>
    <xf numFmtId="0" fontId="0" fillId="0" borderId="89" xfId="0" applyNumberFormat="1" applyBorder="1" applyAlignment="1">
      <alignment horizontal="center"/>
    </xf>
    <xf numFmtId="0" fontId="0" fillId="0" borderId="0" xfId="0" applyNumberFormat="1" applyBorder="1" applyAlignment="1">
      <alignment horizontal="center"/>
    </xf>
    <xf numFmtId="0" fontId="3" fillId="0" borderId="89" xfId="1" applyNumberFormat="1" applyBorder="1" applyAlignment="1">
      <alignment horizontal="center"/>
    </xf>
    <xf numFmtId="0" fontId="75" fillId="0" borderId="0" xfId="0" applyFont="1" applyBorder="1" applyAlignment="1">
      <alignment horizontal="center" vertical="center" wrapText="1"/>
    </xf>
    <xf numFmtId="16" fontId="3" fillId="0" borderId="89" xfId="1" quotePrefix="1" applyNumberFormat="1" applyBorder="1" applyAlignment="1">
      <alignment horizontal="center"/>
    </xf>
    <xf numFmtId="0" fontId="75" fillId="0" borderId="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53" xfId="0" applyFont="1" applyFill="1" applyBorder="1" applyAlignment="1">
      <alignment horizontal="center" vertical="center" wrapText="1"/>
    </xf>
    <xf numFmtId="3" fontId="56" fillId="0" borderId="35" xfId="0" applyNumberFormat="1" applyFont="1" applyBorder="1" applyAlignment="1">
      <alignment horizontal="center" vertical="center" wrapText="1"/>
    </xf>
    <xf numFmtId="0" fontId="10" fillId="2" borderId="5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28" fillId="0" borderId="0" xfId="0" applyFont="1" applyBorder="1" applyAlignment="1">
      <alignment horizontal="left" vertical="top"/>
    </xf>
    <xf numFmtId="0" fontId="81" fillId="2" borderId="67" xfId="0" applyFont="1" applyFill="1" applyBorder="1" applyAlignment="1">
      <alignment horizontal="center" vertical="center" wrapText="1"/>
    </xf>
    <xf numFmtId="3" fontId="17" fillId="0" borderId="71" xfId="0" applyNumberFormat="1" applyFont="1" applyBorder="1" applyAlignment="1">
      <alignment horizontal="center" vertical="center" wrapText="1"/>
    </xf>
    <xf numFmtId="3" fontId="17" fillId="0" borderId="72" xfId="0" applyNumberFormat="1" applyFont="1" applyBorder="1" applyAlignment="1">
      <alignment horizontal="center" vertical="center" wrapText="1"/>
    </xf>
    <xf numFmtId="3" fontId="17" fillId="0" borderId="85" xfId="0" applyNumberFormat="1" applyFont="1" applyBorder="1" applyAlignment="1">
      <alignment horizontal="center" vertical="center" wrapText="1"/>
    </xf>
    <xf numFmtId="164" fontId="16" fillId="3" borderId="31" xfId="2" applyNumberFormat="1" applyFont="1" applyFill="1" applyBorder="1" applyAlignment="1">
      <alignment horizontal="center" vertical="center" wrapText="1"/>
    </xf>
    <xf numFmtId="164" fontId="16" fillId="3" borderId="20" xfId="2" applyNumberFormat="1" applyFont="1" applyFill="1" applyBorder="1" applyAlignment="1">
      <alignment horizontal="center" vertical="center" wrapText="1"/>
    </xf>
    <xf numFmtId="0" fontId="3" fillId="0" borderId="89" xfId="1" quotePrefix="1" applyNumberFormat="1" applyBorder="1" applyAlignment="1">
      <alignment horizontal="center"/>
    </xf>
    <xf numFmtId="0" fontId="5" fillId="4" borderId="6" xfId="0" applyFont="1" applyFill="1" applyBorder="1" applyAlignment="1">
      <alignment horizontal="center" vertical="center" wrapText="1"/>
    </xf>
    <xf numFmtId="0" fontId="0" fillId="4" borderId="24" xfId="0" applyFont="1" applyFill="1" applyBorder="1" applyAlignment="1">
      <alignment horizontal="right"/>
    </xf>
    <xf numFmtId="0" fontId="50" fillId="2" borderId="51" xfId="3" applyFont="1" applyFill="1" applyBorder="1" applyAlignment="1">
      <alignment horizontal="right" vertical="center"/>
    </xf>
    <xf numFmtId="0" fontId="50" fillId="2" borderId="32" xfId="3" applyFont="1" applyFill="1" applyBorder="1" applyAlignment="1">
      <alignment horizontal="right" vertical="center"/>
    </xf>
    <xf numFmtId="0" fontId="50" fillId="2" borderId="53" xfId="3" applyFont="1" applyFill="1" applyBorder="1" applyAlignment="1">
      <alignment horizontal="right" vertical="center"/>
    </xf>
    <xf numFmtId="0" fontId="50" fillId="2" borderId="2" xfId="3" applyFont="1" applyFill="1" applyBorder="1" applyAlignment="1">
      <alignment horizontal="center"/>
    </xf>
    <xf numFmtId="3" fontId="50" fillId="0" borderId="52" xfId="3" applyNumberFormat="1" applyFont="1" applyFill="1" applyBorder="1" applyAlignment="1">
      <alignment horizontal="center" vertical="center"/>
    </xf>
    <xf numFmtId="3" fontId="50" fillId="0" borderId="17" xfId="3" applyNumberFormat="1" applyFont="1" applyFill="1" applyBorder="1" applyAlignment="1">
      <alignment horizontal="center" vertical="center"/>
    </xf>
    <xf numFmtId="0" fontId="50" fillId="2" borderId="67" xfId="0" applyFont="1" applyFill="1" applyBorder="1" applyAlignment="1">
      <alignment horizontal="center"/>
    </xf>
    <xf numFmtId="0" fontId="50" fillId="2" borderId="60" xfId="0" applyFont="1" applyFill="1" applyBorder="1" applyAlignment="1">
      <alignment horizontal="center"/>
    </xf>
    <xf numFmtId="0" fontId="50" fillId="2" borderId="61" xfId="3" applyFont="1" applyFill="1" applyBorder="1" applyAlignment="1">
      <alignment horizontal="center" wrapText="1"/>
    </xf>
    <xf numFmtId="3" fontId="52" fillId="15" borderId="15" xfId="3" applyNumberFormat="1" applyFont="1" applyFill="1" applyBorder="1" applyAlignment="1">
      <alignment horizontal="center" vertical="center"/>
    </xf>
    <xf numFmtId="3" fontId="52" fillId="15" borderId="19" xfId="3" applyNumberFormat="1" applyFont="1" applyFill="1" applyBorder="1" applyAlignment="1">
      <alignment horizontal="center" vertical="center"/>
    </xf>
    <xf numFmtId="165" fontId="52" fillId="8" borderId="9" xfId="3" applyNumberFormat="1" applyFont="1" applyFill="1" applyBorder="1" applyAlignment="1">
      <alignment horizontal="center" vertical="center"/>
    </xf>
    <xf numFmtId="165" fontId="52" fillId="8" borderId="5" xfId="3" applyNumberFormat="1" applyFont="1" applyFill="1" applyBorder="1" applyAlignment="1">
      <alignment horizontal="center" vertical="center"/>
    </xf>
    <xf numFmtId="3" fontId="52" fillId="15" borderId="31" xfId="3" applyNumberFormat="1" applyFont="1" applyFill="1" applyBorder="1" applyAlignment="1">
      <alignment horizontal="center" vertical="center"/>
    </xf>
    <xf numFmtId="3" fontId="52" fillId="15" borderId="20" xfId="3" applyNumberFormat="1" applyFont="1" applyFill="1" applyBorder="1" applyAlignment="1">
      <alignment horizontal="center" vertical="center"/>
    </xf>
    <xf numFmtId="3" fontId="50" fillId="0" borderId="59" xfId="3" applyNumberFormat="1" applyFont="1" applyFill="1" applyBorder="1" applyAlignment="1">
      <alignment horizontal="center" vertical="center"/>
    </xf>
    <xf numFmtId="3" fontId="0" fillId="0" borderId="0" xfId="0" applyNumberFormat="1" applyFont="1"/>
    <xf numFmtId="0" fontId="17" fillId="2" borderId="82" xfId="0" applyFont="1" applyFill="1" applyBorder="1" applyAlignment="1">
      <alignment horizontal="right" vertical="center" wrapText="1"/>
    </xf>
    <xf numFmtId="164" fontId="20" fillId="0" borderId="18" xfId="2" applyNumberFormat="1" applyFont="1" applyBorder="1" applyAlignment="1">
      <alignment horizontal="center" vertical="center" wrapText="1"/>
    </xf>
    <xf numFmtId="164" fontId="20" fillId="0" borderId="31" xfId="2" applyNumberFormat="1" applyFont="1" applyBorder="1" applyAlignment="1">
      <alignment horizontal="center" vertical="center" wrapText="1"/>
    </xf>
    <xf numFmtId="164" fontId="20" fillId="0" borderId="20" xfId="2" applyNumberFormat="1" applyFont="1" applyBorder="1" applyAlignment="1">
      <alignment horizontal="center" vertical="center" wrapText="1"/>
    </xf>
    <xf numFmtId="164" fontId="20" fillId="0" borderId="50" xfId="0" applyNumberFormat="1" applyFont="1" applyBorder="1" applyAlignment="1">
      <alignment horizontal="center" vertical="center" wrapText="1"/>
    </xf>
    <xf numFmtId="164" fontId="20" fillId="0" borderId="42" xfId="0" applyNumberFormat="1" applyFont="1" applyBorder="1" applyAlignment="1">
      <alignment horizontal="center" vertical="center" wrapText="1"/>
    </xf>
    <xf numFmtId="164" fontId="20" fillId="0" borderId="63" xfId="0" applyNumberFormat="1" applyFont="1" applyBorder="1" applyAlignment="1">
      <alignment horizontal="center" vertical="center" wrapText="1"/>
    </xf>
    <xf numFmtId="164" fontId="24" fillId="2" borderId="34" xfId="0" applyNumberFormat="1" applyFont="1" applyFill="1" applyBorder="1" applyAlignment="1">
      <alignment horizontal="center" vertical="center" wrapText="1"/>
    </xf>
    <xf numFmtId="164" fontId="24" fillId="2" borderId="12" xfId="0" applyNumberFormat="1" applyFont="1" applyFill="1" applyBorder="1" applyAlignment="1">
      <alignment horizontal="center" vertical="center" wrapText="1"/>
    </xf>
    <xf numFmtId="164" fontId="24" fillId="2" borderId="35" xfId="0" applyNumberFormat="1" applyFont="1" applyFill="1" applyBorder="1" applyAlignment="1">
      <alignment horizontal="center" vertical="center" wrapText="1"/>
    </xf>
    <xf numFmtId="168" fontId="11" fillId="2" borderId="29" xfId="0" applyNumberFormat="1" applyFont="1" applyFill="1" applyBorder="1" applyAlignment="1">
      <alignment horizontal="center" vertical="center" wrapText="1"/>
    </xf>
    <xf numFmtId="164" fontId="16" fillId="3" borderId="42" xfId="0" applyNumberFormat="1" applyFont="1" applyFill="1" applyBorder="1" applyAlignment="1">
      <alignment horizontal="center" vertical="center" wrapText="1"/>
    </xf>
    <xf numFmtId="164" fontId="0" fillId="0" borderId="52" xfId="0" applyNumberFormat="1" applyFont="1" applyBorder="1" applyAlignment="1">
      <alignment horizontal="center" vertical="center"/>
    </xf>
    <xf numFmtId="164" fontId="0" fillId="0" borderId="17" xfId="0" applyNumberFormat="1" applyFont="1" applyBorder="1" applyAlignment="1">
      <alignment horizontal="center" vertical="center"/>
    </xf>
    <xf numFmtId="164" fontId="0" fillId="0" borderId="40" xfId="0" applyNumberFormat="1" applyFont="1" applyBorder="1" applyAlignment="1">
      <alignment horizontal="center" vertical="center"/>
    </xf>
    <xf numFmtId="164" fontId="0" fillId="0" borderId="15" xfId="0" applyNumberFormat="1" applyFont="1" applyBorder="1" applyAlignment="1">
      <alignment horizontal="center" vertical="center"/>
    </xf>
    <xf numFmtId="164" fontId="0" fillId="0" borderId="19" xfId="0" applyNumberFormat="1" applyFont="1" applyBorder="1" applyAlignment="1">
      <alignment horizontal="center" vertical="center"/>
    </xf>
    <xf numFmtId="164" fontId="0" fillId="0" borderId="56"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0" fillId="0" borderId="37" xfId="0" applyNumberFormat="1" applyFont="1" applyBorder="1" applyAlignment="1">
      <alignment horizontal="center" vertical="center"/>
    </xf>
    <xf numFmtId="9" fontId="16" fillId="0" borderId="37" xfId="0" applyNumberFormat="1" applyFont="1" applyBorder="1" applyAlignment="1">
      <alignment horizontal="center" vertical="center" wrapText="1"/>
    </xf>
    <xf numFmtId="10" fontId="16" fillId="3" borderId="8" xfId="0" applyNumberFormat="1" applyFont="1" applyFill="1" applyBorder="1" applyAlignment="1">
      <alignment horizontal="center" vertical="center" wrapText="1"/>
    </xf>
    <xf numFmtId="0" fontId="50" fillId="2" borderId="91" xfId="0" applyFont="1" applyFill="1" applyBorder="1" applyAlignment="1">
      <alignment horizontal="center"/>
    </xf>
    <xf numFmtId="0" fontId="50" fillId="2" borderId="69" xfId="0" applyFont="1" applyFill="1" applyBorder="1" applyAlignment="1">
      <alignment horizontal="center"/>
    </xf>
    <xf numFmtId="3" fontId="17" fillId="4" borderId="50"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164" fontId="17" fillId="4" borderId="44" xfId="0" applyNumberFormat="1" applyFont="1" applyFill="1" applyBorder="1" applyAlignment="1">
      <alignment horizontal="center" vertical="center" wrapText="1"/>
    </xf>
    <xf numFmtId="3" fontId="52" fillId="3" borderId="4" xfId="0" applyNumberFormat="1" applyFont="1" applyFill="1" applyBorder="1" applyAlignment="1">
      <alignment horizontal="center" vertical="center" wrapText="1"/>
    </xf>
    <xf numFmtId="9" fontId="52" fillId="3" borderId="4" xfId="0" applyNumberFormat="1" applyFont="1" applyFill="1" applyBorder="1" applyAlignment="1">
      <alignment horizontal="center" vertical="center" wrapText="1"/>
    </xf>
    <xf numFmtId="0" fontId="52" fillId="3" borderId="4" xfId="0" applyFont="1" applyFill="1" applyBorder="1" applyAlignment="1">
      <alignment horizontal="center" vertical="center" wrapText="1"/>
    </xf>
    <xf numFmtId="3" fontId="52" fillId="3" borderId="5" xfId="0" applyNumberFormat="1" applyFont="1" applyFill="1" applyBorder="1" applyAlignment="1">
      <alignment horizontal="center" vertical="center" wrapText="1"/>
    </xf>
    <xf numFmtId="3" fontId="52" fillId="3" borderId="6" xfId="0" applyNumberFormat="1" applyFont="1" applyFill="1" applyBorder="1" applyAlignment="1">
      <alignment horizontal="center" vertical="center" wrapText="1"/>
    </xf>
    <xf numFmtId="164" fontId="52" fillId="3" borderId="4" xfId="0" applyNumberFormat="1" applyFont="1" applyFill="1" applyBorder="1" applyAlignment="1">
      <alignment horizontal="center" vertical="center" wrapText="1"/>
    </xf>
    <xf numFmtId="164" fontId="52" fillId="3" borderId="3" xfId="0" applyNumberFormat="1" applyFont="1" applyFill="1" applyBorder="1" applyAlignment="1">
      <alignment horizontal="center" vertical="center" wrapText="1"/>
    </xf>
    <xf numFmtId="0" fontId="52" fillId="3" borderId="5"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164" fontId="0" fillId="3" borderId="17" xfId="0" applyNumberFormat="1" applyFont="1" applyFill="1" applyBorder="1" applyAlignment="1">
      <alignment horizontal="center" vertical="center"/>
    </xf>
    <xf numFmtId="3" fontId="0" fillId="3" borderId="39" xfId="0" applyNumberFormat="1" applyFont="1" applyFill="1" applyBorder="1" applyAlignment="1">
      <alignment horizontal="center" vertical="center"/>
    </xf>
    <xf numFmtId="164" fontId="0" fillId="3" borderId="40" xfId="0" applyNumberFormat="1" applyFont="1" applyFill="1" applyBorder="1" applyAlignment="1">
      <alignment horizontal="center" vertical="center"/>
    </xf>
    <xf numFmtId="3" fontId="5" fillId="3" borderId="43" xfId="0" applyNumberFormat="1" applyFont="1" applyFill="1" applyBorder="1" applyAlignment="1">
      <alignment horizontal="center" vertical="center"/>
    </xf>
    <xf numFmtId="3" fontId="25" fillId="3" borderId="10" xfId="0" applyNumberFormat="1" applyFont="1" applyFill="1" applyBorder="1" applyAlignment="1">
      <alignment horizontal="center" vertical="center" shrinkToFit="1"/>
    </xf>
    <xf numFmtId="3" fontId="25" fillId="3" borderId="46" xfId="0" applyNumberFormat="1" applyFont="1" applyFill="1" applyBorder="1" applyAlignment="1">
      <alignment horizontal="center" vertical="center" shrinkToFit="1"/>
    </xf>
    <xf numFmtId="0" fontId="16" fillId="3" borderId="14" xfId="0" applyFont="1" applyFill="1" applyBorder="1" applyAlignment="1">
      <alignment horizontal="center" vertical="center" wrapText="1"/>
    </xf>
    <xf numFmtId="0" fontId="16" fillId="3" borderId="57" xfId="0" applyFont="1" applyFill="1" applyBorder="1" applyAlignment="1">
      <alignment horizontal="center" vertical="center" wrapText="1"/>
    </xf>
    <xf numFmtId="3" fontId="16" fillId="3" borderId="57" xfId="0" applyNumberFormat="1"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0" xfId="0" applyFont="1" applyFill="1" applyBorder="1" applyAlignment="1">
      <alignment horizontal="center" vertical="center" wrapText="1"/>
    </xf>
    <xf numFmtId="3" fontId="16" fillId="3" borderId="10" xfId="0" applyNumberFormat="1" applyFont="1" applyFill="1" applyBorder="1" applyAlignment="1">
      <alignment horizontal="center" vertical="center" wrapText="1"/>
    </xf>
    <xf numFmtId="3" fontId="20" fillId="3" borderId="14" xfId="0" applyNumberFormat="1" applyFont="1" applyFill="1" applyBorder="1" applyAlignment="1">
      <alignment horizontal="center" vertical="center" wrapText="1"/>
    </xf>
    <xf numFmtId="3" fontId="20" fillId="3" borderId="57" xfId="0" applyNumberFormat="1" applyFont="1" applyFill="1" applyBorder="1" applyAlignment="1">
      <alignment horizontal="center" vertical="center" wrapText="1"/>
    </xf>
    <xf numFmtId="3" fontId="20" fillId="3" borderId="73" xfId="0" applyNumberFormat="1" applyFont="1" applyFill="1" applyBorder="1" applyAlignment="1">
      <alignment horizontal="center" vertical="center" wrapText="1"/>
    </xf>
    <xf numFmtId="3" fontId="20" fillId="3" borderId="16" xfId="0" applyNumberFormat="1" applyFont="1" applyFill="1" applyBorder="1" applyAlignment="1">
      <alignment horizontal="center" vertical="center" wrapText="1"/>
    </xf>
    <xf numFmtId="3" fontId="20" fillId="3" borderId="10" xfId="0" applyNumberFormat="1" applyFont="1" applyFill="1" applyBorder="1" applyAlignment="1">
      <alignment horizontal="center" vertical="center" wrapText="1"/>
    </xf>
    <xf numFmtId="3" fontId="20" fillId="3" borderId="11" xfId="0" applyNumberFormat="1" applyFont="1" applyFill="1" applyBorder="1" applyAlignment="1">
      <alignment horizontal="center" vertical="center" wrapText="1"/>
    </xf>
    <xf numFmtId="3" fontId="20" fillId="3" borderId="39" xfId="0" applyNumberFormat="1" applyFont="1" applyFill="1" applyBorder="1" applyAlignment="1">
      <alignment horizontal="center" vertical="center" wrapText="1"/>
    </xf>
    <xf numFmtId="3" fontId="20" fillId="3" borderId="46" xfId="0" applyNumberFormat="1" applyFont="1" applyFill="1" applyBorder="1" applyAlignment="1">
      <alignment horizontal="center" vertical="center" wrapText="1"/>
    </xf>
    <xf numFmtId="3" fontId="20" fillId="3" borderId="62" xfId="0" applyNumberFormat="1" applyFont="1" applyFill="1" applyBorder="1" applyAlignment="1">
      <alignment horizontal="center" vertical="center" wrapText="1"/>
    </xf>
    <xf numFmtId="10" fontId="0" fillId="3" borderId="31" xfId="0" applyNumberFormat="1" applyFont="1" applyFill="1" applyBorder="1" applyAlignment="1">
      <alignment horizontal="center" vertical="center"/>
    </xf>
    <xf numFmtId="3" fontId="24" fillId="3" borderId="34" xfId="0" applyNumberFormat="1" applyFont="1" applyFill="1" applyBorder="1" applyAlignment="1">
      <alignment horizontal="center" vertical="center" wrapText="1"/>
    </xf>
    <xf numFmtId="3" fontId="24" fillId="3" borderId="57" xfId="0" applyNumberFormat="1" applyFont="1" applyFill="1" applyBorder="1" applyAlignment="1">
      <alignment horizontal="center" vertical="center" wrapText="1"/>
    </xf>
    <xf numFmtId="3" fontId="24" fillId="3" borderId="73" xfId="0" applyNumberFormat="1" applyFont="1" applyFill="1" applyBorder="1" applyAlignment="1">
      <alignment horizontal="center" vertical="center" wrapText="1"/>
    </xf>
    <xf numFmtId="3" fontId="24" fillId="3" borderId="12" xfId="0" applyNumberFormat="1" applyFont="1" applyFill="1" applyBorder="1" applyAlignment="1">
      <alignment horizontal="center" vertical="center" wrapText="1"/>
    </xf>
    <xf numFmtId="3" fontId="24" fillId="3" borderId="21" xfId="0" applyNumberFormat="1" applyFont="1" applyFill="1" applyBorder="1" applyAlignment="1">
      <alignment horizontal="center" vertical="center" wrapText="1"/>
    </xf>
    <xf numFmtId="3" fontId="24" fillId="3" borderId="35" xfId="0" applyNumberFormat="1" applyFont="1" applyFill="1" applyBorder="1" applyAlignment="1">
      <alignment horizontal="center" vertical="center" wrapText="1"/>
    </xf>
    <xf numFmtId="3" fontId="24" fillId="3" borderId="31" xfId="0" applyNumberFormat="1" applyFont="1" applyFill="1" applyBorder="1" applyAlignment="1">
      <alignment horizontal="center" vertical="center" wrapText="1"/>
    </xf>
    <xf numFmtId="3" fontId="24" fillId="3" borderId="75" xfId="0" applyNumberFormat="1" applyFont="1" applyFill="1" applyBorder="1" applyAlignment="1">
      <alignment horizontal="center" vertical="center" wrapText="1"/>
    </xf>
    <xf numFmtId="3" fontId="24" fillId="3" borderId="10" xfId="0" applyNumberFormat="1" applyFont="1" applyFill="1" applyBorder="1" applyAlignment="1">
      <alignment horizontal="center" vertical="center" wrapText="1"/>
    </xf>
    <xf numFmtId="3" fontId="24" fillId="3" borderId="11" xfId="0" applyNumberFormat="1" applyFont="1" applyFill="1" applyBorder="1" applyAlignment="1">
      <alignment horizontal="center" vertical="center" wrapText="1"/>
    </xf>
    <xf numFmtId="3" fontId="24" fillId="2" borderId="34" xfId="0" applyNumberFormat="1" applyFont="1" applyFill="1" applyBorder="1" applyAlignment="1">
      <alignment horizontal="center" vertical="center" wrapText="1"/>
    </xf>
    <xf numFmtId="3" fontId="24" fillId="2" borderId="57" xfId="0" applyNumberFormat="1" applyFont="1" applyFill="1" applyBorder="1" applyAlignment="1">
      <alignment horizontal="center" vertical="center" wrapText="1"/>
    </xf>
    <xf numFmtId="3" fontId="24" fillId="2" borderId="73" xfId="0" applyNumberFormat="1" applyFont="1" applyFill="1" applyBorder="1" applyAlignment="1">
      <alignment horizontal="center" vertical="center" wrapText="1"/>
    </xf>
    <xf numFmtId="3" fontId="24" fillId="2" borderId="12" xfId="0" applyNumberFormat="1" applyFont="1" applyFill="1" applyBorder="1" applyAlignment="1">
      <alignment horizontal="center" vertical="center" wrapText="1"/>
    </xf>
    <xf numFmtId="3" fontId="24" fillId="2" borderId="10" xfId="0" applyNumberFormat="1" applyFont="1" applyFill="1" applyBorder="1" applyAlignment="1">
      <alignment horizontal="center" vertical="center" wrapText="1"/>
    </xf>
    <xf numFmtId="3" fontId="24" fillId="2" borderId="11" xfId="0" applyNumberFormat="1" applyFont="1" applyFill="1" applyBorder="1" applyAlignment="1">
      <alignment horizontal="center" vertical="center" wrapText="1"/>
    </xf>
    <xf numFmtId="3" fontId="24" fillId="2" borderId="35" xfId="0" applyNumberFormat="1" applyFont="1" applyFill="1" applyBorder="1" applyAlignment="1">
      <alignment horizontal="center" vertical="center" wrapText="1"/>
    </xf>
    <xf numFmtId="3" fontId="24" fillId="2" borderId="31" xfId="0" applyNumberFormat="1" applyFont="1" applyFill="1" applyBorder="1" applyAlignment="1">
      <alignment horizontal="center" vertical="center" wrapText="1"/>
    </xf>
    <xf numFmtId="3" fontId="24" fillId="2" borderId="75" xfId="0" applyNumberFormat="1" applyFont="1" applyFill="1" applyBorder="1" applyAlignment="1">
      <alignment horizontal="center" vertical="center" wrapText="1"/>
    </xf>
    <xf numFmtId="3" fontId="24" fillId="2" borderId="28" xfId="0" applyNumberFormat="1" applyFont="1" applyFill="1" applyBorder="1" applyAlignment="1">
      <alignment horizontal="center" vertical="center" wrapText="1"/>
    </xf>
    <xf numFmtId="3" fontId="24" fillId="2" borderId="29" xfId="0" applyNumberFormat="1" applyFont="1" applyFill="1" applyBorder="1" applyAlignment="1">
      <alignment horizontal="center" vertical="center" wrapText="1"/>
    </xf>
    <xf numFmtId="3" fontId="24" fillId="2" borderId="27" xfId="0" applyNumberFormat="1" applyFont="1" applyFill="1" applyBorder="1" applyAlignment="1">
      <alignment horizontal="center" vertical="center" wrapText="1"/>
    </xf>
    <xf numFmtId="3" fontId="24" fillId="2" borderId="47" xfId="0" applyNumberFormat="1" applyFont="1" applyFill="1" applyBorder="1" applyAlignment="1">
      <alignment horizontal="center" vertical="center" wrapText="1"/>
    </xf>
    <xf numFmtId="3" fontId="24" fillId="2" borderId="46" xfId="0" applyNumberFormat="1" applyFont="1" applyFill="1" applyBorder="1" applyAlignment="1">
      <alignment horizontal="center" vertical="center" wrapText="1"/>
    </xf>
    <xf numFmtId="3" fontId="24" fillId="2" borderId="62" xfId="0" applyNumberFormat="1" applyFont="1" applyFill="1" applyBorder="1" applyAlignment="1">
      <alignment horizontal="center" vertical="center" wrapText="1"/>
    </xf>
    <xf numFmtId="3" fontId="41" fillId="3" borderId="4" xfId="0" applyNumberFormat="1" applyFont="1" applyFill="1" applyBorder="1" applyAlignment="1">
      <alignment horizontal="center" vertical="center" wrapText="1"/>
    </xf>
    <xf numFmtId="3" fontId="0" fillId="3" borderId="14" xfId="0" applyNumberFormat="1" applyFont="1" applyFill="1" applyBorder="1" applyAlignment="1">
      <alignment horizontal="center" vertical="center"/>
    </xf>
    <xf numFmtId="3" fontId="11" fillId="3" borderId="43" xfId="0" applyNumberFormat="1" applyFont="1" applyFill="1" applyBorder="1" applyAlignment="1">
      <alignment horizontal="center" vertical="center"/>
    </xf>
    <xf numFmtId="0" fontId="16" fillId="3" borderId="36" xfId="0" applyFont="1" applyFill="1" applyBorder="1" applyAlignment="1">
      <alignment horizontal="center" vertical="center" wrapText="1"/>
    </xf>
    <xf numFmtId="0" fontId="16" fillId="3" borderId="29" xfId="0" applyFont="1" applyFill="1" applyBorder="1" applyAlignment="1">
      <alignment horizontal="center" vertical="center" wrapText="1"/>
    </xf>
    <xf numFmtId="3" fontId="16" fillId="3" borderId="29" xfId="0" applyNumberFormat="1" applyFont="1" applyFill="1" applyBorder="1" applyAlignment="1">
      <alignment horizontal="center" vertical="center" wrapText="1"/>
    </xf>
    <xf numFmtId="0" fontId="16" fillId="3" borderId="38" xfId="0" applyFont="1" applyFill="1" applyBorder="1" applyAlignment="1">
      <alignment horizontal="center" vertical="center" wrapText="1"/>
    </xf>
    <xf numFmtId="3" fontId="8" fillId="3" borderId="31" xfId="5" applyNumberFormat="1" applyFont="1" applyFill="1" applyBorder="1" applyAlignment="1">
      <alignment horizontal="center"/>
    </xf>
    <xf numFmtId="3" fontId="0" fillId="3" borderId="36"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10" fontId="20" fillId="13" borderId="1" xfId="0" applyNumberFormat="1" applyFont="1" applyFill="1" applyBorder="1" applyAlignment="1">
      <alignment horizontal="center" vertical="center" wrapText="1"/>
    </xf>
    <xf numFmtId="3" fontId="73" fillId="3" borderId="14" xfId="0" applyNumberFormat="1" applyFont="1" applyFill="1" applyBorder="1" applyAlignment="1">
      <alignment horizontal="center" vertical="center" wrapText="1"/>
    </xf>
    <xf numFmtId="3" fontId="73" fillId="3" borderId="16" xfId="0" applyNumberFormat="1" applyFont="1" applyFill="1" applyBorder="1" applyAlignment="1">
      <alignment horizontal="center" vertical="center" wrapText="1"/>
    </xf>
    <xf numFmtId="3" fontId="73" fillId="3" borderId="18" xfId="0" applyNumberFormat="1" applyFont="1" applyFill="1" applyBorder="1" applyAlignment="1">
      <alignment horizontal="center" vertical="center" wrapText="1"/>
    </xf>
    <xf numFmtId="164" fontId="20" fillId="3" borderId="67" xfId="2" applyNumberFormat="1" applyFont="1" applyFill="1" applyBorder="1" applyAlignment="1">
      <alignment horizontal="center" vertical="center" wrapText="1"/>
    </xf>
    <xf numFmtId="3" fontId="20" fillId="3" borderId="18" xfId="0" applyNumberFormat="1" applyFont="1" applyFill="1" applyBorder="1" applyAlignment="1">
      <alignment horizontal="center" vertical="center" wrapText="1"/>
    </xf>
    <xf numFmtId="0" fontId="0" fillId="3" borderId="0" xfId="0" applyFill="1" applyBorder="1"/>
    <xf numFmtId="9" fontId="16" fillId="0" borderId="53" xfId="0" applyNumberFormat="1" applyFont="1" applyBorder="1" applyAlignment="1">
      <alignment horizontal="center" vertical="center" wrapText="1"/>
    </xf>
    <xf numFmtId="164" fontId="0" fillId="0" borderId="11" xfId="0" applyNumberFormat="1" applyFont="1" applyBorder="1" applyAlignment="1">
      <alignment horizontal="center" vertical="center"/>
    </xf>
    <xf numFmtId="164" fontId="0" fillId="0" borderId="62" xfId="0" applyNumberFormat="1" applyFont="1" applyBorder="1" applyAlignment="1">
      <alignment horizontal="center" vertical="center"/>
    </xf>
    <xf numFmtId="10" fontId="20" fillId="13" borderId="10"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5" xfId="0" applyNumberFormat="1" applyFont="1" applyFill="1" applyBorder="1" applyAlignment="1">
      <alignment horizontal="center" vertical="center" wrapText="1"/>
    </xf>
    <xf numFmtId="3" fontId="16" fillId="3" borderId="16" xfId="0" applyNumberFormat="1" applyFont="1" applyFill="1" applyBorder="1" applyAlignment="1">
      <alignment horizontal="center" vertical="center" wrapText="1"/>
    </xf>
    <xf numFmtId="3" fontId="16" fillId="3" borderId="19" xfId="0" applyNumberFormat="1" applyFont="1" applyFill="1" applyBorder="1" applyAlignment="1">
      <alignment horizontal="center" vertical="center" wrapText="1"/>
    </xf>
    <xf numFmtId="3" fontId="16" fillId="3" borderId="39" xfId="0" applyNumberFormat="1" applyFont="1" applyFill="1" applyBorder="1" applyAlignment="1">
      <alignment horizontal="center" vertical="center" wrapText="1"/>
    </xf>
    <xf numFmtId="3" fontId="16" fillId="3" borderId="46" xfId="0" applyNumberFormat="1" applyFont="1" applyFill="1" applyBorder="1" applyAlignment="1">
      <alignment horizontal="center" vertical="center" wrapText="1"/>
    </xf>
    <xf numFmtId="3" fontId="16" fillId="3" borderId="56" xfId="0" applyNumberFormat="1" applyFont="1" applyFill="1" applyBorder="1" applyAlignment="1">
      <alignment horizontal="center" vertical="center" wrapText="1"/>
    </xf>
    <xf numFmtId="3" fontId="17" fillId="3" borderId="71" xfId="0" applyNumberFormat="1" applyFont="1" applyFill="1" applyBorder="1" applyAlignment="1">
      <alignment horizontal="center" vertical="center" wrapText="1"/>
    </xf>
    <xf numFmtId="3" fontId="17" fillId="3" borderId="72" xfId="0" applyNumberFormat="1" applyFont="1" applyFill="1" applyBorder="1" applyAlignment="1">
      <alignment horizontal="center" vertical="center" wrapText="1"/>
    </xf>
    <xf numFmtId="3" fontId="17" fillId="3" borderId="85" xfId="0" applyNumberFormat="1" applyFont="1" applyFill="1" applyBorder="1" applyAlignment="1">
      <alignment horizontal="center" vertical="center" wrapText="1"/>
    </xf>
    <xf numFmtId="9" fontId="16" fillId="3" borderId="53" xfId="0" applyNumberFormat="1" applyFont="1" applyFill="1" applyBorder="1" applyAlignment="1">
      <alignment horizontal="center" vertical="center" wrapText="1"/>
    </xf>
    <xf numFmtId="9" fontId="16" fillId="3" borderId="93" xfId="0" applyNumberFormat="1" applyFont="1" applyFill="1" applyBorder="1" applyAlignment="1">
      <alignment horizontal="center" vertical="center" wrapText="1"/>
    </xf>
    <xf numFmtId="10" fontId="17" fillId="13" borderId="1"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xf>
    <xf numFmtId="164" fontId="10" fillId="3" borderId="73" xfId="0" applyNumberFormat="1" applyFont="1" applyFill="1" applyBorder="1" applyAlignment="1">
      <alignment horizontal="center" vertical="center"/>
    </xf>
    <xf numFmtId="164" fontId="10" fillId="3" borderId="15" xfId="0" applyNumberFormat="1" applyFont="1" applyFill="1" applyBorder="1" applyAlignment="1">
      <alignment horizontal="center" vertical="center"/>
    </xf>
    <xf numFmtId="3" fontId="10" fillId="3" borderId="34" xfId="0"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3" fontId="10" fillId="3" borderId="16" xfId="0" applyNumberFormat="1" applyFont="1" applyFill="1" applyBorder="1" applyAlignment="1">
      <alignment horizontal="center" vertical="center"/>
    </xf>
    <xf numFmtId="164" fontId="10" fillId="3" borderId="11" xfId="0" applyNumberFormat="1" applyFont="1" applyFill="1" applyBorder="1" applyAlignment="1">
      <alignment horizontal="center" vertical="center"/>
    </xf>
    <xf numFmtId="164" fontId="10" fillId="3" borderId="19"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1" fillId="3" borderId="16" xfId="0" applyNumberFormat="1" applyFont="1" applyFill="1" applyBorder="1" applyAlignment="1">
      <alignment horizontal="center" vertical="center"/>
    </xf>
    <xf numFmtId="3" fontId="10" fillId="3" borderId="39" xfId="0" applyNumberFormat="1" applyFont="1" applyFill="1" applyBorder="1" applyAlignment="1">
      <alignment horizontal="center" vertical="center"/>
    </xf>
    <xf numFmtId="164" fontId="10" fillId="3" borderId="62" xfId="0" applyNumberFormat="1" applyFont="1" applyFill="1" applyBorder="1" applyAlignment="1">
      <alignment horizontal="center" vertical="center"/>
    </xf>
    <xf numFmtId="164" fontId="10" fillId="3" borderId="56" xfId="0" applyNumberFormat="1" applyFont="1" applyFill="1" applyBorder="1" applyAlignment="1">
      <alignment horizontal="center" vertical="center"/>
    </xf>
    <xf numFmtId="3" fontId="10" fillId="3" borderId="47" xfId="0" applyNumberFormat="1" applyFont="1" applyFill="1" applyBorder="1" applyAlignment="1">
      <alignment horizontal="center" vertical="center"/>
    </xf>
    <xf numFmtId="3" fontId="11" fillId="3" borderId="39" xfId="0" applyNumberFormat="1" applyFont="1" applyFill="1" applyBorder="1" applyAlignment="1">
      <alignment horizontal="center" vertical="center"/>
    </xf>
    <xf numFmtId="3" fontId="48" fillId="3" borderId="14" xfId="0" applyNumberFormat="1" applyFont="1" applyFill="1" applyBorder="1" applyAlignment="1">
      <alignment horizontal="center" vertical="center" wrapText="1"/>
    </xf>
    <xf numFmtId="164" fontId="48" fillId="3" borderId="57" xfId="0" applyNumberFormat="1" applyFont="1" applyFill="1" applyBorder="1" applyAlignment="1">
      <alignment horizontal="center" vertical="center" wrapText="1"/>
    </xf>
    <xf numFmtId="0" fontId="48" fillId="3" borderId="14" xfId="0" applyFont="1" applyFill="1" applyBorder="1" applyAlignment="1">
      <alignment horizontal="center" vertical="center" wrapText="1"/>
    </xf>
    <xf numFmtId="164" fontId="48" fillId="3" borderId="15" xfId="0" applyNumberFormat="1" applyFont="1" applyFill="1" applyBorder="1" applyAlignment="1">
      <alignment horizontal="center" vertical="center" wrapText="1"/>
    </xf>
    <xf numFmtId="3" fontId="48" fillId="3" borderId="16" xfId="0" applyNumberFormat="1" applyFont="1" applyFill="1" applyBorder="1" applyAlignment="1">
      <alignment horizontal="center" vertical="center" wrapText="1"/>
    </xf>
    <xf numFmtId="164" fontId="48" fillId="3" borderId="10" xfId="0" applyNumberFormat="1" applyFont="1" applyFill="1" applyBorder="1" applyAlignment="1">
      <alignment horizontal="center" vertical="center" wrapText="1"/>
    </xf>
    <xf numFmtId="0" fontId="48" fillId="3" borderId="16" xfId="0" applyFont="1" applyFill="1" applyBorder="1" applyAlignment="1">
      <alignment horizontal="center" vertical="center" wrapText="1"/>
    </xf>
    <xf numFmtId="164" fontId="48" fillId="3" borderId="19" xfId="0" applyNumberFormat="1" applyFont="1" applyFill="1" applyBorder="1" applyAlignment="1">
      <alignment horizontal="center" vertical="center" wrapText="1"/>
    </xf>
    <xf numFmtId="3" fontId="48" fillId="3" borderId="39" xfId="0" applyNumberFormat="1" applyFont="1" applyFill="1" applyBorder="1" applyAlignment="1">
      <alignment horizontal="center" vertical="center" wrapText="1"/>
    </xf>
    <xf numFmtId="164" fontId="48" fillId="3" borderId="46" xfId="0" applyNumberFormat="1" applyFont="1" applyFill="1" applyBorder="1" applyAlignment="1">
      <alignment horizontal="center" vertical="center" wrapText="1"/>
    </xf>
    <xf numFmtId="0" fontId="48" fillId="3" borderId="39" xfId="0" applyFont="1" applyFill="1" applyBorder="1" applyAlignment="1">
      <alignment horizontal="center" vertical="center" wrapText="1"/>
    </xf>
    <xf numFmtId="164" fontId="48" fillId="3" borderId="56" xfId="0" applyNumberFormat="1" applyFont="1" applyFill="1" applyBorder="1" applyAlignment="1">
      <alignment horizontal="center" vertical="center" wrapText="1"/>
    </xf>
    <xf numFmtId="164" fontId="16" fillId="3" borderId="57" xfId="0" applyNumberFormat="1" applyFont="1" applyFill="1" applyBorder="1" applyAlignment="1">
      <alignment horizontal="center" vertical="center" wrapText="1"/>
    </xf>
    <xf numFmtId="164" fontId="16" fillId="3" borderId="73" xfId="0" applyNumberFormat="1" applyFont="1" applyFill="1" applyBorder="1" applyAlignment="1">
      <alignment horizontal="center" vertical="center" wrapText="1"/>
    </xf>
    <xf numFmtId="164" fontId="16" fillId="3" borderId="15" xfId="0" applyNumberFormat="1" applyFont="1" applyFill="1" applyBorder="1" applyAlignment="1">
      <alignment horizontal="center" vertical="center" wrapText="1"/>
    </xf>
    <xf numFmtId="3" fontId="49" fillId="3" borderId="16" xfId="0" applyNumberFormat="1" applyFont="1" applyFill="1" applyBorder="1" applyAlignment="1">
      <alignment horizontal="center" vertical="center" wrapText="1"/>
    </xf>
    <xf numFmtId="164" fontId="16" fillId="3" borderId="10" xfId="0" applyNumberFormat="1" applyFont="1" applyFill="1" applyBorder="1" applyAlignment="1">
      <alignment horizontal="center" vertical="center" wrapText="1"/>
    </xf>
    <xf numFmtId="164" fontId="16" fillId="3" borderId="11" xfId="0" applyNumberFormat="1" applyFont="1" applyFill="1" applyBorder="1" applyAlignment="1">
      <alignment horizontal="center" vertical="center" wrapText="1"/>
    </xf>
    <xf numFmtId="164" fontId="16" fillId="3" borderId="19" xfId="0" applyNumberFormat="1" applyFont="1" applyFill="1" applyBorder="1" applyAlignment="1">
      <alignment horizontal="center" vertical="center" wrapText="1"/>
    </xf>
    <xf numFmtId="164" fontId="16" fillId="3" borderId="46" xfId="0" applyNumberFormat="1" applyFont="1" applyFill="1" applyBorder="1" applyAlignment="1">
      <alignment horizontal="center" vertical="center" wrapText="1"/>
    </xf>
    <xf numFmtId="164" fontId="16" fillId="3" borderId="62" xfId="0" applyNumberFormat="1" applyFont="1" applyFill="1" applyBorder="1" applyAlignment="1">
      <alignment horizontal="center" vertical="center" wrapText="1"/>
    </xf>
    <xf numFmtId="164" fontId="16" fillId="3" borderId="56" xfId="0" applyNumberFormat="1" applyFont="1" applyFill="1" applyBorder="1" applyAlignment="1">
      <alignment horizontal="center" vertical="center" wrapText="1"/>
    </xf>
    <xf numFmtId="3" fontId="49" fillId="3" borderId="39" xfId="0" applyNumberFormat="1" applyFont="1" applyFill="1" applyBorder="1" applyAlignment="1">
      <alignment horizontal="center" vertical="center" wrapText="1"/>
    </xf>
    <xf numFmtId="168" fontId="16" fillId="3" borderId="16" xfId="0" applyNumberFormat="1" applyFont="1" applyFill="1" applyBorder="1" applyAlignment="1">
      <alignment horizontal="center" vertical="center" wrapText="1"/>
    </xf>
    <xf numFmtId="1" fontId="16" fillId="3" borderId="10" xfId="2" applyNumberFormat="1" applyFont="1" applyFill="1" applyBorder="1" applyAlignment="1">
      <alignment horizontal="center" vertical="center" wrapText="1"/>
    </xf>
    <xf numFmtId="1" fontId="16" fillId="3" borderId="19" xfId="0" applyNumberFormat="1" applyFont="1" applyFill="1" applyBorder="1" applyAlignment="1">
      <alignment horizontal="center" vertical="center" wrapText="1"/>
    </xf>
    <xf numFmtId="168" fontId="16" fillId="3" borderId="10" xfId="0" applyNumberFormat="1" applyFont="1" applyFill="1" applyBorder="1" applyAlignment="1">
      <alignment horizontal="center" vertical="center" wrapText="1"/>
    </xf>
    <xf numFmtId="1" fontId="16" fillId="3" borderId="19" xfId="2" applyNumberFormat="1" applyFont="1" applyFill="1" applyBorder="1" applyAlignment="1">
      <alignment horizontal="center" vertical="center" wrapText="1"/>
    </xf>
    <xf numFmtId="1" fontId="16" fillId="3" borderId="16" xfId="2" applyNumberFormat="1" applyFont="1" applyFill="1" applyBorder="1" applyAlignment="1">
      <alignment horizontal="center" vertical="center" wrapText="1"/>
    </xf>
    <xf numFmtId="168" fontId="16" fillId="3" borderId="19" xfId="0" applyNumberFormat="1" applyFont="1" applyFill="1" applyBorder="1" applyAlignment="1">
      <alignment horizontal="center" vertical="center" wrapText="1"/>
    </xf>
    <xf numFmtId="168" fontId="16" fillId="3" borderId="18" xfId="0" applyNumberFormat="1" applyFont="1" applyFill="1" applyBorder="1" applyAlignment="1">
      <alignment horizontal="center" vertical="center" wrapText="1"/>
    </xf>
    <xf numFmtId="1" fontId="16" fillId="3" borderId="31" xfId="2" applyNumberFormat="1" applyFont="1" applyFill="1" applyBorder="1" applyAlignment="1">
      <alignment horizontal="center" vertical="center" wrapText="1"/>
    </xf>
    <xf numFmtId="1" fontId="16" fillId="3" borderId="20" xfId="0" applyNumberFormat="1" applyFont="1" applyFill="1" applyBorder="1" applyAlignment="1">
      <alignment horizontal="center" vertical="center" wrapText="1"/>
    </xf>
    <xf numFmtId="168" fontId="16" fillId="3" borderId="31" xfId="0" applyNumberFormat="1" applyFont="1" applyFill="1" applyBorder="1" applyAlignment="1">
      <alignment horizontal="center" vertical="center" wrapText="1"/>
    </xf>
    <xf numFmtId="1" fontId="16" fillId="3" borderId="20" xfId="2" applyNumberFormat="1" applyFont="1" applyFill="1" applyBorder="1" applyAlignment="1">
      <alignment horizontal="center" vertical="center" wrapText="1"/>
    </xf>
    <xf numFmtId="1" fontId="16" fillId="3" borderId="18" xfId="2" applyNumberFormat="1" applyFont="1" applyFill="1" applyBorder="1" applyAlignment="1">
      <alignment horizontal="center" vertical="center" wrapText="1"/>
    </xf>
    <xf numFmtId="168" fontId="16" fillId="3" borderId="20" xfId="0" applyNumberFormat="1" applyFont="1" applyFill="1" applyBorder="1" applyAlignment="1">
      <alignment horizontal="center" vertical="center" wrapText="1"/>
    </xf>
    <xf numFmtId="0" fontId="48" fillId="3" borderId="34" xfId="0" applyFont="1" applyFill="1" applyBorder="1" applyAlignment="1">
      <alignment horizontal="center" vertical="center" wrapText="1"/>
    </xf>
    <xf numFmtId="0" fontId="48" fillId="3" borderId="57" xfId="0" applyFont="1" applyFill="1" applyBorder="1" applyAlignment="1">
      <alignment horizontal="center" vertical="center" wrapText="1"/>
    </xf>
    <xf numFmtId="0" fontId="48" fillId="3" borderId="73" xfId="0"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67" xfId="0" applyFont="1" applyFill="1" applyBorder="1" applyAlignment="1">
      <alignment horizontal="center" vertical="center" wrapText="1"/>
    </xf>
    <xf numFmtId="0" fontId="48" fillId="3" borderId="60" xfId="0" applyFont="1" applyFill="1" applyBorder="1" applyAlignment="1">
      <alignment horizontal="center" vertical="center" wrapText="1"/>
    </xf>
    <xf numFmtId="0" fontId="0" fillId="3" borderId="50" xfId="0" applyFill="1" applyBorder="1" applyAlignment="1">
      <alignment horizontal="center"/>
    </xf>
    <xf numFmtId="0" fontId="0" fillId="3" borderId="42" xfId="0" applyFill="1" applyBorder="1" applyAlignment="1">
      <alignment horizontal="center"/>
    </xf>
    <xf numFmtId="0" fontId="0" fillId="3" borderId="44" xfId="0" applyFill="1" applyBorder="1" applyAlignment="1">
      <alignment horizontal="center"/>
    </xf>
    <xf numFmtId="1" fontId="16" fillId="3" borderId="16" xfId="0" applyNumberFormat="1" applyFont="1" applyFill="1" applyBorder="1" applyAlignment="1">
      <alignment horizontal="center" vertical="center" wrapText="1"/>
    </xf>
    <xf numFmtId="1" fontId="16" fillId="3" borderId="10" xfId="0" applyNumberFormat="1"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6" xfId="0" applyFont="1" applyFill="1" applyBorder="1" applyAlignment="1">
      <alignment horizontal="center" vertical="center" wrapText="1"/>
    </xf>
    <xf numFmtId="3" fontId="0" fillId="3" borderId="55" xfId="0" applyNumberFormat="1" applyFont="1" applyFill="1" applyBorder="1" applyAlignment="1">
      <alignment horizontal="center" vertical="center"/>
    </xf>
    <xf numFmtId="3" fontId="5" fillId="3" borderId="69" xfId="0" applyNumberFormat="1" applyFont="1" applyFill="1" applyBorder="1" applyAlignment="1">
      <alignment horizontal="center" vertical="center"/>
    </xf>
    <xf numFmtId="3" fontId="52" fillId="3" borderId="14" xfId="3" applyNumberFormat="1" applyFont="1" applyFill="1" applyBorder="1" applyAlignment="1">
      <alignment horizontal="center" vertical="center"/>
    </xf>
    <xf numFmtId="3" fontId="52" fillId="3" borderId="57" xfId="3" applyNumberFormat="1" applyFont="1" applyFill="1" applyBorder="1" applyAlignment="1">
      <alignment horizontal="center" vertical="center"/>
    </xf>
    <xf numFmtId="3" fontId="52" fillId="3" borderId="16" xfId="3" applyNumberFormat="1" applyFont="1" applyFill="1" applyBorder="1" applyAlignment="1">
      <alignment horizontal="center" vertical="center"/>
    </xf>
    <xf numFmtId="3" fontId="52" fillId="3" borderId="10" xfId="3" applyNumberFormat="1" applyFont="1" applyFill="1" applyBorder="1" applyAlignment="1">
      <alignment horizontal="center" vertical="center"/>
    </xf>
    <xf numFmtId="3" fontId="52" fillId="3" borderId="18" xfId="3" applyNumberFormat="1" applyFont="1" applyFill="1" applyBorder="1" applyAlignment="1">
      <alignment horizontal="center" vertical="center"/>
    </xf>
    <xf numFmtId="3" fontId="52" fillId="3" borderId="31" xfId="3" applyNumberFormat="1" applyFont="1" applyFill="1" applyBorder="1" applyAlignment="1">
      <alignment horizontal="center" vertical="center"/>
    </xf>
    <xf numFmtId="3" fontId="52" fillId="3" borderId="15" xfId="3" applyNumberFormat="1" applyFont="1" applyFill="1" applyBorder="1" applyAlignment="1">
      <alignment horizontal="center" vertical="center"/>
    </xf>
    <xf numFmtId="3" fontId="52" fillId="3" borderId="19" xfId="3" applyNumberFormat="1" applyFont="1" applyFill="1" applyBorder="1" applyAlignment="1">
      <alignment horizontal="center" vertical="center"/>
    </xf>
    <xf numFmtId="3" fontId="52" fillId="3" borderId="20" xfId="3" applyNumberFormat="1" applyFont="1" applyFill="1" applyBorder="1" applyAlignment="1">
      <alignment horizontal="center" vertical="center"/>
    </xf>
    <xf numFmtId="3" fontId="5" fillId="3" borderId="14" xfId="0" applyNumberFormat="1" applyFont="1" applyFill="1" applyBorder="1" applyAlignment="1">
      <alignment horizontal="center"/>
    </xf>
    <xf numFmtId="3" fontId="5" fillId="3" borderId="57" xfId="0" applyNumberFormat="1" applyFont="1" applyFill="1" applyBorder="1" applyAlignment="1">
      <alignment horizontal="center"/>
    </xf>
    <xf numFmtId="3" fontId="50" fillId="3" borderId="16" xfId="0" applyNumberFormat="1" applyFont="1" applyFill="1" applyBorder="1" applyAlignment="1">
      <alignment horizontal="center"/>
    </xf>
    <xf numFmtId="3" fontId="50" fillId="3" borderId="10" xfId="0" applyNumberFormat="1" applyFont="1" applyFill="1" applyBorder="1" applyAlignment="1">
      <alignment horizontal="center"/>
    </xf>
    <xf numFmtId="3" fontId="8" fillId="3" borderId="18" xfId="5" applyNumberFormat="1" applyFont="1" applyFill="1" applyBorder="1" applyAlignment="1">
      <alignment horizontal="center"/>
    </xf>
    <xf numFmtId="164" fontId="52" fillId="3" borderId="14" xfId="2" applyNumberFormat="1" applyFont="1" applyFill="1" applyBorder="1" applyAlignment="1">
      <alignment horizontal="center"/>
    </xf>
    <xf numFmtId="164" fontId="52" fillId="3" borderId="57" xfId="2" applyNumberFormat="1" applyFont="1" applyFill="1" applyBorder="1" applyAlignment="1">
      <alignment horizontal="center"/>
    </xf>
    <xf numFmtId="164" fontId="52" fillId="3" borderId="18" xfId="2" applyNumberFormat="1" applyFont="1" applyFill="1" applyBorder="1" applyAlignment="1">
      <alignment horizontal="center"/>
    </xf>
    <xf numFmtId="164" fontId="52" fillId="3" borderId="31" xfId="2" applyNumberFormat="1" applyFont="1" applyFill="1" applyBorder="1" applyAlignment="1">
      <alignment horizontal="center"/>
    </xf>
    <xf numFmtId="3" fontId="7" fillId="3" borderId="14" xfId="5" applyNumberFormat="1" applyFont="1" applyFill="1" applyBorder="1" applyAlignment="1">
      <alignment horizontal="center"/>
    </xf>
    <xf numFmtId="3" fontId="7" fillId="3" borderId="57" xfId="5" applyNumberFormat="1" applyFont="1" applyFill="1" applyBorder="1" applyAlignment="1">
      <alignment horizontal="center"/>
    </xf>
    <xf numFmtId="3" fontId="7" fillId="3" borderId="16" xfId="5" applyNumberFormat="1" applyFont="1" applyFill="1" applyBorder="1" applyAlignment="1">
      <alignment horizontal="center"/>
    </xf>
    <xf numFmtId="3" fontId="7" fillId="3" borderId="10" xfId="5" applyNumberFormat="1" applyFont="1" applyFill="1" applyBorder="1" applyAlignment="1">
      <alignment horizontal="center"/>
    </xf>
    <xf numFmtId="3" fontId="7" fillId="3" borderId="39" xfId="5" applyNumberFormat="1" applyFont="1" applyFill="1" applyBorder="1" applyAlignment="1">
      <alignment horizontal="center"/>
    </xf>
    <xf numFmtId="3" fontId="7" fillId="3" borderId="46" xfId="5" applyNumberFormat="1" applyFont="1" applyFill="1" applyBorder="1" applyAlignment="1">
      <alignment horizontal="center"/>
    </xf>
    <xf numFmtId="3" fontId="8" fillId="3" borderId="43" xfId="5" applyNumberFormat="1" applyFont="1" applyFill="1" applyBorder="1" applyAlignment="1">
      <alignment horizontal="center"/>
    </xf>
    <xf numFmtId="3" fontId="8" fillId="3" borderId="84" xfId="5" applyNumberFormat="1" applyFont="1" applyFill="1" applyBorder="1" applyAlignment="1">
      <alignment horizontal="center"/>
    </xf>
    <xf numFmtId="3" fontId="8" fillId="3" borderId="54" xfId="5" applyNumberFormat="1" applyFont="1" applyFill="1" applyBorder="1" applyAlignment="1">
      <alignment horizontal="center"/>
    </xf>
    <xf numFmtId="3" fontId="52" fillId="3" borderId="39" xfId="5" applyNumberFormat="1" applyFont="1" applyFill="1" applyBorder="1" applyAlignment="1">
      <alignment horizontal="center"/>
    </xf>
    <xf numFmtId="3" fontId="52" fillId="3" borderId="46" xfId="5" applyNumberFormat="1" applyFont="1" applyFill="1" applyBorder="1" applyAlignment="1">
      <alignment horizontal="center"/>
    </xf>
    <xf numFmtId="3" fontId="50" fillId="3" borderId="43" xfId="5" applyNumberFormat="1" applyFont="1" applyFill="1" applyBorder="1" applyAlignment="1">
      <alignment horizontal="center"/>
    </xf>
    <xf numFmtId="3" fontId="50" fillId="3" borderId="84" xfId="5" applyNumberFormat="1" applyFont="1" applyFill="1" applyBorder="1" applyAlignment="1">
      <alignment horizontal="center"/>
    </xf>
    <xf numFmtId="3" fontId="4" fillId="3" borderId="14" xfId="5" applyNumberFormat="1" applyFont="1" applyFill="1" applyBorder="1" applyAlignment="1">
      <alignment horizontal="center"/>
    </xf>
    <xf numFmtId="3" fontId="4" fillId="3" borderId="57" xfId="5" applyNumberFormat="1" applyFont="1" applyFill="1" applyBorder="1" applyAlignment="1">
      <alignment horizontal="center"/>
    </xf>
    <xf numFmtId="3" fontId="4" fillId="3" borderId="15" xfId="5" applyNumberFormat="1" applyFont="1" applyFill="1" applyBorder="1" applyAlignment="1">
      <alignment horizontal="center"/>
    </xf>
    <xf numFmtId="3" fontId="5" fillId="3" borderId="52" xfId="5" applyNumberFormat="1" applyFont="1" applyFill="1" applyBorder="1" applyAlignment="1">
      <alignment horizontal="center"/>
    </xf>
    <xf numFmtId="3" fontId="52" fillId="3" borderId="16" xfId="0" applyNumberFormat="1" applyFont="1" applyFill="1" applyBorder="1" applyAlignment="1">
      <alignment horizontal="center"/>
    </xf>
    <xf numFmtId="3" fontId="52" fillId="3" borderId="10" xfId="0" applyNumberFormat="1" applyFont="1" applyFill="1" applyBorder="1" applyAlignment="1">
      <alignment horizontal="center"/>
    </xf>
    <xf numFmtId="3" fontId="52" fillId="3" borderId="19" xfId="0" applyNumberFormat="1" applyFont="1" applyFill="1" applyBorder="1" applyAlignment="1">
      <alignment horizontal="center"/>
    </xf>
    <xf numFmtId="3" fontId="5" fillId="3" borderId="17" xfId="5" applyNumberFormat="1" applyFont="1" applyFill="1" applyBorder="1" applyAlignment="1">
      <alignment horizontal="center"/>
    </xf>
    <xf numFmtId="3" fontId="4" fillId="3" borderId="39" xfId="5" applyNumberFormat="1" applyFont="1" applyFill="1" applyBorder="1" applyAlignment="1">
      <alignment horizontal="center"/>
    </xf>
    <xf numFmtId="3" fontId="4" fillId="3" borderId="46" xfId="5" applyNumberFormat="1" applyFont="1" applyFill="1" applyBorder="1" applyAlignment="1">
      <alignment horizontal="center"/>
    </xf>
    <xf numFmtId="3" fontId="4" fillId="3" borderId="56" xfId="5" applyNumberFormat="1" applyFont="1" applyFill="1" applyBorder="1" applyAlignment="1">
      <alignment horizontal="center"/>
    </xf>
    <xf numFmtId="3" fontId="5" fillId="3" borderId="40" xfId="5" applyNumberFormat="1" applyFont="1" applyFill="1" applyBorder="1" applyAlignment="1">
      <alignment horizontal="center"/>
    </xf>
    <xf numFmtId="3" fontId="52" fillId="3" borderId="43" xfId="5" applyNumberFormat="1" applyFont="1" applyFill="1" applyBorder="1" applyAlignment="1">
      <alignment horizontal="center"/>
    </xf>
    <xf numFmtId="3" fontId="52" fillId="3" borderId="84" xfId="5" applyNumberFormat="1" applyFont="1" applyFill="1" applyBorder="1" applyAlignment="1">
      <alignment horizontal="center"/>
    </xf>
    <xf numFmtId="0" fontId="6" fillId="3" borderId="0" xfId="5" applyFont="1" applyFill="1" applyBorder="1" applyAlignment="1">
      <alignment horizontal="center" wrapText="1"/>
    </xf>
    <xf numFmtId="9" fontId="0" fillId="4" borderId="4" xfId="0" applyNumberFormat="1" applyFont="1" applyFill="1" applyBorder="1" applyAlignment="1">
      <alignment horizontal="center" vertical="center"/>
    </xf>
    <xf numFmtId="0" fontId="42" fillId="4" borderId="14" xfId="0" applyFont="1" applyFill="1" applyBorder="1" applyAlignment="1">
      <alignment horizontal="center" textRotation="90" wrapText="1"/>
    </xf>
    <xf numFmtId="0" fontId="0" fillId="0" borderId="0" xfId="0" applyAlignment="1">
      <alignment horizontal="center" vertical="top"/>
    </xf>
    <xf numFmtId="0" fontId="42" fillId="16" borderId="94" xfId="0" applyFont="1" applyFill="1" applyBorder="1" applyAlignment="1">
      <alignment horizontal="left" vertical="top"/>
    </xf>
    <xf numFmtId="0" fontId="42" fillId="16" borderId="95" xfId="0" applyFont="1" applyFill="1" applyBorder="1" applyAlignment="1">
      <alignment horizontal="left" vertical="top"/>
    </xf>
    <xf numFmtId="0" fontId="42" fillId="16" borderId="95" xfId="0" applyFont="1" applyFill="1" applyBorder="1" applyAlignment="1">
      <alignment horizontal="center" vertical="top"/>
    </xf>
    <xf numFmtId="0" fontId="42" fillId="16" borderId="95" xfId="0" applyFont="1" applyFill="1" applyBorder="1"/>
    <xf numFmtId="0" fontId="0" fillId="0" borderId="96" xfId="0" applyBorder="1"/>
    <xf numFmtId="0" fontId="0" fillId="0" borderId="97" xfId="0" applyBorder="1" applyAlignment="1">
      <alignment horizontal="left" vertical="top"/>
    </xf>
    <xf numFmtId="0" fontId="0" fillId="0" borderId="98" xfId="0" applyBorder="1" applyAlignment="1">
      <alignment horizontal="left" vertical="top"/>
    </xf>
    <xf numFmtId="0" fontId="0" fillId="0" borderId="98" xfId="0" applyBorder="1" applyAlignment="1">
      <alignment horizontal="center" vertical="top"/>
    </xf>
    <xf numFmtId="0" fontId="0" fillId="0" borderId="98" xfId="0" applyBorder="1"/>
    <xf numFmtId="0" fontId="0" fillId="0" borderId="99" xfId="0" applyBorder="1"/>
    <xf numFmtId="0" fontId="0" fillId="0" borderId="98" xfId="0" applyBorder="1" applyAlignment="1">
      <alignment horizontal="left" vertical="top" wrapText="1"/>
    </xf>
    <xf numFmtId="0" fontId="0" fillId="0" borderId="100" xfId="0" applyBorder="1" applyAlignment="1">
      <alignment horizontal="left" vertical="top"/>
    </xf>
    <xf numFmtId="0" fontId="0" fillId="0" borderId="101" xfId="0" applyBorder="1" applyAlignment="1">
      <alignment horizontal="left" vertical="top"/>
    </xf>
    <xf numFmtId="0" fontId="0" fillId="0" borderId="101" xfId="0" applyBorder="1" applyAlignment="1">
      <alignment horizontal="center" vertical="top"/>
    </xf>
    <xf numFmtId="0" fontId="0" fillId="0" borderId="101" xfId="0" applyBorder="1"/>
    <xf numFmtId="0" fontId="0" fillId="0" borderId="102" xfId="0" applyBorder="1"/>
    <xf numFmtId="0" fontId="10" fillId="4" borderId="78" xfId="0" applyFont="1" applyFill="1" applyBorder="1" applyAlignment="1">
      <alignment horizontal="center" vertical="center" wrapText="1"/>
    </xf>
    <xf numFmtId="0" fontId="10" fillId="4" borderId="92" xfId="0" applyFont="1" applyFill="1" applyBorder="1" applyAlignment="1">
      <alignment horizontal="center" vertical="center" wrapText="1"/>
    </xf>
    <xf numFmtId="3" fontId="24" fillId="3" borderId="14" xfId="0" applyNumberFormat="1" applyFont="1" applyFill="1" applyBorder="1" applyAlignment="1">
      <alignment horizontal="center" vertical="center" wrapText="1"/>
    </xf>
    <xf numFmtId="3" fontId="24" fillId="3" borderId="15" xfId="0" applyNumberFormat="1" applyFont="1" applyFill="1" applyBorder="1" applyAlignment="1">
      <alignment horizontal="center" vertical="center" wrapText="1"/>
    </xf>
    <xf numFmtId="3" fontId="24" fillId="3" borderId="16" xfId="0" applyNumberFormat="1" applyFont="1" applyFill="1" applyBorder="1" applyAlignment="1">
      <alignment horizontal="center" vertical="center" wrapText="1"/>
    </xf>
    <xf numFmtId="3" fontId="24" fillId="3" borderId="17" xfId="0" applyNumberFormat="1" applyFont="1" applyFill="1" applyBorder="1" applyAlignment="1">
      <alignment horizontal="center" vertical="center" wrapText="1"/>
    </xf>
    <xf numFmtId="3" fontId="24" fillId="3" borderId="18" xfId="0" applyNumberFormat="1" applyFont="1" applyFill="1" applyBorder="1" applyAlignment="1">
      <alignment horizontal="center" vertical="center" wrapText="1"/>
    </xf>
    <xf numFmtId="3" fontId="24" fillId="3" borderId="20" xfId="0" applyNumberFormat="1" applyFont="1" applyFill="1" applyBorder="1" applyAlignment="1">
      <alignment horizontal="center" vertical="center" wrapText="1"/>
    </xf>
    <xf numFmtId="3" fontId="24" fillId="2" borderId="14" xfId="0" applyNumberFormat="1" applyFont="1" applyFill="1" applyBorder="1" applyAlignment="1">
      <alignment horizontal="center" vertical="center" wrapText="1"/>
    </xf>
    <xf numFmtId="3" fontId="24" fillId="2" borderId="15" xfId="0" applyNumberFormat="1" applyFont="1" applyFill="1" applyBorder="1" applyAlignment="1">
      <alignment horizontal="center" vertical="center" wrapText="1"/>
    </xf>
    <xf numFmtId="3" fontId="24" fillId="2" borderId="16" xfId="0" applyNumberFormat="1" applyFont="1" applyFill="1" applyBorder="1" applyAlignment="1">
      <alignment horizontal="center" vertical="center" wrapText="1"/>
    </xf>
    <xf numFmtId="3" fontId="24" fillId="2" borderId="19" xfId="0" applyNumberFormat="1" applyFont="1" applyFill="1" applyBorder="1" applyAlignment="1">
      <alignment horizontal="center" vertical="center" wrapText="1"/>
    </xf>
    <xf numFmtId="3" fontId="24" fillId="2" borderId="18" xfId="0" applyNumberFormat="1"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3" fontId="24" fillId="3" borderId="19" xfId="0" applyNumberFormat="1" applyFont="1" applyFill="1" applyBorder="1" applyAlignment="1">
      <alignment horizontal="center" vertical="center" wrapText="1"/>
    </xf>
    <xf numFmtId="3" fontId="24" fillId="2" borderId="36" xfId="0" applyNumberFormat="1" applyFont="1" applyFill="1" applyBorder="1" applyAlignment="1">
      <alignment horizontal="center" vertical="center" wrapText="1"/>
    </xf>
    <xf numFmtId="3" fontId="24" fillId="2" borderId="38" xfId="0" applyNumberFormat="1" applyFont="1" applyFill="1" applyBorder="1" applyAlignment="1">
      <alignment horizontal="center" vertical="center" wrapText="1"/>
    </xf>
    <xf numFmtId="3" fontId="24" fillId="2" borderId="39" xfId="0" applyNumberFormat="1" applyFont="1" applyFill="1" applyBorder="1" applyAlignment="1">
      <alignment horizontal="center" vertical="center" wrapText="1"/>
    </xf>
    <xf numFmtId="3" fontId="24" fillId="2" borderId="56" xfId="0" applyNumberFormat="1" applyFont="1" applyFill="1" applyBorder="1" applyAlignment="1">
      <alignment horizontal="center" vertical="center" wrapText="1"/>
    </xf>
    <xf numFmtId="3" fontId="56" fillId="0" borderId="37" xfId="0" applyNumberFormat="1" applyFont="1" applyBorder="1" applyAlignment="1">
      <alignment horizontal="center" vertical="center" wrapText="1"/>
    </xf>
    <xf numFmtId="3" fontId="56" fillId="0" borderId="17" xfId="0" applyNumberFormat="1" applyFont="1" applyBorder="1" applyAlignment="1">
      <alignment horizontal="center" vertical="center" wrapText="1"/>
    </xf>
    <xf numFmtId="3" fontId="56" fillId="0" borderId="59" xfId="0" applyNumberFormat="1" applyFont="1" applyBorder="1" applyAlignment="1">
      <alignment horizontal="center" vertical="center" wrapText="1"/>
    </xf>
    <xf numFmtId="0" fontId="8" fillId="7" borderId="1" xfId="0" applyFont="1" applyFill="1" applyBorder="1" applyAlignment="1">
      <alignment horizontal="center" textRotation="90" wrapText="1"/>
    </xf>
    <xf numFmtId="3" fontId="50" fillId="3" borderId="50" xfId="3" applyNumberFormat="1" applyFont="1" applyFill="1" applyBorder="1" applyAlignment="1">
      <alignment horizontal="center" vertical="center"/>
    </xf>
    <xf numFmtId="3" fontId="50" fillId="3" borderId="42" xfId="3" applyNumberFormat="1" applyFont="1" applyFill="1" applyBorder="1" applyAlignment="1">
      <alignment horizontal="center" vertical="center"/>
    </xf>
    <xf numFmtId="3" fontId="50" fillId="3" borderId="44" xfId="3" applyNumberFormat="1" applyFont="1" applyFill="1" applyBorder="1" applyAlignment="1">
      <alignment horizontal="center" vertical="center"/>
    </xf>
    <xf numFmtId="3" fontId="52" fillId="0" borderId="84" xfId="5" applyNumberFormat="1" applyFont="1" applyFill="1" applyBorder="1" applyAlignment="1">
      <alignment horizontal="center"/>
    </xf>
    <xf numFmtId="3" fontId="52" fillId="0" borderId="54" xfId="5" applyNumberFormat="1" applyFont="1" applyFill="1" applyBorder="1" applyAlignment="1">
      <alignment horizontal="center"/>
    </xf>
    <xf numFmtId="3" fontId="5" fillId="0" borderId="4" xfId="5" applyNumberFormat="1" applyFont="1" applyFill="1" applyBorder="1" applyAlignment="1">
      <alignment horizontal="center"/>
    </xf>
    <xf numFmtId="0" fontId="50" fillId="4" borderId="22" xfId="5" applyFont="1" applyFill="1" applyBorder="1" applyAlignment="1"/>
    <xf numFmtId="0" fontId="50" fillId="4" borderId="9" xfId="5" applyFont="1" applyFill="1" applyBorder="1" applyAlignment="1"/>
    <xf numFmtId="3" fontId="10" fillId="0" borderId="57" xfId="5" applyNumberFormat="1" applyFont="1" applyFill="1" applyBorder="1" applyAlignment="1">
      <alignment horizontal="center" vertical="center"/>
    </xf>
    <xf numFmtId="0" fontId="11" fillId="3" borderId="53" xfId="5" applyFont="1" applyFill="1" applyBorder="1" applyAlignment="1">
      <alignment horizontal="center" vertical="center" wrapText="1"/>
    </xf>
    <xf numFmtId="3" fontId="10" fillId="0" borderId="10" xfId="5" applyNumberFormat="1" applyFont="1" applyFill="1" applyBorder="1" applyAlignment="1">
      <alignment horizontal="center" vertical="center"/>
    </xf>
    <xf numFmtId="4" fontId="10" fillId="0" borderId="31" xfId="5" applyNumberFormat="1" applyFont="1" applyFill="1" applyBorder="1" applyAlignment="1">
      <alignment horizontal="center" vertical="center"/>
    </xf>
    <xf numFmtId="3" fontId="10" fillId="0" borderId="14" xfId="5" applyNumberFormat="1" applyFont="1" applyFill="1" applyBorder="1" applyAlignment="1">
      <alignment horizontal="center" vertical="center"/>
    </xf>
    <xf numFmtId="0" fontId="11" fillId="0" borderId="32" xfId="5" applyFont="1" applyFill="1" applyBorder="1" applyAlignment="1">
      <alignment horizontal="center" vertical="center" wrapText="1"/>
    </xf>
    <xf numFmtId="3" fontId="10" fillId="0" borderId="16" xfId="5" applyNumberFormat="1" applyFont="1" applyFill="1" applyBorder="1" applyAlignment="1">
      <alignment horizontal="center" vertical="center"/>
    </xf>
    <xf numFmtId="0" fontId="11" fillId="0" borderId="53" xfId="5" applyFont="1" applyFill="1" applyBorder="1" applyAlignment="1">
      <alignment horizontal="center" vertical="center" wrapText="1"/>
    </xf>
    <xf numFmtId="4" fontId="10" fillId="0" borderId="18" xfId="5" applyNumberFormat="1" applyFont="1" applyFill="1" applyBorder="1" applyAlignment="1">
      <alignment horizontal="center" vertical="center"/>
    </xf>
    <xf numFmtId="10" fontId="10" fillId="0" borderId="67" xfId="5" applyNumberFormat="1" applyFont="1" applyFill="1" applyBorder="1" applyAlignment="1">
      <alignment horizontal="center" vertical="center"/>
    </xf>
    <xf numFmtId="164" fontId="0" fillId="3" borderId="52" xfId="0" applyNumberFormat="1" applyFont="1" applyFill="1" applyBorder="1" applyAlignment="1">
      <alignment horizontal="center" vertical="center"/>
    </xf>
    <xf numFmtId="9" fontId="5" fillId="3" borderId="4" xfId="0" applyNumberFormat="1" applyFont="1" applyFill="1" applyBorder="1" applyAlignment="1">
      <alignment horizontal="center" vertical="center"/>
    </xf>
    <xf numFmtId="164" fontId="0" fillId="3" borderId="15" xfId="0" applyNumberFormat="1" applyFont="1" applyFill="1" applyBorder="1" applyAlignment="1">
      <alignment horizontal="center" vertical="center"/>
    </xf>
    <xf numFmtId="164" fontId="0" fillId="3" borderId="19" xfId="0" applyNumberFormat="1" applyFont="1" applyFill="1" applyBorder="1" applyAlignment="1">
      <alignment horizontal="center" vertical="center"/>
    </xf>
    <xf numFmtId="164" fontId="0" fillId="3" borderId="56" xfId="0" applyNumberFormat="1" applyFont="1" applyFill="1" applyBorder="1" applyAlignment="1">
      <alignment horizontal="center" vertical="center"/>
    </xf>
    <xf numFmtId="10" fontId="20" fillId="13" borderId="67" xfId="0" applyNumberFormat="1" applyFont="1" applyFill="1" applyBorder="1" applyAlignment="1">
      <alignment horizontal="center" vertical="center" wrapText="1"/>
    </xf>
    <xf numFmtId="0" fontId="10" fillId="0" borderId="0" xfId="1" applyFont="1" applyBorder="1" applyAlignment="1">
      <alignment vertical="center"/>
    </xf>
    <xf numFmtId="0" fontId="10" fillId="0" borderId="0" xfId="0" applyFont="1"/>
    <xf numFmtId="0" fontId="10" fillId="0" borderId="0" xfId="0" applyFont="1" applyAlignment="1">
      <alignment horizontal="center" vertical="center"/>
    </xf>
    <xf numFmtId="0" fontId="50" fillId="2" borderId="27" xfId="0" applyFont="1" applyFill="1" applyBorder="1" applyAlignment="1">
      <alignment horizontal="center" textRotation="90" wrapText="1"/>
    </xf>
    <xf numFmtId="3" fontId="25" fillId="3" borderId="11" xfId="0" applyNumberFormat="1" applyFont="1" applyFill="1" applyBorder="1" applyAlignment="1">
      <alignment horizontal="center" vertical="center" shrinkToFit="1"/>
    </xf>
    <xf numFmtId="3" fontId="25" fillId="3" borderId="62" xfId="0" applyNumberFormat="1" applyFont="1" applyFill="1" applyBorder="1" applyAlignment="1">
      <alignment horizontal="center" vertical="center" shrinkToFit="1"/>
    </xf>
    <xf numFmtId="0" fontId="50" fillId="2" borderId="14" xfId="0" applyFont="1" applyFill="1" applyBorder="1" applyAlignment="1">
      <alignment horizontal="center" textRotation="90" wrapText="1"/>
    </xf>
    <xf numFmtId="3" fontId="45" fillId="3" borderId="16" xfId="0" applyNumberFormat="1" applyFont="1" applyFill="1" applyBorder="1" applyAlignment="1">
      <alignment horizontal="center" vertical="center" shrinkToFit="1"/>
    </xf>
    <xf numFmtId="3" fontId="45" fillId="3" borderId="39" xfId="0" applyNumberFormat="1" applyFont="1" applyFill="1" applyBorder="1" applyAlignment="1">
      <alignment horizontal="center" vertical="center" shrinkToFit="1"/>
    </xf>
    <xf numFmtId="3" fontId="0" fillId="0" borderId="0" xfId="0" applyNumberFormat="1"/>
    <xf numFmtId="0" fontId="7" fillId="0" borderId="0" xfId="5" applyFont="1" applyAlignment="1">
      <alignment vertical="top"/>
    </xf>
    <xf numFmtId="0" fontId="10" fillId="17" borderId="50" xfId="0" applyFont="1" applyFill="1" applyBorder="1" applyAlignment="1">
      <alignment horizontal="center" vertical="center" wrapText="1"/>
    </xf>
    <xf numFmtId="0" fontId="0" fillId="17" borderId="0" xfId="0" applyFont="1" applyFill="1"/>
    <xf numFmtId="0" fontId="0" fillId="17" borderId="0" xfId="0" applyFont="1" applyFill="1" applyBorder="1"/>
    <xf numFmtId="0" fontId="10" fillId="17" borderId="42" xfId="0" applyFont="1" applyFill="1" applyBorder="1" applyAlignment="1">
      <alignment horizontal="center" vertical="center" wrapText="1"/>
    </xf>
    <xf numFmtId="0" fontId="10" fillId="17" borderId="44" xfId="0" applyFont="1" applyFill="1" applyBorder="1" applyAlignment="1">
      <alignment horizontal="center" vertical="center" wrapText="1"/>
    </xf>
    <xf numFmtId="0" fontId="24" fillId="17" borderId="0" xfId="0" applyFont="1" applyFill="1" applyBorder="1" applyAlignment="1">
      <alignment horizontal="center" vertical="center" wrapText="1"/>
    </xf>
    <xf numFmtId="10" fontId="24" fillId="17" borderId="0" xfId="0" applyNumberFormat="1" applyFont="1" applyFill="1" applyBorder="1" applyAlignment="1">
      <alignment horizontal="center" vertical="center" wrapText="1"/>
    </xf>
    <xf numFmtId="3" fontId="24" fillId="17" borderId="0"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xf>
    <xf numFmtId="0" fontId="0" fillId="0" borderId="6" xfId="0" applyBorder="1"/>
    <xf numFmtId="3" fontId="0" fillId="3" borderId="56" xfId="0" applyNumberFormat="1" applyFont="1" applyFill="1" applyBorder="1" applyAlignment="1">
      <alignment horizontal="center" vertical="center"/>
    </xf>
    <xf numFmtId="164" fontId="16" fillId="3" borderId="18" xfId="0" applyNumberFormat="1" applyFont="1" applyFill="1" applyBorder="1" applyAlignment="1">
      <alignment horizontal="center" vertical="center" wrapText="1"/>
    </xf>
    <xf numFmtId="164" fontId="16" fillId="3" borderId="31" xfId="0" applyNumberFormat="1" applyFont="1" applyFill="1" applyBorder="1" applyAlignment="1">
      <alignment horizontal="center" vertical="center" wrapText="1"/>
    </xf>
    <xf numFmtId="164" fontId="16" fillId="3" borderId="20" xfId="0" applyNumberFormat="1" applyFont="1" applyFill="1" applyBorder="1" applyAlignment="1">
      <alignment horizontal="center" vertical="center" wrapText="1"/>
    </xf>
    <xf numFmtId="9" fontId="16" fillId="3" borderId="18" xfId="0" applyNumberFormat="1" applyFont="1" applyFill="1" applyBorder="1" applyAlignment="1">
      <alignment horizontal="center" vertical="center" wrapText="1"/>
    </xf>
    <xf numFmtId="164" fontId="16" fillId="3" borderId="50" xfId="0" applyNumberFormat="1" applyFont="1" applyFill="1" applyBorder="1" applyAlignment="1">
      <alignment horizontal="center" vertical="center" wrapText="1"/>
    </xf>
    <xf numFmtId="164" fontId="16" fillId="3" borderId="63" xfId="0" applyNumberFormat="1" applyFont="1" applyFill="1" applyBorder="1" applyAlignment="1">
      <alignment horizontal="center" vertical="center" wrapText="1"/>
    </xf>
    <xf numFmtId="9" fontId="16" fillId="3" borderId="90" xfId="0" applyNumberFormat="1" applyFont="1" applyFill="1" applyBorder="1" applyAlignment="1">
      <alignment horizontal="center" vertical="center" wrapText="1"/>
    </xf>
    <xf numFmtId="3" fontId="49" fillId="3" borderId="1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3" fontId="56" fillId="0" borderId="50" xfId="0" applyNumberFormat="1" applyFont="1" applyBorder="1" applyAlignment="1">
      <alignment horizontal="center" vertical="center" wrapText="1"/>
    </xf>
    <xf numFmtId="3" fontId="56" fillId="0" borderId="42" xfId="0" applyNumberFormat="1" applyFont="1" applyBorder="1" applyAlignment="1">
      <alignment horizontal="center" vertical="center" wrapText="1"/>
    </xf>
    <xf numFmtId="3" fontId="56" fillId="0" borderId="77" xfId="0" applyNumberFormat="1" applyFont="1" applyBorder="1" applyAlignment="1">
      <alignment horizontal="center" vertical="center" wrapText="1"/>
    </xf>
    <xf numFmtId="3" fontId="56" fillId="0" borderId="44" xfId="0" applyNumberFormat="1" applyFont="1" applyBorder="1" applyAlignment="1">
      <alignment horizontal="center" vertical="center" wrapText="1"/>
    </xf>
    <xf numFmtId="3" fontId="56" fillId="0" borderId="64" xfId="0" applyNumberFormat="1" applyFont="1" applyBorder="1" applyAlignment="1">
      <alignment horizontal="center" vertical="center" wrapText="1"/>
    </xf>
    <xf numFmtId="3" fontId="0" fillId="3" borderId="16" xfId="0" applyNumberFormat="1" applyFont="1" applyFill="1" applyBorder="1" applyAlignment="1">
      <alignment horizontal="center" vertical="center"/>
    </xf>
    <xf numFmtId="0" fontId="0" fillId="0" borderId="9" xfId="0" applyBorder="1"/>
    <xf numFmtId="165" fontId="50" fillId="8" borderId="5" xfId="3"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3" fontId="56" fillId="0" borderId="65" xfId="0" applyNumberFormat="1" applyFont="1" applyBorder="1" applyAlignment="1">
      <alignment horizontal="center" vertical="center" wrapText="1"/>
    </xf>
    <xf numFmtId="3" fontId="56" fillId="0" borderId="104" xfId="0" applyNumberFormat="1" applyFont="1" applyBorder="1" applyAlignment="1">
      <alignment horizontal="center" vertical="center" wrapText="1"/>
    </xf>
    <xf numFmtId="164" fontId="24" fillId="17" borderId="14" xfId="0" applyNumberFormat="1" applyFont="1" applyFill="1" applyBorder="1" applyAlignment="1">
      <alignment horizontal="center" vertical="center" wrapText="1"/>
    </xf>
    <xf numFmtId="3" fontId="56" fillId="2" borderId="50" xfId="0" applyNumberFormat="1" applyFont="1" applyFill="1" applyBorder="1" applyAlignment="1">
      <alignment horizontal="center" vertical="center" wrapText="1"/>
    </xf>
    <xf numFmtId="3" fontId="56" fillId="2" borderId="42" xfId="0" applyNumberFormat="1" applyFont="1" applyFill="1" applyBorder="1" applyAlignment="1">
      <alignment horizontal="center" vertical="center" wrapText="1"/>
    </xf>
    <xf numFmtId="3" fontId="56" fillId="2" borderId="44" xfId="0" applyNumberFormat="1" applyFont="1" applyFill="1" applyBorder="1" applyAlignment="1">
      <alignment horizontal="center" vertical="center" wrapText="1"/>
    </xf>
    <xf numFmtId="3" fontId="56" fillId="2" borderId="63" xfId="0" applyNumberFormat="1" applyFont="1" applyFill="1" applyBorder="1" applyAlignment="1">
      <alignment horizontal="center" vertical="center" wrapText="1"/>
    </xf>
    <xf numFmtId="164" fontId="24" fillId="17" borderId="50" xfId="0" applyNumberFormat="1" applyFont="1" applyFill="1" applyBorder="1" applyAlignment="1">
      <alignment horizontal="center" vertical="center" wrapText="1"/>
    </xf>
    <xf numFmtId="164" fontId="24" fillId="17" borderId="57" xfId="0" applyNumberFormat="1" applyFont="1" applyFill="1" applyBorder="1" applyAlignment="1">
      <alignment horizontal="center" vertical="center" wrapText="1"/>
    </xf>
    <xf numFmtId="164" fontId="24" fillId="17" borderId="16" xfId="0" applyNumberFormat="1" applyFont="1" applyFill="1" applyBorder="1" applyAlignment="1">
      <alignment horizontal="center" vertical="center" wrapText="1"/>
    </xf>
    <xf numFmtId="164" fontId="24" fillId="17" borderId="10" xfId="0" applyNumberFormat="1" applyFont="1" applyFill="1" applyBorder="1" applyAlignment="1">
      <alignment horizontal="center" vertical="center" wrapText="1"/>
    </xf>
    <xf numFmtId="164" fontId="24" fillId="17" borderId="18" xfId="0" applyNumberFormat="1" applyFont="1" applyFill="1" applyBorder="1" applyAlignment="1">
      <alignment horizontal="center" vertical="center" wrapText="1"/>
    </xf>
    <xf numFmtId="164" fontId="24" fillId="17" borderId="31" xfId="0" applyNumberFormat="1" applyFont="1" applyFill="1" applyBorder="1" applyAlignment="1">
      <alignment horizontal="center" vertical="center" wrapText="1"/>
    </xf>
    <xf numFmtId="164" fontId="24" fillId="17" borderId="73" xfId="0" applyNumberFormat="1" applyFont="1" applyFill="1" applyBorder="1" applyAlignment="1">
      <alignment horizontal="center" vertical="center" wrapText="1"/>
    </xf>
    <xf numFmtId="164" fontId="24" fillId="17" borderId="11" xfId="0" applyNumberFormat="1" applyFont="1" applyFill="1" applyBorder="1" applyAlignment="1">
      <alignment horizontal="center" vertical="center" wrapText="1"/>
    </xf>
    <xf numFmtId="164" fontId="24" fillId="17" borderId="75" xfId="0" applyNumberFormat="1" applyFont="1" applyFill="1" applyBorder="1" applyAlignment="1">
      <alignment horizontal="center" vertical="center" wrapText="1"/>
    </xf>
    <xf numFmtId="164" fontId="24" fillId="17" borderId="42" xfId="0" applyNumberFormat="1" applyFont="1" applyFill="1" applyBorder="1" applyAlignment="1">
      <alignment horizontal="center" vertical="center" wrapText="1"/>
    </xf>
    <xf numFmtId="164" fontId="24" fillId="17" borderId="44" xfId="0" applyNumberFormat="1" applyFont="1" applyFill="1" applyBorder="1" applyAlignment="1">
      <alignment horizontal="center" vertical="center" wrapText="1"/>
    </xf>
    <xf numFmtId="3" fontId="56" fillId="0" borderId="51" xfId="0" applyNumberFormat="1" applyFont="1" applyBorder="1" applyAlignment="1">
      <alignment horizontal="center" vertical="center" wrapText="1"/>
    </xf>
    <xf numFmtId="3" fontId="56" fillId="0" borderId="32" xfId="0" applyNumberFormat="1" applyFont="1" applyBorder="1" applyAlignment="1">
      <alignment horizontal="center" vertical="center" wrapText="1"/>
    </xf>
    <xf numFmtId="3" fontId="56" fillId="0" borderId="53" xfId="0" applyNumberFormat="1" applyFont="1" applyBorder="1" applyAlignment="1">
      <alignment horizontal="center" vertical="center" wrapText="1"/>
    </xf>
    <xf numFmtId="3" fontId="56" fillId="2" borderId="51" xfId="0" applyNumberFormat="1" applyFont="1" applyFill="1" applyBorder="1" applyAlignment="1">
      <alignment horizontal="center" vertical="center" wrapText="1"/>
    </xf>
    <xf numFmtId="3" fontId="56" fillId="2" borderId="32" xfId="0" applyNumberFormat="1" applyFont="1" applyFill="1" applyBorder="1" applyAlignment="1">
      <alignment horizontal="center" vertical="center" wrapText="1"/>
    </xf>
    <xf numFmtId="3" fontId="56" fillId="2" borderId="53" xfId="0" applyNumberFormat="1" applyFont="1" applyFill="1" applyBorder="1" applyAlignment="1">
      <alignment horizontal="center" vertical="center" wrapText="1"/>
    </xf>
    <xf numFmtId="3" fontId="56" fillId="2" borderId="78" xfId="0" applyNumberFormat="1" applyFont="1" applyFill="1" applyBorder="1" applyAlignment="1">
      <alignment horizontal="center" vertical="center" wrapText="1"/>
    </xf>
    <xf numFmtId="3" fontId="56" fillId="2" borderId="55" xfId="0" applyNumberFormat="1" applyFont="1" applyFill="1" applyBorder="1" applyAlignment="1">
      <alignment horizontal="center" vertical="center" wrapText="1"/>
    </xf>
    <xf numFmtId="3" fontId="56" fillId="0" borderId="92" xfId="0" applyNumberFormat="1" applyFont="1" applyBorder="1" applyAlignment="1">
      <alignment horizontal="center" vertical="center" wrapText="1"/>
    </xf>
    <xf numFmtId="164" fontId="24" fillId="2" borderId="14" xfId="0" applyNumberFormat="1" applyFont="1" applyFill="1" applyBorder="1" applyAlignment="1">
      <alignment horizontal="center" vertical="center" wrapText="1"/>
    </xf>
    <xf numFmtId="164" fontId="24" fillId="2" borderId="16" xfId="0" applyNumberFormat="1" applyFont="1" applyFill="1" applyBorder="1" applyAlignment="1">
      <alignment horizontal="center" vertical="center" wrapText="1"/>
    </xf>
    <xf numFmtId="164" fontId="24" fillId="2" borderId="18" xfId="0" applyNumberFormat="1" applyFont="1" applyFill="1" applyBorder="1" applyAlignment="1">
      <alignment horizontal="center" vertical="center" wrapText="1"/>
    </xf>
    <xf numFmtId="164" fontId="24" fillId="2" borderId="76" xfId="0" applyNumberFormat="1" applyFont="1" applyFill="1" applyBorder="1" applyAlignment="1">
      <alignment horizontal="center" vertical="center" wrapText="1"/>
    </xf>
    <xf numFmtId="164" fontId="24" fillId="2" borderId="21" xfId="0" applyNumberFormat="1" applyFont="1" applyFill="1" applyBorder="1" applyAlignment="1">
      <alignment horizontal="center" vertical="center" wrapText="1"/>
    </xf>
    <xf numFmtId="164" fontId="24" fillId="2" borderId="77" xfId="0" applyNumberFormat="1" applyFont="1" applyFill="1" applyBorder="1" applyAlignment="1">
      <alignment horizontal="center" vertical="center" wrapText="1"/>
    </xf>
    <xf numFmtId="164" fontId="24" fillId="2" borderId="50" xfId="0" applyNumberFormat="1" applyFont="1" applyFill="1" applyBorder="1" applyAlignment="1">
      <alignment horizontal="center" vertical="center" wrapText="1"/>
    </xf>
    <xf numFmtId="164" fontId="24" fillId="2" borderId="42" xfId="0" applyNumberFormat="1" applyFont="1" applyFill="1" applyBorder="1" applyAlignment="1">
      <alignment horizontal="center" vertical="center" wrapText="1"/>
    </xf>
    <xf numFmtId="164" fontId="24" fillId="2" borderId="44" xfId="0" applyNumberFormat="1" applyFont="1" applyFill="1" applyBorder="1" applyAlignment="1">
      <alignment horizontal="center" vertical="center" wrapText="1"/>
    </xf>
    <xf numFmtId="164" fontId="24" fillId="0" borderId="50" xfId="0" applyNumberFormat="1" applyFont="1" applyFill="1" applyBorder="1" applyAlignment="1">
      <alignment horizontal="center" vertical="center" wrapText="1"/>
    </xf>
    <xf numFmtId="164" fontId="24" fillId="0" borderId="42" xfId="0" applyNumberFormat="1" applyFont="1" applyFill="1" applyBorder="1" applyAlignment="1">
      <alignment horizontal="center" vertical="center" wrapText="1"/>
    </xf>
    <xf numFmtId="164" fontId="24" fillId="0" borderId="44" xfId="0" applyNumberFormat="1" applyFont="1" applyFill="1" applyBorder="1" applyAlignment="1">
      <alignment horizontal="center" vertical="center" wrapText="1"/>
    </xf>
    <xf numFmtId="164" fontId="56" fillId="0" borderId="42"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164" fontId="24" fillId="0" borderId="57" xfId="0" applyNumberFormat="1" applyFont="1" applyFill="1" applyBorder="1" applyAlignment="1">
      <alignment horizontal="center" vertical="center" wrapText="1"/>
    </xf>
    <xf numFmtId="164" fontId="24" fillId="0" borderId="73" xfId="0" applyNumberFormat="1" applyFont="1" applyFill="1" applyBorder="1" applyAlignment="1">
      <alignment horizontal="center" vertical="center" wrapText="1"/>
    </xf>
    <xf numFmtId="164" fontId="24" fillId="0" borderId="16" xfId="0" applyNumberFormat="1" applyFont="1" applyFill="1" applyBorder="1" applyAlignment="1">
      <alignment horizontal="center" vertical="center" wrapText="1"/>
    </xf>
    <xf numFmtId="164" fontId="24" fillId="0" borderId="10" xfId="0" applyNumberFormat="1" applyFont="1" applyFill="1" applyBorder="1" applyAlignment="1">
      <alignment horizontal="center" vertical="center" wrapText="1"/>
    </xf>
    <xf numFmtId="164" fontId="24" fillId="0" borderId="11" xfId="0" applyNumberFormat="1" applyFont="1" applyFill="1" applyBorder="1" applyAlignment="1">
      <alignment horizontal="center" vertical="center" wrapText="1"/>
    </xf>
    <xf numFmtId="0" fontId="28" fillId="0" borderId="0" xfId="0" applyFont="1" applyFill="1" applyBorder="1" applyAlignment="1">
      <alignment horizontal="left" vertical="top"/>
    </xf>
    <xf numFmtId="164" fontId="24" fillId="0" borderId="82" xfId="0" applyNumberFormat="1" applyFont="1" applyFill="1" applyBorder="1" applyAlignment="1">
      <alignment horizontal="center" vertical="center" wrapText="1"/>
    </xf>
    <xf numFmtId="0" fontId="43" fillId="8" borderId="15" xfId="0" applyFont="1" applyFill="1" applyBorder="1" applyAlignment="1">
      <alignment horizontal="center" wrapText="1"/>
    </xf>
    <xf numFmtId="0" fontId="0" fillId="8" borderId="20" xfId="0" applyFont="1" applyFill="1" applyBorder="1"/>
    <xf numFmtId="164" fontId="24" fillId="2" borderId="63" xfId="0" applyNumberFormat="1" applyFont="1" applyFill="1" applyBorder="1" applyAlignment="1">
      <alignment horizontal="center" vertical="center" wrapText="1"/>
    </xf>
    <xf numFmtId="164" fontId="24" fillId="2" borderId="64" xfId="0" applyNumberFormat="1" applyFont="1" applyFill="1" applyBorder="1" applyAlignment="1">
      <alignment horizontal="center" vertical="center" wrapText="1"/>
    </xf>
    <xf numFmtId="164" fontId="24" fillId="2" borderId="82" xfId="0" applyNumberFormat="1" applyFont="1" applyFill="1" applyBorder="1" applyAlignment="1">
      <alignment horizontal="center" vertical="center" wrapText="1"/>
    </xf>
    <xf numFmtId="164" fontId="24" fillId="0" borderId="18" xfId="0" applyNumberFormat="1" applyFont="1" applyFill="1" applyBorder="1" applyAlignment="1">
      <alignment horizontal="center" vertical="center" wrapText="1"/>
    </xf>
    <xf numFmtId="164" fontId="24" fillId="0" borderId="31" xfId="0" applyNumberFormat="1" applyFont="1" applyFill="1" applyBorder="1" applyAlignment="1">
      <alignment horizontal="center" vertical="center" wrapText="1"/>
    </xf>
    <xf numFmtId="164" fontId="24" fillId="0" borderId="75" xfId="0" applyNumberFormat="1" applyFont="1" applyFill="1" applyBorder="1" applyAlignment="1">
      <alignment horizontal="center" vertical="center" wrapText="1"/>
    </xf>
    <xf numFmtId="164" fontId="56" fillId="0" borderId="64" xfId="0" applyNumberFormat="1" applyFont="1" applyFill="1" applyBorder="1" applyAlignment="1">
      <alignment horizontal="center" vertical="center" wrapText="1"/>
    </xf>
    <xf numFmtId="0" fontId="13" fillId="3" borderId="8" xfId="0" applyFont="1" applyFill="1" applyBorder="1" applyAlignment="1">
      <alignment horizontal="right" vertical="center" wrapText="1"/>
    </xf>
    <xf numFmtId="9" fontId="17" fillId="3" borderId="8" xfId="0" applyNumberFormat="1" applyFont="1" applyFill="1" applyBorder="1" applyAlignment="1">
      <alignment horizontal="center" vertical="center" wrapText="1"/>
    </xf>
    <xf numFmtId="0" fontId="17" fillId="2" borderId="25" xfId="0" applyFont="1" applyFill="1" applyBorder="1" applyAlignment="1">
      <alignment horizontal="right" vertical="center" wrapText="1"/>
    </xf>
    <xf numFmtId="3" fontId="17" fillId="2" borderId="55" xfId="0" applyNumberFormat="1" applyFont="1" applyFill="1" applyBorder="1" applyAlignment="1">
      <alignment horizontal="right" vertical="center" wrapText="1"/>
    </xf>
    <xf numFmtId="0" fontId="9" fillId="4" borderId="25" xfId="0" applyFont="1" applyFill="1" applyBorder="1" applyAlignment="1">
      <alignment horizontal="center" textRotation="90" wrapText="1"/>
    </xf>
    <xf numFmtId="0" fontId="8" fillId="2" borderId="67" xfId="0" applyFont="1" applyFill="1" applyBorder="1" applyAlignment="1">
      <alignment horizontal="center" textRotation="90" wrapText="1"/>
    </xf>
    <xf numFmtId="0" fontId="11" fillId="2" borderId="67" xfId="0" applyFont="1" applyFill="1" applyBorder="1" applyAlignment="1">
      <alignment horizontal="center" textRotation="90" wrapText="1"/>
    </xf>
    <xf numFmtId="0" fontId="11" fillId="2" borderId="60" xfId="0" applyFont="1" applyFill="1" applyBorder="1" applyAlignment="1">
      <alignment horizontal="center" textRotation="90" wrapText="1"/>
    </xf>
    <xf numFmtId="0" fontId="11" fillId="2" borderId="61" xfId="0" applyFont="1" applyFill="1" applyBorder="1" applyAlignment="1">
      <alignment horizontal="center" textRotation="90" wrapText="1"/>
    </xf>
    <xf numFmtId="0" fontId="11" fillId="2" borderId="103" xfId="0" applyFont="1" applyFill="1" applyBorder="1" applyAlignment="1">
      <alignment horizontal="center" textRotation="90" wrapText="1"/>
    </xf>
    <xf numFmtId="0" fontId="16" fillId="3" borderId="73" xfId="0" applyFont="1" applyFill="1" applyBorder="1" applyAlignment="1">
      <alignment horizontal="center" vertical="center" wrapText="1"/>
    </xf>
    <xf numFmtId="0" fontId="16" fillId="3" borderId="11" xfId="0" applyFont="1" applyFill="1" applyBorder="1" applyAlignment="1">
      <alignment horizontal="center" vertical="center" wrapText="1"/>
    </xf>
    <xf numFmtId="1" fontId="16" fillId="3" borderId="11" xfId="0" applyNumberFormat="1" applyFont="1" applyFill="1" applyBorder="1" applyAlignment="1">
      <alignment horizontal="center" vertical="center" wrapText="1"/>
    </xf>
    <xf numFmtId="0" fontId="16" fillId="3" borderId="62" xfId="0" applyFont="1" applyFill="1" applyBorder="1" applyAlignment="1">
      <alignment horizontal="center" vertical="center" wrapText="1"/>
    </xf>
    <xf numFmtId="3" fontId="17" fillId="0" borderId="27" xfId="0" applyNumberFormat="1" applyFont="1" applyBorder="1" applyAlignment="1">
      <alignment horizontal="center" vertical="center" wrapText="1"/>
    </xf>
    <xf numFmtId="164" fontId="16" fillId="0" borderId="75" xfId="0" applyNumberFormat="1" applyFont="1" applyBorder="1" applyAlignment="1">
      <alignment horizontal="center" vertical="center" wrapText="1"/>
    </xf>
    <xf numFmtId="0" fontId="11" fillId="2" borderId="2" xfId="0" applyFont="1" applyFill="1" applyBorder="1" applyAlignment="1">
      <alignment horizontal="center" textRotation="90" wrapText="1"/>
    </xf>
    <xf numFmtId="164" fontId="16" fillId="0" borderId="52" xfId="0" applyNumberFormat="1" applyFont="1" applyBorder="1" applyAlignment="1">
      <alignment horizontal="center" vertical="center" wrapText="1"/>
    </xf>
    <xf numFmtId="164" fontId="16" fillId="0" borderId="17" xfId="0" applyNumberFormat="1" applyFont="1" applyBorder="1" applyAlignment="1">
      <alignment horizontal="center" vertical="center" wrapText="1"/>
    </xf>
    <xf numFmtId="164" fontId="16" fillId="0" borderId="40" xfId="0" applyNumberFormat="1" applyFont="1" applyBorder="1" applyAlignment="1">
      <alignment horizontal="center" vertical="center" wrapText="1"/>
    </xf>
    <xf numFmtId="10" fontId="20" fillId="13" borderId="2" xfId="0" applyNumberFormat="1" applyFont="1" applyFill="1" applyBorder="1" applyAlignment="1">
      <alignment horizontal="center" vertical="center" wrapText="1"/>
    </xf>
    <xf numFmtId="3" fontId="17" fillId="0" borderId="50" xfId="0" applyNumberFormat="1" applyFont="1" applyBorder="1" applyAlignment="1">
      <alignment horizontal="center" vertical="center" wrapText="1"/>
    </xf>
    <xf numFmtId="3" fontId="17" fillId="0" borderId="42" xfId="0" applyNumberFormat="1" applyFont="1" applyBorder="1" applyAlignment="1">
      <alignment horizontal="center" vertical="center" wrapText="1"/>
    </xf>
    <xf numFmtId="3" fontId="17" fillId="0" borderId="63" xfId="0" applyNumberFormat="1" applyFont="1" applyBorder="1" applyAlignment="1">
      <alignment horizontal="center" vertical="center" wrapText="1"/>
    </xf>
    <xf numFmtId="3" fontId="17" fillId="0" borderId="64" xfId="0" applyNumberFormat="1" applyFont="1" applyBorder="1" applyAlignment="1">
      <alignment horizontal="center" vertical="center" wrapText="1"/>
    </xf>
    <xf numFmtId="9" fontId="16" fillId="0" borderId="44" xfId="0" applyNumberFormat="1" applyFont="1" applyBorder="1" applyAlignment="1">
      <alignment horizontal="center" vertical="center" wrapText="1"/>
    </xf>
    <xf numFmtId="3" fontId="17" fillId="2" borderId="82" xfId="0" applyNumberFormat="1" applyFont="1" applyFill="1" applyBorder="1" applyAlignment="1">
      <alignment horizontal="right" vertical="center" wrapText="1"/>
    </xf>
    <xf numFmtId="164" fontId="0" fillId="3" borderId="37" xfId="0" applyNumberFormat="1" applyFont="1" applyFill="1" applyBorder="1" applyAlignment="1">
      <alignment horizontal="center" vertical="center"/>
    </xf>
    <xf numFmtId="9" fontId="5" fillId="3" borderId="5" xfId="0" applyNumberFormat="1" applyFont="1" applyFill="1" applyBorder="1" applyAlignment="1">
      <alignment horizontal="center" vertical="center"/>
    </xf>
    <xf numFmtId="9" fontId="5" fillId="0" borderId="5" xfId="0" applyNumberFormat="1" applyFont="1" applyBorder="1" applyAlignment="1">
      <alignment horizontal="center" vertical="center"/>
    </xf>
    <xf numFmtId="10" fontId="20" fillId="13" borderId="105" xfId="0" applyNumberFormat="1" applyFont="1" applyFill="1" applyBorder="1" applyAlignment="1">
      <alignment horizontal="center" vertical="center" wrapText="1"/>
    </xf>
    <xf numFmtId="9" fontId="5" fillId="0" borderId="80" xfId="0" applyNumberFormat="1" applyFont="1" applyBorder="1" applyAlignment="1">
      <alignment horizontal="center" vertical="center"/>
    </xf>
    <xf numFmtId="164" fontId="0" fillId="0" borderId="38" xfId="0" applyNumberFormat="1" applyFont="1" applyBorder="1" applyAlignment="1">
      <alignment horizontal="center" vertical="center"/>
    </xf>
    <xf numFmtId="10" fontId="20" fillId="13" borderId="29" xfId="0" applyNumberFormat="1" applyFont="1" applyFill="1" applyBorder="1" applyAlignment="1">
      <alignment horizontal="center" vertical="center" wrapText="1"/>
    </xf>
    <xf numFmtId="164" fontId="0" fillId="0" borderId="27" xfId="0" applyNumberFormat="1" applyFont="1" applyBorder="1" applyAlignment="1">
      <alignment horizontal="center" vertical="center"/>
    </xf>
    <xf numFmtId="0" fontId="17" fillId="2" borderId="58" xfId="0" applyFont="1" applyFill="1" applyBorder="1" applyAlignment="1">
      <alignment horizontal="right" vertical="center" wrapText="1"/>
    </xf>
    <xf numFmtId="3" fontId="7" fillId="3" borderId="11" xfId="5" applyNumberFormat="1" applyFont="1" applyFill="1" applyBorder="1" applyAlignment="1">
      <alignment horizontal="center"/>
    </xf>
    <xf numFmtId="3" fontId="52" fillId="3" borderId="62" xfId="5" applyNumberFormat="1" applyFont="1" applyFill="1" applyBorder="1" applyAlignment="1">
      <alignment horizontal="center"/>
    </xf>
    <xf numFmtId="3" fontId="50" fillId="3" borderId="86" xfId="5" applyNumberFormat="1" applyFont="1" applyFill="1" applyBorder="1" applyAlignment="1">
      <alignment horizontal="center"/>
    </xf>
    <xf numFmtId="3" fontId="50" fillId="3" borderId="50" xfId="5" applyNumberFormat="1" applyFont="1" applyFill="1" applyBorder="1" applyAlignment="1">
      <alignment horizontal="center"/>
    </xf>
    <xf numFmtId="3" fontId="50" fillId="3" borderId="42" xfId="5" applyNumberFormat="1" applyFont="1" applyFill="1" applyBorder="1" applyAlignment="1">
      <alignment horizontal="center"/>
    </xf>
    <xf numFmtId="3" fontId="50" fillId="3" borderId="63" xfId="5" applyNumberFormat="1" applyFont="1" applyFill="1" applyBorder="1" applyAlignment="1">
      <alignment horizontal="center"/>
    </xf>
    <xf numFmtId="3" fontId="50" fillId="3" borderId="3" xfId="5" applyNumberFormat="1" applyFont="1" applyFill="1" applyBorder="1" applyAlignment="1">
      <alignment horizontal="center"/>
    </xf>
    <xf numFmtId="3" fontId="7" fillId="3" borderId="73" xfId="5" applyNumberFormat="1" applyFont="1" applyFill="1" applyBorder="1" applyAlignment="1">
      <alignment horizontal="center"/>
    </xf>
    <xf numFmtId="3" fontId="7" fillId="3" borderId="62" xfId="5" applyNumberFormat="1" applyFont="1" applyFill="1" applyBorder="1" applyAlignment="1">
      <alignment horizontal="center"/>
    </xf>
    <xf numFmtId="3" fontId="50" fillId="3" borderId="64" xfId="5" applyNumberFormat="1" applyFont="1" applyFill="1" applyBorder="1" applyAlignment="1">
      <alignment horizontal="center"/>
    </xf>
    <xf numFmtId="0" fontId="50" fillId="2" borderId="80" xfId="0" applyFont="1" applyFill="1" applyBorder="1" applyAlignment="1">
      <alignment horizontal="center"/>
    </xf>
    <xf numFmtId="164" fontId="52" fillId="3" borderId="73" xfId="2" applyNumberFormat="1" applyFont="1" applyFill="1" applyBorder="1" applyAlignment="1">
      <alignment horizontal="center"/>
    </xf>
    <xf numFmtId="164" fontId="52" fillId="3" borderId="75" xfId="2" applyNumberFormat="1" applyFont="1" applyFill="1" applyBorder="1" applyAlignment="1">
      <alignment horizontal="center"/>
    </xf>
    <xf numFmtId="0" fontId="50" fillId="2" borderId="6" xfId="5" applyFont="1" applyFill="1" applyBorder="1" applyAlignment="1">
      <alignment horizontal="center"/>
    </xf>
    <xf numFmtId="164" fontId="52" fillId="3" borderId="50" xfId="2" applyNumberFormat="1" applyFont="1" applyFill="1" applyBorder="1" applyAlignment="1">
      <alignment horizontal="center"/>
    </xf>
    <xf numFmtId="164" fontId="52" fillId="3" borderId="44" xfId="2" applyNumberFormat="1" applyFont="1" applyFill="1" applyBorder="1" applyAlignment="1">
      <alignment horizontal="center"/>
    </xf>
    <xf numFmtId="0" fontId="50" fillId="2" borderId="86" xfId="0" applyFont="1" applyFill="1" applyBorder="1" applyAlignment="1">
      <alignment horizontal="center"/>
    </xf>
    <xf numFmtId="3" fontId="5" fillId="3" borderId="73" xfId="0" applyNumberFormat="1" applyFont="1" applyFill="1" applyBorder="1" applyAlignment="1">
      <alignment horizontal="center"/>
    </xf>
    <xf numFmtId="3" fontId="50" fillId="3" borderId="11" xfId="0" applyNumberFormat="1" applyFont="1" applyFill="1" applyBorder="1" applyAlignment="1">
      <alignment horizontal="center"/>
    </xf>
    <xf numFmtId="3" fontId="8" fillId="0" borderId="75" xfId="5" applyNumberFormat="1" applyFont="1" applyFill="1" applyBorder="1" applyAlignment="1">
      <alignment horizontal="center"/>
    </xf>
    <xf numFmtId="0" fontId="50" fillId="2" borderId="1" xfId="5" applyFont="1" applyFill="1" applyBorder="1" applyAlignment="1">
      <alignment horizontal="center"/>
    </xf>
    <xf numFmtId="3" fontId="5" fillId="3" borderId="50" xfId="5" applyNumberFormat="1" applyFont="1" applyFill="1" applyBorder="1" applyAlignment="1">
      <alignment horizontal="center"/>
    </xf>
    <xf numFmtId="3" fontId="8" fillId="0" borderId="44" xfId="5" applyNumberFormat="1" applyFont="1" applyFill="1" applyBorder="1" applyAlignment="1">
      <alignment horizontal="center"/>
    </xf>
    <xf numFmtId="0" fontId="50" fillId="2" borderId="87" xfId="0" applyFont="1" applyFill="1" applyBorder="1" applyAlignment="1">
      <alignment horizontal="center" vertical="center" wrapText="1"/>
    </xf>
    <xf numFmtId="0" fontId="13" fillId="2" borderId="67" xfId="0" applyFont="1" applyFill="1" applyBorder="1" applyAlignment="1">
      <alignment horizontal="center" textRotation="90" wrapText="1"/>
    </xf>
    <xf numFmtId="0" fontId="13" fillId="2" borderId="60" xfId="0" applyFont="1" applyFill="1" applyBorder="1" applyAlignment="1">
      <alignment horizontal="center" textRotation="90" wrapText="1"/>
    </xf>
    <xf numFmtId="0" fontId="13" fillId="2" borderId="61" xfId="0" applyFont="1" applyFill="1" applyBorder="1" applyAlignment="1">
      <alignment horizontal="center" textRotation="90" wrapText="1"/>
    </xf>
    <xf numFmtId="9" fontId="17" fillId="4" borderId="44" xfId="2" applyFont="1" applyFill="1" applyBorder="1" applyAlignment="1">
      <alignment horizontal="center" vertical="center" wrapText="1"/>
    </xf>
    <xf numFmtId="164" fontId="16" fillId="3" borderId="43" xfId="0" applyNumberFormat="1" applyFont="1" applyFill="1" applyBorder="1" applyAlignment="1">
      <alignment horizontal="center" vertical="center" wrapText="1"/>
    </xf>
    <xf numFmtId="164" fontId="16" fillId="3" borderId="84" xfId="0" applyNumberFormat="1" applyFont="1" applyFill="1" applyBorder="1" applyAlignment="1">
      <alignment horizontal="center" vertical="center" wrapText="1"/>
    </xf>
    <xf numFmtId="164" fontId="16" fillId="3" borderId="54" xfId="0" applyNumberFormat="1" applyFont="1" applyFill="1" applyBorder="1" applyAlignment="1">
      <alignment horizontal="center" vertical="center" wrapText="1"/>
    </xf>
    <xf numFmtId="0" fontId="13" fillId="3" borderId="24" xfId="0" applyFont="1" applyFill="1" applyBorder="1" applyAlignment="1">
      <alignment horizontal="right" vertical="center" wrapText="1"/>
    </xf>
    <xf numFmtId="10" fontId="16" fillId="3" borderId="24"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0" fontId="0" fillId="0" borderId="7" xfId="0" applyBorder="1"/>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164" fontId="56" fillId="0" borderId="90" xfId="0" applyNumberFormat="1"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6" xfId="0" applyFont="1" applyFill="1" applyBorder="1" applyAlignment="1">
      <alignment vertical="center" wrapText="1"/>
    </xf>
    <xf numFmtId="0" fontId="11" fillId="2" borderId="1" xfId="0" applyFont="1" applyFill="1" applyBorder="1" applyAlignment="1">
      <alignment vertical="center" wrapText="1"/>
    </xf>
    <xf numFmtId="0" fontId="49" fillId="2" borderId="3" xfId="0" applyFont="1" applyFill="1" applyBorder="1" applyAlignment="1">
      <alignment vertical="center" wrapText="1"/>
    </xf>
    <xf numFmtId="10" fontId="20" fillId="13" borderId="14" xfId="0" applyNumberFormat="1" applyFont="1" applyFill="1" applyBorder="1" applyAlignment="1">
      <alignment horizontal="center" vertical="center" wrapText="1"/>
    </xf>
    <xf numFmtId="10" fontId="20" fillId="13" borderId="16" xfId="0" applyNumberFormat="1" applyFont="1" applyFill="1" applyBorder="1" applyAlignment="1">
      <alignment horizontal="center" vertical="center" wrapText="1"/>
    </xf>
    <xf numFmtId="10" fontId="20" fillId="13" borderId="19" xfId="0" applyNumberFormat="1" applyFont="1" applyFill="1" applyBorder="1" applyAlignment="1">
      <alignment horizontal="center" vertical="center" wrapText="1"/>
    </xf>
    <xf numFmtId="10" fontId="20" fillId="13" borderId="18" xfId="0" applyNumberFormat="1" applyFont="1" applyFill="1" applyBorder="1" applyAlignment="1">
      <alignment horizontal="center" vertical="center" wrapText="1"/>
    </xf>
    <xf numFmtId="10" fontId="20" fillId="13" borderId="20" xfId="0" applyNumberFormat="1" applyFont="1" applyFill="1" applyBorder="1" applyAlignment="1">
      <alignment horizontal="center" vertical="center" wrapText="1"/>
    </xf>
    <xf numFmtId="0" fontId="14" fillId="5" borderId="0" xfId="0" applyFont="1" applyFill="1" applyBorder="1" applyAlignment="1">
      <alignment horizontal="center" vertical="center" wrapText="1"/>
    </xf>
    <xf numFmtId="3" fontId="0" fillId="3" borderId="36" xfId="0" applyNumberFormat="1" applyFont="1" applyFill="1" applyBorder="1" applyAlignment="1">
      <alignment horizontal="center" vertical="center"/>
    </xf>
    <xf numFmtId="0" fontId="87" fillId="0" borderId="0" xfId="0" applyFont="1" applyFill="1" applyBorder="1" applyAlignment="1">
      <alignment horizontal="left" vertical="top" wrapText="1"/>
    </xf>
    <xf numFmtId="3" fontId="34" fillId="0" borderId="0" xfId="0" applyNumberFormat="1" applyFont="1" applyFill="1" applyBorder="1" applyAlignment="1">
      <alignment horizontal="left" vertical="top" wrapText="1"/>
    </xf>
    <xf numFmtId="0" fontId="61" fillId="2" borderId="22"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164" fontId="0" fillId="3" borderId="38"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0" fillId="2" borderId="53" xfId="5" applyFont="1" applyFill="1" applyBorder="1" applyAlignment="1">
      <alignment horizontal="right"/>
    </xf>
    <xf numFmtId="0" fontId="52" fillId="2" borderId="51" xfId="5" applyFont="1" applyFill="1" applyBorder="1" applyAlignment="1">
      <alignment horizontal="right"/>
    </xf>
    <xf numFmtId="164" fontId="24" fillId="0" borderId="15" xfId="0" applyNumberFormat="1" applyFont="1" applyFill="1" applyBorder="1" applyAlignment="1">
      <alignment horizontal="center" vertical="center" wrapText="1"/>
    </xf>
    <xf numFmtId="164" fontId="24" fillId="0" borderId="19" xfId="0" applyNumberFormat="1" applyFont="1" applyFill="1" applyBorder="1" applyAlignment="1">
      <alignment horizontal="center" vertical="center" wrapText="1"/>
    </xf>
    <xf numFmtId="164" fontId="24" fillId="0" borderId="20" xfId="0" applyNumberFormat="1" applyFont="1" applyFill="1" applyBorder="1" applyAlignment="1">
      <alignment horizontal="center" vertical="center" wrapText="1"/>
    </xf>
    <xf numFmtId="164" fontId="0" fillId="4" borderId="56" xfId="0" applyNumberFormat="1" applyFont="1" applyFill="1" applyBorder="1" applyAlignment="1">
      <alignment horizontal="center" vertical="center"/>
    </xf>
    <xf numFmtId="164" fontId="0" fillId="4" borderId="15" xfId="0" applyNumberFormat="1" applyFont="1" applyFill="1" applyBorder="1" applyAlignment="1">
      <alignment horizontal="center" vertical="center"/>
    </xf>
    <xf numFmtId="164" fontId="0" fillId="4" borderId="19" xfId="0" applyNumberFormat="1" applyFont="1" applyFill="1" applyBorder="1" applyAlignment="1">
      <alignment horizontal="center" vertical="center"/>
    </xf>
    <xf numFmtId="10" fontId="20" fillId="13" borderId="28" xfId="0" applyNumberFormat="1" applyFont="1" applyFill="1" applyBorder="1" applyAlignment="1">
      <alignment horizontal="center" vertical="center" wrapText="1"/>
    </xf>
    <xf numFmtId="10" fontId="20" fillId="13" borderId="12" xfId="0" applyNumberFormat="1" applyFont="1" applyFill="1" applyBorder="1" applyAlignment="1">
      <alignment horizontal="center" vertical="center" wrapText="1"/>
    </xf>
    <xf numFmtId="10" fontId="20" fillId="13" borderId="26" xfId="0" applyNumberFormat="1" applyFont="1" applyFill="1" applyBorder="1" applyAlignment="1">
      <alignment horizontal="center" vertical="center" wrapText="1"/>
    </xf>
    <xf numFmtId="9" fontId="5" fillId="0" borderId="106" xfId="0" applyNumberFormat="1" applyFont="1" applyBorder="1" applyAlignment="1">
      <alignment horizontal="center" vertical="center"/>
    </xf>
    <xf numFmtId="0" fontId="58" fillId="5" borderId="0"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0" fillId="0" borderId="0" xfId="0" applyAlignment="1">
      <alignment horizontal="left" vertical="top" wrapText="1"/>
    </xf>
    <xf numFmtId="0" fontId="55" fillId="5" borderId="24" xfId="5" applyFont="1" applyFill="1" applyBorder="1" applyAlignment="1"/>
    <xf numFmtId="3" fontId="21" fillId="0" borderId="58" xfId="0" applyNumberFormat="1" applyFont="1" applyBorder="1" applyAlignment="1">
      <alignment horizontal="center" vertical="center" wrapText="1"/>
    </xf>
    <xf numFmtId="0" fontId="0" fillId="3" borderId="0" xfId="0" applyFont="1" applyFill="1"/>
    <xf numFmtId="0" fontId="49" fillId="2" borderId="82" xfId="0" applyFont="1" applyFill="1" applyBorder="1" applyAlignment="1">
      <alignment horizontal="right" vertical="center" wrapText="1"/>
    </xf>
    <xf numFmtId="0" fontId="49" fillId="2" borderId="63" xfId="0" applyFont="1" applyFill="1" applyBorder="1" applyAlignment="1">
      <alignment horizontal="right" vertical="center" wrapText="1"/>
    </xf>
    <xf numFmtId="3" fontId="0" fillId="3" borderId="14" xfId="0" applyNumberFormat="1" applyFont="1" applyFill="1" applyBorder="1" applyAlignment="1">
      <alignment horizontal="center"/>
    </xf>
    <xf numFmtId="3" fontId="0" fillId="3" borderId="57" xfId="0" applyNumberFormat="1" applyFont="1" applyFill="1" applyBorder="1" applyAlignment="1">
      <alignment horizontal="center"/>
    </xf>
    <xf numFmtId="3" fontId="0" fillId="3" borderId="73" xfId="0" applyNumberFormat="1" applyFont="1" applyFill="1" applyBorder="1" applyAlignment="1">
      <alignment horizontal="center"/>
    </xf>
    <xf numFmtId="3" fontId="52" fillId="3" borderId="11" xfId="0" applyNumberFormat="1" applyFont="1" applyFill="1" applyBorder="1" applyAlignment="1">
      <alignment horizontal="center"/>
    </xf>
    <xf numFmtId="3" fontId="7" fillId="3" borderId="18" xfId="5" applyNumberFormat="1" applyFont="1" applyFill="1" applyBorder="1" applyAlignment="1">
      <alignment horizontal="center"/>
    </xf>
    <xf numFmtId="3" fontId="7" fillId="3" borderId="31" xfId="5" applyNumberFormat="1" applyFont="1" applyFill="1" applyBorder="1" applyAlignment="1">
      <alignment horizontal="center"/>
    </xf>
    <xf numFmtId="3" fontId="7" fillId="0" borderId="75" xfId="5" applyNumberFormat="1" applyFont="1" applyFill="1" applyBorder="1" applyAlignment="1">
      <alignment horizontal="center"/>
    </xf>
    <xf numFmtId="164" fontId="50" fillId="3" borderId="50" xfId="2" applyNumberFormat="1" applyFont="1" applyFill="1" applyBorder="1" applyAlignment="1">
      <alignment horizontal="center"/>
    </xf>
    <xf numFmtId="3" fontId="50" fillId="0" borderId="84" xfId="5" applyNumberFormat="1" applyFont="1" applyFill="1" applyBorder="1" applyAlignment="1">
      <alignment horizontal="center"/>
    </xf>
    <xf numFmtId="3" fontId="50" fillId="0" borderId="54" xfId="5" applyNumberFormat="1" applyFont="1" applyFill="1" applyBorder="1" applyAlignment="1">
      <alignment horizontal="center"/>
    </xf>
    <xf numFmtId="0" fontId="6" fillId="0" borderId="0" xfId="5" applyFont="1" applyBorder="1" applyAlignment="1">
      <alignment vertical="top"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8" xfId="0" applyFont="1" applyBorder="1" applyAlignment="1">
      <alignment horizontal="center" vertical="center" wrapText="1"/>
    </xf>
    <xf numFmtId="3" fontId="4" fillId="3" borderId="55" xfId="5" applyNumberFormat="1" applyFont="1" applyFill="1" applyBorder="1" applyAlignment="1">
      <alignment horizontal="center"/>
    </xf>
    <xf numFmtId="3" fontId="4" fillId="3" borderId="47" xfId="5" applyNumberFormat="1" applyFont="1" applyFill="1" applyBorder="1" applyAlignment="1">
      <alignment horizontal="center"/>
    </xf>
    <xf numFmtId="3" fontId="4" fillId="3" borderId="62" xfId="5" applyNumberFormat="1" applyFont="1" applyFill="1" applyBorder="1" applyAlignment="1">
      <alignment horizontal="center"/>
    </xf>
    <xf numFmtId="3" fontId="52" fillId="3" borderId="10" xfId="5" applyNumberFormat="1" applyFont="1" applyFill="1" applyBorder="1" applyAlignment="1">
      <alignment horizontal="center"/>
    </xf>
    <xf numFmtId="3" fontId="52" fillId="3" borderId="11" xfId="5" applyNumberFormat="1" applyFont="1" applyFill="1" applyBorder="1" applyAlignment="1">
      <alignment horizontal="center"/>
    </xf>
    <xf numFmtId="3" fontId="52" fillId="3" borderId="14" xfId="5" applyNumberFormat="1" applyFont="1" applyFill="1" applyBorder="1" applyAlignment="1">
      <alignment horizontal="center"/>
    </xf>
    <xf numFmtId="3" fontId="52" fillId="3" borderId="57" xfId="5" applyNumberFormat="1" applyFont="1" applyFill="1" applyBorder="1" applyAlignment="1">
      <alignment horizontal="center"/>
    </xf>
    <xf numFmtId="3" fontId="52" fillId="3" borderId="73" xfId="5" applyNumberFormat="1" applyFont="1" applyFill="1" applyBorder="1" applyAlignment="1">
      <alignment horizontal="center"/>
    </xf>
    <xf numFmtId="3" fontId="52" fillId="3" borderId="16" xfId="5" applyNumberFormat="1" applyFont="1" applyFill="1" applyBorder="1" applyAlignment="1">
      <alignment horizontal="center"/>
    </xf>
    <xf numFmtId="0" fontId="50" fillId="2" borderId="78" xfId="3" applyFont="1" applyFill="1" applyBorder="1" applyAlignment="1">
      <alignment horizontal="right" vertical="center"/>
    </xf>
    <xf numFmtId="3" fontId="50" fillId="0" borderId="37" xfId="3" applyNumberFormat="1" applyFont="1" applyFill="1" applyBorder="1" applyAlignment="1">
      <alignment horizontal="center" vertical="center"/>
    </xf>
    <xf numFmtId="166" fontId="0" fillId="8" borderId="25" xfId="0" applyNumberFormat="1" applyFont="1" applyFill="1" applyBorder="1" applyAlignment="1">
      <alignment horizontal="center" vertical="center" textRotation="90"/>
    </xf>
    <xf numFmtId="0" fontId="52" fillId="8" borderId="24" xfId="3" applyFont="1" applyFill="1" applyBorder="1" applyAlignment="1">
      <alignment horizontal="right" vertical="center"/>
    </xf>
    <xf numFmtId="165" fontId="52" fillId="8" borderId="25" xfId="3" applyNumberFormat="1" applyFont="1" applyFill="1" applyBorder="1" applyAlignment="1">
      <alignment horizontal="center" vertical="center"/>
    </xf>
    <xf numFmtId="165" fontId="52" fillId="8" borderId="24" xfId="3" applyNumberFormat="1" applyFont="1" applyFill="1" applyBorder="1" applyAlignment="1">
      <alignment horizontal="center" vertical="center"/>
    </xf>
    <xf numFmtId="165" fontId="52" fillId="8" borderId="2" xfId="3" applyNumberFormat="1" applyFont="1" applyFill="1" applyBorder="1" applyAlignment="1">
      <alignment horizontal="center" vertical="center"/>
    </xf>
    <xf numFmtId="165" fontId="50" fillId="8" borderId="2" xfId="3" applyNumberFormat="1" applyFont="1" applyFill="1" applyBorder="1" applyAlignment="1">
      <alignment horizontal="center" vertical="center"/>
    </xf>
    <xf numFmtId="164" fontId="10" fillId="0" borderId="86" xfId="0" applyNumberFormat="1" applyFont="1" applyBorder="1" applyAlignment="1">
      <alignment horizontal="center" vertical="center"/>
    </xf>
    <xf numFmtId="3" fontId="52" fillId="0" borderId="10" xfId="5" applyNumberFormat="1" applyFont="1" applyBorder="1" applyAlignment="1">
      <alignment horizontal="center" vertical="center"/>
    </xf>
    <xf numFmtId="164" fontId="20" fillId="0" borderId="52" xfId="0" applyNumberFormat="1" applyFont="1" applyBorder="1" applyAlignment="1">
      <alignment horizontal="center" vertical="center" wrapText="1"/>
    </xf>
    <xf numFmtId="164" fontId="20" fillId="0" borderId="17" xfId="0" applyNumberFormat="1" applyFont="1" applyBorder="1" applyAlignment="1">
      <alignment horizontal="center" vertical="center" wrapText="1"/>
    </xf>
    <xf numFmtId="164" fontId="20" fillId="0" borderId="40" xfId="0" applyNumberFormat="1" applyFont="1" applyBorder="1" applyAlignment="1">
      <alignment horizontal="center" vertical="center" wrapText="1"/>
    </xf>
    <xf numFmtId="3" fontId="21" fillId="0" borderId="64"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164" fontId="20" fillId="0" borderId="18" xfId="0" applyNumberFormat="1" applyFont="1" applyBorder="1" applyAlignment="1">
      <alignment horizontal="center" vertical="center" wrapText="1"/>
    </xf>
    <xf numFmtId="164" fontId="20" fillId="0" borderId="31" xfId="0" applyNumberFormat="1" applyFont="1" applyBorder="1" applyAlignment="1">
      <alignment horizontal="center" vertical="center" wrapText="1"/>
    </xf>
    <xf numFmtId="164" fontId="20" fillId="0" borderId="75" xfId="0" applyNumberFormat="1" applyFont="1" applyBorder="1" applyAlignment="1">
      <alignment horizontal="center" vertical="center" wrapText="1"/>
    </xf>
    <xf numFmtId="9" fontId="20" fillId="0" borderId="44" xfId="0" applyNumberFormat="1" applyFont="1" applyBorder="1" applyAlignment="1">
      <alignment horizontal="center" vertical="center" wrapText="1"/>
    </xf>
    <xf numFmtId="3" fontId="52" fillId="0" borderId="105" xfId="5" applyNumberFormat="1" applyFont="1" applyBorder="1" applyAlignment="1">
      <alignment horizontal="center" vertical="center"/>
    </xf>
    <xf numFmtId="3" fontId="21" fillId="0" borderId="85" xfId="0" applyNumberFormat="1" applyFont="1" applyBorder="1" applyAlignment="1">
      <alignment horizontal="center" vertical="center" wrapText="1"/>
    </xf>
    <xf numFmtId="0" fontId="20" fillId="3" borderId="14"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20" fillId="3" borderId="15" xfId="0" applyFont="1" applyFill="1" applyBorder="1" applyAlignment="1">
      <alignment horizontal="center" vertical="center" wrapText="1"/>
    </xf>
    <xf numFmtId="3" fontId="21" fillId="4" borderId="50" xfId="0" applyNumberFormat="1" applyFont="1" applyFill="1" applyBorder="1" applyAlignment="1">
      <alignment horizontal="center" vertical="center" wrapText="1"/>
    </xf>
    <xf numFmtId="0" fontId="20" fillId="3" borderId="36" xfId="0" applyFont="1" applyFill="1" applyBorder="1" applyAlignment="1">
      <alignment horizontal="center" vertical="center" wrapText="1"/>
    </xf>
    <xf numFmtId="0" fontId="20" fillId="3" borderId="29" xfId="0" applyFont="1" applyFill="1" applyBorder="1" applyAlignment="1">
      <alignment horizontal="center" vertical="center" wrapText="1"/>
    </xf>
    <xf numFmtId="3" fontId="20" fillId="3" borderId="29" xfId="0" applyNumberFormat="1" applyFont="1" applyFill="1" applyBorder="1" applyAlignment="1">
      <alignment horizontal="center" vertical="center" wrapText="1"/>
    </xf>
    <xf numFmtId="0" fontId="20" fillId="3" borderId="38" xfId="0" applyFont="1" applyFill="1" applyBorder="1" applyAlignment="1">
      <alignment horizontal="center" vertical="center" wrapText="1"/>
    </xf>
    <xf numFmtId="3" fontId="21" fillId="4" borderId="42" xfId="0" applyNumberFormat="1" applyFont="1" applyFill="1" applyBorder="1" applyAlignment="1">
      <alignment horizontal="center" vertical="center" wrapText="1"/>
    </xf>
    <xf numFmtId="164" fontId="20" fillId="0" borderId="20" xfId="0" applyNumberFormat="1" applyFont="1" applyBorder="1" applyAlignment="1">
      <alignment horizontal="center" vertical="center" wrapText="1"/>
    </xf>
    <xf numFmtId="164" fontId="21" fillId="4" borderId="44" xfId="0" applyNumberFormat="1" applyFont="1" applyFill="1" applyBorder="1" applyAlignment="1">
      <alignment horizontal="center" vertical="center" wrapText="1"/>
    </xf>
    <xf numFmtId="164" fontId="20" fillId="3" borderId="18" xfId="2" applyNumberFormat="1" applyFont="1" applyFill="1" applyBorder="1" applyAlignment="1">
      <alignment horizontal="center" vertical="center" wrapText="1"/>
    </xf>
    <xf numFmtId="164" fontId="20" fillId="3" borderId="31" xfId="2" applyNumberFormat="1" applyFont="1" applyFill="1" applyBorder="1" applyAlignment="1">
      <alignment horizontal="center" vertical="center" wrapText="1"/>
    </xf>
    <xf numFmtId="164" fontId="20" fillId="3" borderId="20" xfId="2" applyNumberFormat="1" applyFont="1" applyFill="1" applyBorder="1" applyAlignment="1">
      <alignment horizontal="center" vertical="center" wrapText="1"/>
    </xf>
    <xf numFmtId="9" fontId="21" fillId="4" borderId="44" xfId="2" applyFont="1" applyFill="1" applyBorder="1" applyAlignment="1">
      <alignment horizontal="center" vertical="center" wrapText="1"/>
    </xf>
    <xf numFmtId="164" fontId="20" fillId="3" borderId="43" xfId="2" applyNumberFormat="1" applyFont="1" applyFill="1" applyBorder="1" applyAlignment="1">
      <alignment horizontal="center" vertical="center" wrapText="1"/>
    </xf>
    <xf numFmtId="164" fontId="20" fillId="3" borderId="84" xfId="2" applyNumberFormat="1" applyFont="1" applyFill="1" applyBorder="1" applyAlignment="1">
      <alignment horizontal="center" vertical="center" wrapText="1"/>
    </xf>
    <xf numFmtId="164" fontId="20" fillId="3" borderId="54" xfId="2" applyNumberFormat="1" applyFont="1" applyFill="1" applyBorder="1" applyAlignment="1">
      <alignment horizontal="center" vertical="center" wrapText="1"/>
    </xf>
    <xf numFmtId="3" fontId="56" fillId="3" borderId="4" xfId="0" applyNumberFormat="1" applyFont="1" applyFill="1" applyBorder="1" applyAlignment="1">
      <alignment horizontal="center" vertical="center" wrapText="1"/>
    </xf>
    <xf numFmtId="0" fontId="36" fillId="2" borderId="1" xfId="0" applyFont="1" applyFill="1" applyBorder="1" applyAlignment="1">
      <alignment vertical="center" wrapText="1"/>
    </xf>
    <xf numFmtId="164" fontId="24" fillId="0" borderId="64" xfId="0" applyNumberFormat="1" applyFont="1" applyFill="1" applyBorder="1" applyAlignment="1">
      <alignment horizontal="center" vertical="center" wrapText="1"/>
    </xf>
    <xf numFmtId="9" fontId="20" fillId="0" borderId="18" xfId="0" applyNumberFormat="1" applyFont="1" applyBorder="1" applyAlignment="1">
      <alignment horizontal="center" vertical="center" wrapText="1"/>
    </xf>
    <xf numFmtId="9" fontId="20" fillId="0" borderId="53" xfId="0" applyNumberFormat="1" applyFont="1" applyBorder="1" applyAlignment="1">
      <alignment horizontal="center" vertical="center" wrapText="1"/>
    </xf>
    <xf numFmtId="3" fontId="52" fillId="15" borderId="14" xfId="3" applyNumberFormat="1" applyFont="1" applyFill="1" applyBorder="1" applyAlignment="1">
      <alignment horizontal="center" vertical="center"/>
    </xf>
    <xf numFmtId="3" fontId="52" fillId="15" borderId="18" xfId="3" applyNumberFormat="1" applyFont="1" applyFill="1" applyBorder="1" applyAlignment="1">
      <alignment horizontal="center" vertical="center"/>
    </xf>
    <xf numFmtId="0" fontId="48" fillId="3" borderId="103" xfId="0" applyFont="1" applyFill="1" applyBorder="1" applyAlignment="1">
      <alignment horizontal="center" vertical="center" wrapText="1"/>
    </xf>
    <xf numFmtId="3" fontId="49" fillId="0" borderId="67" xfId="0" applyNumberFormat="1" applyFont="1" applyBorder="1" applyAlignment="1">
      <alignment horizontal="center" vertical="center" wrapText="1"/>
    </xf>
    <xf numFmtId="0" fontId="52" fillId="3" borderId="16" xfId="0" applyFont="1" applyFill="1" applyBorder="1" applyAlignment="1">
      <alignment horizontal="center" vertical="center" wrapText="1"/>
    </xf>
    <xf numFmtId="0" fontId="6" fillId="0" borderId="0" xfId="5" applyFont="1" applyFill="1" applyBorder="1" applyAlignment="1">
      <alignment vertical="top" wrapText="1"/>
    </xf>
    <xf numFmtId="164" fontId="24" fillId="0" borderId="3" xfId="0" applyNumberFormat="1" applyFont="1" applyFill="1" applyBorder="1" applyAlignment="1">
      <alignment horizontal="center" vertical="center" wrapText="1"/>
    </xf>
    <xf numFmtId="0" fontId="0" fillId="3" borderId="0" xfId="0" applyFont="1" applyFill="1" applyBorder="1"/>
    <xf numFmtId="164" fontId="24" fillId="0" borderId="90" xfId="0" applyNumberFormat="1" applyFont="1" applyFill="1" applyBorder="1" applyAlignment="1">
      <alignment horizontal="center" vertical="center" wrapText="1"/>
    </xf>
    <xf numFmtId="0" fontId="45" fillId="2" borderId="29"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45" fillId="2" borderId="46" xfId="0" applyFont="1" applyFill="1" applyBorder="1" applyAlignment="1">
      <alignment horizontal="right" vertical="center" wrapText="1"/>
    </xf>
    <xf numFmtId="3" fontId="52" fillId="15" borderId="76" xfId="3" applyNumberFormat="1" applyFont="1" applyFill="1" applyBorder="1" applyAlignment="1">
      <alignment horizontal="center" vertical="center"/>
    </xf>
    <xf numFmtId="0" fontId="50" fillId="2" borderId="68" xfId="3" applyFont="1" applyFill="1" applyBorder="1" applyAlignment="1">
      <alignment horizontal="center" wrapText="1"/>
    </xf>
    <xf numFmtId="0" fontId="50" fillId="2" borderId="49" xfId="3" applyFont="1" applyFill="1" applyBorder="1" applyAlignment="1">
      <alignment horizontal="center" wrapText="1"/>
    </xf>
    <xf numFmtId="164" fontId="0" fillId="3" borderId="106" xfId="0" applyNumberFormat="1" applyFont="1" applyFill="1" applyBorder="1" applyAlignment="1">
      <alignment horizontal="center" vertical="center"/>
    </xf>
    <xf numFmtId="3" fontId="0" fillId="3" borderId="41" xfId="0" applyNumberFormat="1" applyFont="1" applyFill="1" applyBorder="1" applyAlignment="1">
      <alignment horizontal="center" vertical="center"/>
    </xf>
    <xf numFmtId="10" fontId="20" fillId="13" borderId="23" xfId="0" applyNumberFormat="1" applyFont="1" applyFill="1" applyBorder="1" applyAlignment="1">
      <alignment horizontal="center" vertical="center" wrapText="1"/>
    </xf>
    <xf numFmtId="3" fontId="0" fillId="3" borderId="107" xfId="0" applyNumberFormat="1" applyFont="1" applyFill="1" applyBorder="1" applyAlignment="1">
      <alignment horizontal="center" vertical="center"/>
    </xf>
    <xf numFmtId="3" fontId="0" fillId="3" borderId="109" xfId="0" applyNumberFormat="1" applyFont="1" applyFill="1" applyBorder="1" applyAlignment="1">
      <alignment horizontal="center" vertical="center"/>
    </xf>
    <xf numFmtId="3" fontId="0" fillId="3" borderId="81" xfId="0" applyNumberFormat="1" applyFont="1" applyFill="1" applyBorder="1" applyAlignment="1">
      <alignment horizontal="center" vertical="center"/>
    </xf>
    <xf numFmtId="3" fontId="0" fillId="3" borderId="28" xfId="0" applyNumberFormat="1" applyFont="1" applyFill="1" applyBorder="1" applyAlignment="1">
      <alignment horizontal="center" vertical="center"/>
    </xf>
    <xf numFmtId="0" fontId="0" fillId="0" borderId="58" xfId="0" applyBorder="1"/>
    <xf numFmtId="3" fontId="0" fillId="3" borderId="47" xfId="0" applyNumberFormat="1" applyFont="1" applyFill="1" applyBorder="1" applyAlignment="1">
      <alignment horizontal="center" vertical="center"/>
    </xf>
    <xf numFmtId="3" fontId="0" fillId="3" borderId="108" xfId="0" applyNumberFormat="1" applyFont="1" applyFill="1" applyBorder="1" applyAlignment="1">
      <alignment horizontal="center" vertical="center"/>
    </xf>
    <xf numFmtId="0" fontId="17" fillId="2" borderId="2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10" fillId="2" borderId="50" xfId="0" applyFont="1" applyFill="1" applyBorder="1" applyAlignment="1">
      <alignment horizontal="left" vertical="center" wrapText="1"/>
    </xf>
    <xf numFmtId="10" fontId="112" fillId="13" borderId="22" xfId="0" applyNumberFormat="1" applyFont="1" applyFill="1" applyBorder="1" applyAlignment="1">
      <alignment horizontal="center" vertical="center" wrapText="1"/>
    </xf>
    <xf numFmtId="0" fontId="110" fillId="2" borderId="63" xfId="0" applyFont="1" applyFill="1" applyBorder="1" applyAlignment="1">
      <alignment horizontal="left" vertical="center" wrapText="1"/>
    </xf>
    <xf numFmtId="10" fontId="112" fillId="13" borderId="111" xfId="0" applyNumberFormat="1" applyFont="1" applyFill="1" applyBorder="1" applyAlignment="1">
      <alignment horizontal="center" vertical="center" wrapText="1"/>
    </xf>
    <xf numFmtId="3" fontId="20" fillId="3" borderId="0" xfId="0" applyNumberFormat="1" applyFont="1" applyFill="1" applyBorder="1" applyAlignment="1">
      <alignment horizontal="center" vertical="center" wrapText="1"/>
    </xf>
    <xf numFmtId="0" fontId="17" fillId="2" borderId="64" xfId="0" applyFont="1" applyFill="1" applyBorder="1" applyAlignment="1">
      <alignment horizontal="right" vertical="center" wrapText="1"/>
    </xf>
    <xf numFmtId="3" fontId="52" fillId="0" borderId="4" xfId="0" applyNumberFormat="1" applyFont="1" applyFill="1" applyBorder="1" applyAlignment="1">
      <alignment horizontal="center" vertical="center" wrapText="1"/>
    </xf>
    <xf numFmtId="3" fontId="19" fillId="0" borderId="0" xfId="0" applyNumberFormat="1" applyFont="1"/>
    <xf numFmtId="3" fontId="52" fillId="0" borderId="14" xfId="3" applyNumberFormat="1" applyFont="1" applyFill="1" applyBorder="1" applyAlignment="1">
      <alignment horizontal="center" vertical="center"/>
    </xf>
    <xf numFmtId="3" fontId="52" fillId="0" borderId="57" xfId="3" applyNumberFormat="1" applyFont="1" applyFill="1" applyBorder="1" applyAlignment="1">
      <alignment horizontal="center" vertical="center"/>
    </xf>
    <xf numFmtId="3" fontId="52" fillId="0" borderId="16" xfId="3" applyNumberFormat="1" applyFont="1" applyFill="1" applyBorder="1" applyAlignment="1">
      <alignment horizontal="center" vertical="center"/>
    </xf>
    <xf numFmtId="3" fontId="52" fillId="0" borderId="10" xfId="3" applyNumberFormat="1" applyFont="1" applyFill="1" applyBorder="1" applyAlignment="1">
      <alignment horizontal="center" vertical="center"/>
    </xf>
    <xf numFmtId="3" fontId="52" fillId="0" borderId="15" xfId="3" applyNumberFormat="1" applyFont="1" applyFill="1" applyBorder="1" applyAlignment="1">
      <alignment horizontal="center" vertical="center"/>
    </xf>
    <xf numFmtId="3" fontId="52" fillId="0" borderId="19" xfId="3" applyNumberFormat="1" applyFont="1" applyFill="1" applyBorder="1" applyAlignment="1">
      <alignment horizontal="center" vertical="center"/>
    </xf>
    <xf numFmtId="0" fontId="17" fillId="2" borderId="24" xfId="0" applyFont="1" applyFill="1" applyBorder="1" applyAlignment="1">
      <alignment horizontal="center" vertical="center" wrapText="1"/>
    </xf>
    <xf numFmtId="0" fontId="17" fillId="2" borderId="6" xfId="0" applyFont="1" applyFill="1" applyBorder="1" applyAlignment="1">
      <alignment horizontal="center" vertical="center" wrapText="1"/>
    </xf>
    <xf numFmtId="37" fontId="20" fillId="0" borderId="4" xfId="14" applyNumberFormat="1" applyFont="1" applyFill="1" applyBorder="1" applyAlignment="1">
      <alignment horizontal="center" vertical="center"/>
    </xf>
    <xf numFmtId="3" fontId="5" fillId="3" borderId="112" xfId="0" applyNumberFormat="1" applyFont="1" applyFill="1" applyBorder="1" applyAlignment="1">
      <alignment horizontal="center" vertical="center"/>
    </xf>
    <xf numFmtId="1" fontId="112" fillId="13" borderId="113" xfId="0" applyNumberFormat="1" applyFont="1" applyFill="1" applyBorder="1" applyAlignment="1">
      <alignment horizontal="center" vertical="center" wrapText="1"/>
    </xf>
    <xf numFmtId="1" fontId="112" fillId="13" borderId="114" xfId="0" applyNumberFormat="1" applyFont="1" applyFill="1" applyBorder="1" applyAlignment="1">
      <alignment horizontal="center" vertical="center" wrapText="1"/>
    </xf>
    <xf numFmtId="37" fontId="20" fillId="0" borderId="115" xfId="14" applyNumberFormat="1" applyFont="1" applyFill="1" applyBorder="1" applyAlignment="1">
      <alignment horizontal="center" vertical="center"/>
    </xf>
    <xf numFmtId="3" fontId="20" fillId="0" borderId="14" xfId="0" applyNumberFormat="1" applyFont="1" applyFill="1" applyBorder="1" applyAlignment="1">
      <alignment horizontal="center" vertical="center" wrapText="1"/>
    </xf>
    <xf numFmtId="164" fontId="20" fillId="0" borderId="20" xfId="0" applyNumberFormat="1" applyFont="1" applyFill="1" applyBorder="1" applyAlignment="1">
      <alignment horizontal="center" vertical="center" wrapText="1"/>
    </xf>
    <xf numFmtId="3" fontId="52" fillId="0" borderId="5" xfId="0" applyNumberFormat="1" applyFont="1" applyFill="1" applyBorder="1" applyAlignment="1">
      <alignment horizontal="center" vertical="center" wrapText="1"/>
    </xf>
    <xf numFmtId="164" fontId="52" fillId="0" borderId="4" xfId="0" applyNumberFormat="1" applyFont="1" applyFill="1" applyBorder="1" applyAlignment="1">
      <alignment horizontal="center" vertical="center" wrapText="1"/>
    </xf>
    <xf numFmtId="164" fontId="50" fillId="20" borderId="44" xfId="2" applyNumberFormat="1" applyFont="1" applyFill="1" applyBorder="1" applyAlignment="1">
      <alignment horizontal="center"/>
    </xf>
    <xf numFmtId="3" fontId="5" fillId="0" borderId="3" xfId="0" applyNumberFormat="1" applyFont="1" applyFill="1" applyBorder="1" applyAlignment="1">
      <alignment horizontal="center" vertical="center"/>
    </xf>
    <xf numFmtId="3" fontId="52" fillId="15" borderId="75" xfId="3" applyNumberFormat="1" applyFont="1" applyFill="1" applyBorder="1" applyAlignment="1">
      <alignment horizontal="center" vertical="center"/>
    </xf>
    <xf numFmtId="3" fontId="50" fillId="0" borderId="44" xfId="3" applyNumberFormat="1" applyFont="1" applyFill="1" applyBorder="1" applyAlignment="1">
      <alignment horizontal="center" vertical="center"/>
    </xf>
    <xf numFmtId="0" fontId="52" fillId="0" borderId="7" xfId="5" applyFont="1" applyBorder="1" applyAlignment="1">
      <alignment horizontal="right"/>
    </xf>
    <xf numFmtId="0" fontId="7" fillId="0" borderId="7" xfId="5" applyFont="1" applyBorder="1"/>
    <xf numFmtId="3" fontId="34" fillId="0" borderId="0" xfId="0" applyNumberFormat="1" applyFont="1" applyFill="1" applyBorder="1" applyAlignment="1">
      <alignment horizontal="left" vertical="top" wrapText="1"/>
    </xf>
    <xf numFmtId="0" fontId="0" fillId="0" borderId="0" xfId="0" applyFont="1" applyBorder="1" applyAlignment="1">
      <alignment horizontal="left" vertical="top"/>
    </xf>
    <xf numFmtId="10" fontId="20" fillId="3" borderId="8" xfId="0" applyNumberFormat="1" applyFont="1" applyFill="1" applyBorder="1" applyAlignment="1">
      <alignment horizontal="center" vertical="center" wrapText="1"/>
    </xf>
    <xf numFmtId="3" fontId="20" fillId="0" borderId="0" xfId="0" applyNumberFormat="1" applyFont="1" applyFill="1" applyBorder="1" applyAlignment="1">
      <alignment horizontal="left" vertical="top" wrapText="1"/>
    </xf>
    <xf numFmtId="0" fontId="109" fillId="0" borderId="0" xfId="0" applyFont="1" applyFill="1" applyBorder="1" applyAlignment="1">
      <alignment vertical="top" wrapText="1"/>
    </xf>
    <xf numFmtId="3" fontId="34" fillId="0" borderId="0" xfId="0" applyNumberFormat="1" applyFont="1" applyFill="1" applyBorder="1" applyAlignment="1">
      <alignment horizontal="left" vertical="top" wrapText="1"/>
    </xf>
    <xf numFmtId="0" fontId="0" fillId="0" borderId="0" xfId="0" applyAlignment="1">
      <alignment vertical="center"/>
    </xf>
    <xf numFmtId="0" fontId="17" fillId="2" borderId="64" xfId="0" applyFont="1" applyFill="1" applyBorder="1" applyAlignment="1">
      <alignment horizontal="right" vertical="center" wrapText="1"/>
    </xf>
    <xf numFmtId="0" fontId="52" fillId="2" borderId="51" xfId="5" applyFont="1" applyFill="1" applyBorder="1" applyAlignment="1">
      <alignment horizontal="right"/>
    </xf>
    <xf numFmtId="3" fontId="16" fillId="17" borderId="57" xfId="0" applyNumberFormat="1" applyFont="1" applyFill="1" applyBorder="1" applyAlignment="1">
      <alignment horizontal="center" vertical="center" wrapText="1"/>
    </xf>
    <xf numFmtId="3" fontId="16" fillId="17" borderId="14" xfId="0" applyNumberFormat="1" applyFont="1" applyFill="1" applyBorder="1" applyAlignment="1">
      <alignment horizontal="center" vertical="center" wrapText="1"/>
    </xf>
    <xf numFmtId="3" fontId="16" fillId="17" borderId="15" xfId="0" applyNumberFormat="1" applyFont="1" applyFill="1" applyBorder="1" applyAlignment="1">
      <alignment horizontal="center" vertical="center" wrapText="1"/>
    </xf>
    <xf numFmtId="3" fontId="16" fillId="17" borderId="16" xfId="0" applyNumberFormat="1" applyFont="1" applyFill="1" applyBorder="1" applyAlignment="1">
      <alignment horizontal="center" vertical="center" wrapText="1"/>
    </xf>
    <xf numFmtId="3" fontId="16" fillId="17" borderId="10" xfId="0" applyNumberFormat="1" applyFont="1" applyFill="1" applyBorder="1" applyAlignment="1">
      <alignment horizontal="center" vertical="center" wrapText="1"/>
    </xf>
    <xf numFmtId="3" fontId="16" fillId="17" borderId="19" xfId="0" applyNumberFormat="1" applyFont="1" applyFill="1" applyBorder="1" applyAlignment="1">
      <alignment horizontal="center" vertical="center" wrapText="1"/>
    </xf>
    <xf numFmtId="3" fontId="16" fillId="17" borderId="39" xfId="0" applyNumberFormat="1" applyFont="1" applyFill="1" applyBorder="1" applyAlignment="1">
      <alignment horizontal="center" vertical="center" wrapText="1"/>
    </xf>
    <xf numFmtId="3" fontId="16" fillId="17" borderId="46" xfId="0" applyNumberFormat="1" applyFont="1" applyFill="1" applyBorder="1" applyAlignment="1">
      <alignment horizontal="center" vertical="center" wrapText="1"/>
    </xf>
    <xf numFmtId="3" fontId="16" fillId="17" borderId="56" xfId="0" applyNumberFormat="1" applyFont="1" applyFill="1" applyBorder="1" applyAlignment="1">
      <alignment horizontal="center" vertical="center" wrapText="1"/>
    </xf>
    <xf numFmtId="3" fontId="4" fillId="3" borderId="18" xfId="5" applyNumberFormat="1" applyFont="1" applyFill="1" applyBorder="1" applyAlignment="1">
      <alignment horizontal="center"/>
    </xf>
    <xf numFmtId="3" fontId="4" fillId="3" borderId="31" xfId="5" applyNumberFormat="1" applyFont="1" applyFill="1" applyBorder="1" applyAlignment="1">
      <alignment horizontal="center"/>
    </xf>
    <xf numFmtId="3" fontId="4" fillId="3" borderId="20" xfId="5" applyNumberFormat="1" applyFont="1" applyFill="1" applyBorder="1" applyAlignment="1">
      <alignment horizontal="center"/>
    </xf>
    <xf numFmtId="0" fontId="50" fillId="2" borderId="23" xfId="5" applyFont="1" applyFill="1" applyBorder="1" applyAlignment="1">
      <alignment horizontal="right"/>
    </xf>
    <xf numFmtId="0" fontId="52" fillId="2" borderId="55" xfId="5" applyFont="1" applyFill="1" applyBorder="1" applyAlignment="1">
      <alignment horizontal="right"/>
    </xf>
    <xf numFmtId="0" fontId="17" fillId="2" borderId="82" xfId="0" applyFont="1" applyFill="1" applyBorder="1" applyAlignment="1">
      <alignment horizontal="right" vertical="center" wrapText="1"/>
    </xf>
    <xf numFmtId="3" fontId="11" fillId="0" borderId="43" xfId="0" applyNumberFormat="1" applyFont="1" applyBorder="1" applyAlignment="1">
      <alignment horizontal="center" vertical="center" wrapText="1"/>
    </xf>
    <xf numFmtId="9" fontId="10" fillId="0" borderId="86" xfId="0" applyNumberFormat="1" applyFont="1" applyBorder="1" applyAlignment="1">
      <alignment horizontal="center" vertical="center" wrapText="1"/>
    </xf>
    <xf numFmtId="3" fontId="11" fillId="3" borderId="14" xfId="0" applyNumberFormat="1" applyFont="1" applyFill="1" applyBorder="1" applyAlignment="1">
      <alignment horizontal="center" vertical="center" wrapText="1"/>
    </xf>
    <xf numFmtId="3" fontId="11" fillId="3" borderId="16" xfId="0" applyNumberFormat="1" applyFont="1" applyFill="1" applyBorder="1" applyAlignment="1">
      <alignment horizontal="center" vertical="center" wrapText="1"/>
    </xf>
    <xf numFmtId="3" fontId="11" fillId="3" borderId="39"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wrapText="1"/>
    </xf>
    <xf numFmtId="164" fontId="10" fillId="3" borderId="73" xfId="0" applyNumberFormat="1" applyFont="1" applyFill="1" applyBorder="1" applyAlignment="1">
      <alignment horizontal="center" vertical="center" wrapText="1"/>
    </xf>
    <xf numFmtId="3" fontId="10" fillId="3" borderId="16" xfId="0" applyNumberFormat="1" applyFont="1" applyFill="1" applyBorder="1" applyAlignment="1">
      <alignment horizontal="center" vertical="center" wrapText="1"/>
    </xf>
    <xf numFmtId="164" fontId="10" fillId="3" borderId="11" xfId="0" applyNumberFormat="1" applyFont="1" applyFill="1" applyBorder="1" applyAlignment="1">
      <alignment horizontal="center" vertical="center" wrapText="1"/>
    </xf>
    <xf numFmtId="3" fontId="10" fillId="3" borderId="39" xfId="0" applyNumberFormat="1" applyFont="1" applyFill="1" applyBorder="1" applyAlignment="1">
      <alignment horizontal="center" vertical="center" wrapText="1"/>
    </xf>
    <xf numFmtId="164" fontId="10" fillId="3" borderId="62" xfId="0" applyNumberFormat="1" applyFont="1" applyFill="1" applyBorder="1" applyAlignment="1">
      <alignment horizontal="center" vertical="center" wrapText="1"/>
    </xf>
    <xf numFmtId="3" fontId="11" fillId="0" borderId="69" xfId="0" applyNumberFormat="1" applyFont="1" applyFill="1" applyBorder="1" applyAlignment="1">
      <alignment horizontal="center" vertical="center"/>
    </xf>
    <xf numFmtId="37" fontId="21" fillId="0" borderId="8" xfId="14" applyNumberFormat="1" applyFont="1" applyFill="1" applyBorder="1" applyAlignment="1">
      <alignment horizontal="center" vertical="center"/>
    </xf>
    <xf numFmtId="3" fontId="10" fillId="6" borderId="57" xfId="5" applyNumberFormat="1" applyFont="1" applyFill="1" applyBorder="1" applyAlignment="1">
      <alignment horizontal="center" vertical="center"/>
    </xf>
    <xf numFmtId="10" fontId="10" fillId="6" borderId="57" xfId="5" applyNumberFormat="1" applyFont="1" applyFill="1" applyBorder="1" applyAlignment="1">
      <alignment horizontal="center" vertical="center"/>
    </xf>
    <xf numFmtId="10" fontId="10" fillId="6" borderId="15" xfId="5" applyNumberFormat="1" applyFont="1" applyFill="1" applyBorder="1" applyAlignment="1">
      <alignment horizontal="center" vertical="center"/>
    </xf>
    <xf numFmtId="3" fontId="10" fillId="6" borderId="31" xfId="5" applyNumberFormat="1" applyFont="1" applyFill="1" applyBorder="1" applyAlignment="1">
      <alignment horizontal="center" vertical="center"/>
    </xf>
    <xf numFmtId="10" fontId="10" fillId="6" borderId="31" xfId="5" applyNumberFormat="1" applyFont="1" applyFill="1" applyBorder="1" applyAlignment="1">
      <alignment horizontal="center" vertical="center"/>
    </xf>
    <xf numFmtId="10" fontId="10" fillId="6" borderId="20" xfId="5" applyNumberFormat="1" applyFont="1" applyFill="1" applyBorder="1" applyAlignment="1">
      <alignment horizontal="center" vertical="center"/>
    </xf>
    <xf numFmtId="0" fontId="11" fillId="6" borderId="53" xfId="5" applyFont="1" applyFill="1" applyBorder="1" applyAlignment="1">
      <alignment horizontal="center" vertical="center" wrapText="1"/>
    </xf>
    <xf numFmtId="164" fontId="24" fillId="3" borderId="44" xfId="0" applyNumberFormat="1" applyFont="1" applyFill="1" applyBorder="1" applyAlignment="1">
      <alignment horizontal="center" vertical="center" wrapText="1"/>
    </xf>
    <xf numFmtId="3" fontId="111" fillId="0" borderId="113" xfId="0" applyNumberFormat="1" applyFont="1" applyFill="1" applyBorder="1" applyAlignment="1">
      <alignment horizontal="center" vertical="center"/>
    </xf>
    <xf numFmtId="3" fontId="111" fillId="0" borderId="117" xfId="0" applyNumberFormat="1" applyFont="1" applyFill="1" applyBorder="1" applyAlignment="1">
      <alignment horizontal="center" vertical="center"/>
    </xf>
    <xf numFmtId="10" fontId="112" fillId="13" borderId="30" xfId="0" applyNumberFormat="1" applyFont="1" applyFill="1" applyBorder="1" applyAlignment="1">
      <alignment horizontal="center" vertical="center" wrapText="1"/>
    </xf>
    <xf numFmtId="10" fontId="112" fillId="13" borderId="104" xfId="0" applyNumberFormat="1" applyFont="1" applyFill="1" applyBorder="1" applyAlignment="1">
      <alignment horizontal="center" vertical="center" wrapText="1"/>
    </xf>
    <xf numFmtId="37" fontId="21" fillId="0" borderId="1" xfId="14" applyNumberFormat="1" applyFont="1" applyFill="1" applyBorder="1" applyAlignment="1">
      <alignment horizontal="center" vertical="center"/>
    </xf>
    <xf numFmtId="0" fontId="45" fillId="2" borderId="11" xfId="0" applyFont="1" applyFill="1" applyBorder="1" applyAlignment="1">
      <alignment horizontal="right" vertical="center" wrapText="1"/>
    </xf>
    <xf numFmtId="0" fontId="45" fillId="2" borderId="62" xfId="0" applyFont="1" applyFill="1" applyBorder="1" applyAlignment="1">
      <alignment horizontal="right" vertical="center" wrapText="1"/>
    </xf>
    <xf numFmtId="3" fontId="0" fillId="0" borderId="16" xfId="0" applyNumberFormat="1" applyFont="1" applyFill="1" applyBorder="1" applyAlignment="1">
      <alignment horizontal="center" vertical="center"/>
    </xf>
    <xf numFmtId="164" fontId="0" fillId="0" borderId="17"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64" fontId="0" fillId="0" borderId="40" xfId="0" applyNumberFormat="1" applyFont="1" applyFill="1" applyBorder="1" applyAlignment="1">
      <alignment horizontal="center" vertical="center"/>
    </xf>
    <xf numFmtId="3" fontId="5" fillId="0" borderId="43" xfId="0" applyNumberFormat="1" applyFont="1" applyFill="1" applyBorder="1" applyAlignment="1">
      <alignment horizontal="center" vertical="center"/>
    </xf>
    <xf numFmtId="9" fontId="0" fillId="0" borderId="4" xfId="0" applyNumberFormat="1" applyFont="1" applyFill="1" applyBorder="1" applyAlignment="1">
      <alignment horizontal="center" vertical="center"/>
    </xf>
    <xf numFmtId="3" fontId="0" fillId="0" borderId="16" xfId="0" applyNumberFormat="1"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9" xfId="0"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164" fontId="0" fillId="0" borderId="19" xfId="0" applyNumberFormat="1" applyFont="1" applyFill="1" applyBorder="1" applyAlignment="1">
      <alignment horizontal="center" vertical="center" wrapText="1"/>
    </xf>
    <xf numFmtId="3" fontId="0" fillId="0" borderId="39" xfId="0" applyNumberFormat="1" applyFont="1" applyFill="1" applyBorder="1" applyAlignment="1">
      <alignment horizontal="center" vertical="center" wrapText="1"/>
    </xf>
    <xf numFmtId="164" fontId="0" fillId="0" borderId="56" xfId="0" applyNumberFormat="1" applyFont="1" applyFill="1" applyBorder="1" applyAlignment="1">
      <alignment horizontal="center" vertical="center" wrapText="1"/>
    </xf>
    <xf numFmtId="9" fontId="0" fillId="0" borderId="54" xfId="0" applyNumberFormat="1" applyFont="1" applyFill="1" applyBorder="1" applyAlignment="1">
      <alignment horizontal="center" vertical="center" wrapText="1"/>
    </xf>
    <xf numFmtId="3" fontId="45" fillId="0" borderId="27" xfId="0" applyNumberFormat="1" applyFont="1" applyBorder="1" applyAlignment="1">
      <alignment horizontal="center" vertical="center" shrinkToFit="1"/>
    </xf>
    <xf numFmtId="3" fontId="45" fillId="0" borderId="71" xfId="0" applyNumberFormat="1" applyFont="1" applyBorder="1" applyAlignment="1">
      <alignment horizontal="center" vertical="center" shrinkToFit="1"/>
    </xf>
    <xf numFmtId="164" fontId="25" fillId="0" borderId="18" xfId="0" applyNumberFormat="1" applyFont="1" applyBorder="1" applyAlignment="1">
      <alignment horizontal="center" vertical="center" shrinkToFit="1"/>
    </xf>
    <xf numFmtId="0" fontId="52" fillId="0" borderId="4" xfId="0" applyFont="1" applyFill="1" applyBorder="1" applyAlignment="1">
      <alignment horizontal="center" vertical="center" wrapText="1"/>
    </xf>
    <xf numFmtId="0" fontId="45" fillId="2" borderId="27" xfId="0" applyFont="1" applyFill="1" applyBorder="1" applyAlignment="1">
      <alignment horizontal="right" vertical="center" wrapText="1"/>
    </xf>
    <xf numFmtId="0" fontId="50" fillId="2" borderId="81" xfId="0" applyFont="1" applyFill="1" applyBorder="1" applyAlignment="1">
      <alignment horizontal="center" textRotation="90" wrapText="1"/>
    </xf>
    <xf numFmtId="0" fontId="50" fillId="2" borderId="91" xfId="0" applyFont="1" applyFill="1" applyBorder="1" applyAlignment="1">
      <alignment horizontal="center" textRotation="90" wrapText="1"/>
    </xf>
    <xf numFmtId="0" fontId="50" fillId="2" borderId="80" xfId="0" applyFont="1" applyFill="1" applyBorder="1" applyAlignment="1">
      <alignment horizontal="center" textRotation="90" wrapText="1"/>
    </xf>
    <xf numFmtId="0" fontId="50" fillId="2" borderId="48" xfId="0" applyFont="1" applyFill="1" applyBorder="1" applyAlignment="1">
      <alignment horizontal="center" textRotation="90" wrapText="1"/>
    </xf>
    <xf numFmtId="164" fontId="25" fillId="0" borderId="15" xfId="0" applyNumberFormat="1" applyFont="1" applyBorder="1" applyAlignment="1">
      <alignment horizontal="center" vertical="center" shrinkToFit="1"/>
    </xf>
    <xf numFmtId="164" fontId="25" fillId="0" borderId="19" xfId="0" applyNumberFormat="1" applyFont="1" applyBorder="1" applyAlignment="1">
      <alignment horizontal="center" vertical="center" shrinkToFit="1"/>
    </xf>
    <xf numFmtId="164" fontId="25" fillId="0" borderId="56" xfId="0" applyNumberFormat="1" applyFont="1" applyBorder="1" applyAlignment="1">
      <alignment horizontal="center" vertical="center" shrinkToFit="1"/>
    </xf>
    <xf numFmtId="3" fontId="45" fillId="0" borderId="36" xfId="0" applyNumberFormat="1" applyFont="1" applyBorder="1" applyAlignment="1">
      <alignment horizontal="center" vertical="center" shrinkToFit="1"/>
    </xf>
    <xf numFmtId="164" fontId="45" fillId="0" borderId="38" xfId="0" applyNumberFormat="1" applyFont="1" applyBorder="1" applyAlignment="1">
      <alignment horizontal="center" vertical="center" shrinkToFit="1"/>
    </xf>
    <xf numFmtId="164" fontId="25" fillId="0" borderId="31" xfId="0" applyNumberFormat="1" applyFont="1" applyBorder="1" applyAlignment="1">
      <alignment horizontal="center" vertical="center" shrinkToFit="1"/>
    </xf>
    <xf numFmtId="164" fontId="25" fillId="0" borderId="75" xfId="0" applyNumberFormat="1" applyFont="1" applyBorder="1" applyAlignment="1">
      <alignment horizontal="center" vertical="center" shrinkToFit="1"/>
    </xf>
    <xf numFmtId="164" fontId="7" fillId="12" borderId="20" xfId="0" applyNumberFormat="1" applyFont="1" applyFill="1" applyBorder="1" applyAlignment="1">
      <alignment horizontal="center" vertical="center" wrapText="1"/>
    </xf>
    <xf numFmtId="173" fontId="20" fillId="0" borderId="118" xfId="0" applyNumberFormat="1" applyFont="1" applyFill="1" applyBorder="1" applyAlignment="1">
      <alignment horizontal="center" vertical="top" wrapText="1" readingOrder="1"/>
    </xf>
    <xf numFmtId="173" fontId="20" fillId="0" borderId="119" xfId="0" applyNumberFormat="1" applyFont="1" applyFill="1" applyBorder="1" applyAlignment="1">
      <alignment horizontal="center" vertical="top" wrapText="1" readingOrder="1"/>
    </xf>
    <xf numFmtId="173" fontId="20" fillId="0" borderId="119" xfId="0" applyNumberFormat="1" applyFont="1" applyFill="1" applyBorder="1" applyAlignment="1">
      <alignment vertical="top" wrapText="1" readingOrder="1"/>
    </xf>
    <xf numFmtId="173" fontId="20" fillId="0" borderId="120" xfId="0" applyNumberFormat="1" applyFont="1" applyFill="1" applyBorder="1" applyAlignment="1">
      <alignment horizontal="center" vertical="top" wrapText="1" readingOrder="1"/>
    </xf>
    <xf numFmtId="173" fontId="20" fillId="0" borderId="16" xfId="0" applyNumberFormat="1" applyFont="1" applyFill="1" applyBorder="1" applyAlignment="1">
      <alignment horizontal="center" vertical="top" wrapText="1" readingOrder="1"/>
    </xf>
    <xf numFmtId="173" fontId="20" fillId="0" borderId="10" xfId="0" applyNumberFormat="1" applyFont="1" applyFill="1" applyBorder="1" applyAlignment="1">
      <alignment horizontal="center" vertical="top" wrapText="1" readingOrder="1"/>
    </xf>
    <xf numFmtId="173" fontId="20" fillId="0" borderId="10" xfId="0" applyNumberFormat="1" applyFont="1" applyFill="1" applyBorder="1" applyAlignment="1">
      <alignment vertical="top" wrapText="1" readingOrder="1"/>
    </xf>
    <xf numFmtId="173" fontId="20" fillId="0" borderId="19" xfId="0" applyNumberFormat="1" applyFont="1" applyFill="1" applyBorder="1" applyAlignment="1">
      <alignment horizontal="center" vertical="top" wrapText="1" readingOrder="1"/>
    </xf>
    <xf numFmtId="173" fontId="20" fillId="2" borderId="16" xfId="0" applyNumberFormat="1" applyFont="1" applyFill="1" applyBorder="1" applyAlignment="1">
      <alignment horizontal="center" vertical="top" wrapText="1" readingOrder="1"/>
    </xf>
    <xf numFmtId="173" fontId="20" fillId="2" borderId="10" xfId="0" applyNumberFormat="1" applyFont="1" applyFill="1" applyBorder="1" applyAlignment="1">
      <alignment horizontal="center" vertical="top" wrapText="1" readingOrder="1"/>
    </xf>
    <xf numFmtId="173" fontId="20" fillId="2" borderId="10" xfId="0" applyNumberFormat="1" applyFont="1" applyFill="1" applyBorder="1" applyAlignment="1">
      <alignment vertical="top" wrapText="1" readingOrder="1"/>
    </xf>
    <xf numFmtId="173" fontId="20" fillId="2" borderId="19" xfId="0" applyNumberFormat="1" applyFont="1" applyFill="1" applyBorder="1" applyAlignment="1">
      <alignment horizontal="center" vertical="top" wrapText="1" readingOrder="1"/>
    </xf>
    <xf numFmtId="173" fontId="20" fillId="2" borderId="39" xfId="0" applyNumberFormat="1" applyFont="1" applyFill="1" applyBorder="1" applyAlignment="1">
      <alignment horizontal="center" vertical="top" wrapText="1" readingOrder="1"/>
    </xf>
    <xf numFmtId="173" fontId="20" fillId="2" borderId="46" xfId="0" applyNumberFormat="1" applyFont="1" applyFill="1" applyBorder="1" applyAlignment="1">
      <alignment horizontal="center" vertical="top" wrapText="1" readingOrder="1"/>
    </xf>
    <xf numFmtId="173" fontId="20" fillId="2" borderId="46" xfId="0" applyNumberFormat="1" applyFont="1" applyFill="1" applyBorder="1" applyAlignment="1">
      <alignment vertical="top" wrapText="1" readingOrder="1"/>
    </xf>
    <xf numFmtId="173" fontId="20" fillId="2" borderId="56" xfId="0" applyNumberFormat="1" applyFont="1" applyFill="1" applyBorder="1" applyAlignment="1">
      <alignment horizontal="center" vertical="top" wrapText="1" readingOrder="1"/>
    </xf>
    <xf numFmtId="173" fontId="20" fillId="2" borderId="65" xfId="0" applyNumberFormat="1" applyFont="1" applyFill="1" applyBorder="1" applyAlignment="1">
      <alignment horizontal="center" vertical="top" wrapText="1" readingOrder="1"/>
    </xf>
    <xf numFmtId="173" fontId="20" fillId="2" borderId="105" xfId="0" applyNumberFormat="1" applyFont="1" applyFill="1" applyBorder="1" applyAlignment="1">
      <alignment horizontal="center" vertical="top" wrapText="1" readingOrder="1"/>
    </xf>
    <xf numFmtId="173" fontId="20" fillId="2" borderId="105" xfId="0" applyNumberFormat="1" applyFont="1" applyFill="1" applyBorder="1" applyAlignment="1">
      <alignment vertical="top" wrapText="1" readingOrder="1"/>
    </xf>
    <xf numFmtId="173" fontId="20" fillId="2" borderId="66" xfId="0" applyNumberFormat="1" applyFont="1" applyFill="1" applyBorder="1" applyAlignment="1">
      <alignment horizontal="center" vertical="top" wrapText="1" readingOrder="1"/>
    </xf>
    <xf numFmtId="173" fontId="20" fillId="2" borderId="36" xfId="0" applyNumberFormat="1" applyFont="1" applyFill="1" applyBorder="1" applyAlignment="1">
      <alignment horizontal="center" vertical="top" wrapText="1" readingOrder="1"/>
    </xf>
    <xf numFmtId="173" fontId="20" fillId="2" borderId="29" xfId="0" applyNumberFormat="1" applyFont="1" applyFill="1" applyBorder="1" applyAlignment="1">
      <alignment horizontal="center" vertical="top" wrapText="1" readingOrder="1"/>
    </xf>
    <xf numFmtId="173" fontId="20" fillId="2" borderId="29" xfId="0" applyNumberFormat="1" applyFont="1" applyFill="1" applyBorder="1" applyAlignment="1">
      <alignment vertical="top" wrapText="1" readingOrder="1"/>
    </xf>
    <xf numFmtId="173" fontId="20" fillId="2" borderId="38" xfId="0" applyNumberFormat="1" applyFont="1" applyFill="1" applyBorder="1" applyAlignment="1">
      <alignment horizontal="center" vertical="top" wrapText="1" readingOrder="1"/>
    </xf>
    <xf numFmtId="173" fontId="20" fillId="0" borderId="14" xfId="0" applyNumberFormat="1" applyFont="1" applyFill="1" applyBorder="1" applyAlignment="1">
      <alignment horizontal="center" vertical="top" wrapText="1" readingOrder="1"/>
    </xf>
    <xf numFmtId="173" fontId="20" fillId="0" borderId="57" xfId="0" applyNumberFormat="1" applyFont="1" applyFill="1" applyBorder="1" applyAlignment="1">
      <alignment horizontal="center" vertical="top" wrapText="1" readingOrder="1"/>
    </xf>
    <xf numFmtId="173" fontId="20" fillId="0" borderId="57" xfId="0" applyNumberFormat="1" applyFont="1" applyFill="1" applyBorder="1" applyAlignment="1">
      <alignment vertical="top" wrapText="1" readingOrder="1"/>
    </xf>
    <xf numFmtId="173" fontId="20" fillId="0" borderId="15" xfId="0" applyNumberFormat="1" applyFont="1" applyFill="1" applyBorder="1" applyAlignment="1">
      <alignment horizontal="center" vertical="top" wrapText="1" readingOrder="1"/>
    </xf>
    <xf numFmtId="173" fontId="20" fillId="0" borderId="18" xfId="0" applyNumberFormat="1" applyFont="1" applyFill="1" applyBorder="1" applyAlignment="1">
      <alignment horizontal="center" vertical="top" wrapText="1" readingOrder="1"/>
    </xf>
    <xf numFmtId="173" fontId="20" fillId="0" borderId="31" xfId="0" applyNumberFormat="1" applyFont="1" applyFill="1" applyBorder="1" applyAlignment="1">
      <alignment horizontal="center" vertical="top" wrapText="1" readingOrder="1"/>
    </xf>
    <xf numFmtId="173" fontId="20" fillId="0" borderId="31" xfId="0" applyNumberFormat="1" applyFont="1" applyFill="1" applyBorder="1" applyAlignment="1">
      <alignment vertical="top" wrapText="1" readingOrder="1"/>
    </xf>
    <xf numFmtId="173" fontId="20" fillId="0" borderId="20" xfId="0" applyNumberFormat="1" applyFont="1" applyFill="1" applyBorder="1" applyAlignment="1">
      <alignment horizontal="center" vertical="top" wrapText="1" readingOrder="1"/>
    </xf>
    <xf numFmtId="0" fontId="37" fillId="3" borderId="0" xfId="5" applyFont="1" applyFill="1" applyBorder="1" applyAlignment="1">
      <alignment horizontal="centerContinuous"/>
    </xf>
    <xf numFmtId="43" fontId="38" fillId="3" borderId="0" xfId="5" applyNumberFormat="1" applyFont="1" applyFill="1" applyBorder="1" applyAlignment="1">
      <alignment horizontal="centerContinuous"/>
    </xf>
    <xf numFmtId="3" fontId="21" fillId="0" borderId="36" xfId="0" applyNumberFormat="1" applyFont="1" applyBorder="1" applyAlignment="1">
      <alignment horizontal="center" vertical="center" wrapText="1"/>
    </xf>
    <xf numFmtId="3" fontId="21" fillId="0" borderId="29" xfId="0" applyNumberFormat="1" applyFont="1" applyBorder="1" applyAlignment="1">
      <alignment horizontal="center" vertical="center" wrapText="1"/>
    </xf>
    <xf numFmtId="3" fontId="21" fillId="0" borderId="27" xfId="0" applyNumberFormat="1" applyFont="1" applyBorder="1" applyAlignment="1">
      <alignment horizontal="center" vertical="center" wrapText="1"/>
    </xf>
    <xf numFmtId="9" fontId="21" fillId="0" borderId="53" xfId="0" applyNumberFormat="1" applyFont="1" applyBorder="1" applyAlignment="1">
      <alignment horizontal="center" vertical="center" wrapText="1"/>
    </xf>
    <xf numFmtId="9" fontId="21" fillId="0" borderId="37" xfId="0" applyNumberFormat="1" applyFont="1" applyBorder="1" applyAlignment="1">
      <alignment horizontal="center" vertical="center" wrapText="1"/>
    </xf>
    <xf numFmtId="0" fontId="18" fillId="2" borderId="50" xfId="0" applyFont="1" applyFill="1" applyBorder="1" applyAlignment="1">
      <alignment horizontal="right" vertical="center" wrapText="1"/>
    </xf>
    <xf numFmtId="0" fontId="18" fillId="2" borderId="42" xfId="0" applyFont="1" applyFill="1" applyBorder="1" applyAlignment="1">
      <alignment horizontal="right" vertical="center" wrapText="1"/>
    </xf>
    <xf numFmtId="0" fontId="18" fillId="2" borderId="63" xfId="0" applyFont="1" applyFill="1" applyBorder="1" applyAlignment="1">
      <alignment horizontal="right" vertical="center" wrapText="1"/>
    </xf>
    <xf numFmtId="0" fontId="18" fillId="2" borderId="70" xfId="0" applyFont="1" applyFill="1" applyBorder="1" applyAlignment="1">
      <alignment horizontal="right" vertical="center" wrapText="1"/>
    </xf>
    <xf numFmtId="0" fontId="18" fillId="2" borderId="53" xfId="0" applyFont="1" applyFill="1" applyBorder="1" applyAlignment="1">
      <alignment horizontal="right" vertical="center" wrapText="1"/>
    </xf>
    <xf numFmtId="0" fontId="5" fillId="2" borderId="67" xfId="0" applyFont="1" applyFill="1" applyBorder="1" applyAlignment="1">
      <alignment horizontal="center" textRotation="90" wrapText="1"/>
    </xf>
    <xf numFmtId="0" fontId="5" fillId="2" borderId="60" xfId="0" applyFont="1" applyFill="1" applyBorder="1" applyAlignment="1">
      <alignment horizontal="center" textRotation="90" wrapText="1"/>
    </xf>
    <xf numFmtId="0" fontId="5" fillId="2" borderId="103" xfId="0" applyFont="1" applyFill="1" applyBorder="1" applyAlignment="1">
      <alignment horizontal="center" textRotation="90" wrapText="1"/>
    </xf>
    <xf numFmtId="0" fontId="5" fillId="2" borderId="1" xfId="0" applyFont="1" applyFill="1" applyBorder="1" applyAlignment="1">
      <alignment horizontal="center" textRotation="90" wrapText="1"/>
    </xf>
    <xf numFmtId="0" fontId="5" fillId="4" borderId="1" xfId="0" applyFont="1" applyFill="1" applyBorder="1" applyAlignment="1">
      <alignment horizontal="center" textRotation="90" wrapText="1"/>
    </xf>
    <xf numFmtId="3" fontId="21" fillId="3" borderId="58" xfId="0" applyNumberFormat="1" applyFont="1" applyFill="1" applyBorder="1" applyAlignment="1">
      <alignment horizontal="center" vertical="center" wrapText="1"/>
    </xf>
    <xf numFmtId="9" fontId="21" fillId="0" borderId="18" xfId="0" applyNumberFormat="1" applyFont="1" applyBorder="1" applyAlignment="1">
      <alignment horizontal="center" vertical="center" wrapText="1"/>
    </xf>
    <xf numFmtId="0" fontId="11" fillId="2" borderId="3" xfId="0" applyFont="1" applyFill="1" applyBorder="1" applyAlignment="1">
      <alignment vertical="center" wrapText="1"/>
    </xf>
    <xf numFmtId="9" fontId="0" fillId="0" borderId="0" xfId="2" applyFont="1"/>
    <xf numFmtId="0" fontId="46" fillId="4" borderId="9" xfId="0" applyFont="1" applyFill="1" applyBorder="1" applyAlignment="1">
      <alignment horizontal="center"/>
    </xf>
    <xf numFmtId="0" fontId="46" fillId="4" borderId="81" xfId="0" applyFont="1" applyFill="1" applyBorder="1" applyAlignment="1">
      <alignment horizontal="center"/>
    </xf>
    <xf numFmtId="0" fontId="51" fillId="2" borderId="91" xfId="0" applyFont="1" applyFill="1" applyBorder="1" applyAlignment="1">
      <alignment horizontal="center" wrapText="1"/>
    </xf>
    <xf numFmtId="0" fontId="43" fillId="8" borderId="91" xfId="0" applyFont="1" applyFill="1" applyBorder="1" applyAlignment="1">
      <alignment horizontal="center" wrapText="1"/>
    </xf>
    <xf numFmtId="0" fontId="43" fillId="8" borderId="106" xfId="0" applyFont="1" applyFill="1" applyBorder="1" applyAlignment="1">
      <alignment horizontal="center" wrapText="1"/>
    </xf>
    <xf numFmtId="1" fontId="10" fillId="0" borderId="57" xfId="5" applyNumberFormat="1" applyFont="1" applyFill="1" applyBorder="1" applyAlignment="1">
      <alignment horizontal="center" vertical="center"/>
    </xf>
    <xf numFmtId="1" fontId="51" fillId="2" borderId="80" xfId="0" applyNumberFormat="1" applyFont="1" applyFill="1" applyBorder="1" applyAlignment="1">
      <alignment horizontal="center" wrapText="1"/>
    </xf>
    <xf numFmtId="3" fontId="50" fillId="0" borderId="18" xfId="3" applyNumberFormat="1" applyFont="1" applyFill="1" applyBorder="1" applyAlignment="1">
      <alignment horizontal="center" vertical="center"/>
    </xf>
    <xf numFmtId="3" fontId="50" fillId="0" borderId="31" xfId="3" applyNumberFormat="1" applyFont="1" applyFill="1" applyBorder="1" applyAlignment="1">
      <alignment horizontal="center" vertical="center"/>
    </xf>
    <xf numFmtId="3" fontId="50" fillId="0" borderId="20" xfId="3" applyNumberFormat="1" applyFont="1" applyFill="1" applyBorder="1" applyAlignment="1">
      <alignment horizontal="center" vertical="center"/>
    </xf>
    <xf numFmtId="3" fontId="21" fillId="0" borderId="72" xfId="0" applyNumberFormat="1" applyFont="1" applyFill="1" applyBorder="1" applyAlignment="1">
      <alignment horizontal="center" vertical="center" wrapText="1"/>
    </xf>
    <xf numFmtId="165" fontId="50" fillId="8" borderId="9" xfId="3" applyNumberFormat="1" applyFont="1" applyFill="1" applyBorder="1" applyAlignment="1">
      <alignment horizontal="center" vertical="center"/>
    </xf>
    <xf numFmtId="9" fontId="52" fillId="0" borderId="4" xfId="0" applyNumberFormat="1" applyFont="1" applyFill="1" applyBorder="1" applyAlignment="1">
      <alignment horizontal="center" vertical="center" wrapText="1"/>
    </xf>
    <xf numFmtId="164" fontId="52" fillId="0" borderId="3" xfId="0" applyNumberFormat="1" applyFont="1" applyFill="1" applyBorder="1" applyAlignment="1">
      <alignment horizontal="center" vertical="center" wrapText="1"/>
    </xf>
    <xf numFmtId="3" fontId="52" fillId="0" borderId="6" xfId="0" applyNumberFormat="1" applyFont="1" applyFill="1" applyBorder="1" applyAlignment="1">
      <alignment horizontal="center" vertical="center" wrapText="1"/>
    </xf>
    <xf numFmtId="10" fontId="0" fillId="0" borderId="75" xfId="2" applyNumberFormat="1" applyFont="1" applyFill="1" applyBorder="1" applyAlignment="1">
      <alignment horizontal="center" vertical="center"/>
    </xf>
    <xf numFmtId="3" fontId="25" fillId="0" borderId="14" xfId="0" applyNumberFormat="1" applyFont="1" applyFill="1" applyBorder="1" applyAlignment="1">
      <alignment horizontal="center" vertical="center" shrinkToFit="1"/>
    </xf>
    <xf numFmtId="3" fontId="25" fillId="0" borderId="57" xfId="0" applyNumberFormat="1" applyFont="1" applyFill="1" applyBorder="1" applyAlignment="1">
      <alignment horizontal="center" vertical="center" shrinkToFit="1"/>
    </xf>
    <xf numFmtId="3" fontId="25" fillId="0" borderId="73" xfId="0" applyNumberFormat="1" applyFont="1" applyFill="1" applyBorder="1" applyAlignment="1">
      <alignment horizontal="center" vertical="center" shrinkToFit="1"/>
    </xf>
    <xf numFmtId="3" fontId="25" fillId="0" borderId="16" xfId="0" applyNumberFormat="1" applyFont="1" applyFill="1" applyBorder="1" applyAlignment="1">
      <alignment horizontal="center" vertical="center" shrinkToFit="1"/>
    </xf>
    <xf numFmtId="3" fontId="25" fillId="0" borderId="10" xfId="0" applyNumberFormat="1" applyFont="1" applyFill="1" applyBorder="1" applyAlignment="1">
      <alignment horizontal="center" vertical="center" shrinkToFit="1"/>
    </xf>
    <xf numFmtId="3" fontId="25" fillId="0" borderId="11" xfId="0" applyNumberFormat="1" applyFont="1" applyFill="1" applyBorder="1" applyAlignment="1">
      <alignment horizontal="center" vertical="center" shrinkToFit="1"/>
    </xf>
    <xf numFmtId="3" fontId="25" fillId="0" borderId="39" xfId="0" applyNumberFormat="1" applyFont="1" applyFill="1" applyBorder="1" applyAlignment="1">
      <alignment horizontal="center" vertical="center" shrinkToFit="1"/>
    </xf>
    <xf numFmtId="3" fontId="25" fillId="0" borderId="46" xfId="0" applyNumberFormat="1" applyFont="1" applyFill="1" applyBorder="1" applyAlignment="1">
      <alignment horizontal="center" vertical="center" shrinkToFit="1"/>
    </xf>
    <xf numFmtId="3" fontId="25" fillId="0" borderId="62" xfId="0" applyNumberFormat="1" applyFont="1" applyFill="1" applyBorder="1" applyAlignment="1">
      <alignment horizontal="center" vertical="center" shrinkToFit="1"/>
    </xf>
    <xf numFmtId="3" fontId="45" fillId="0" borderId="14" xfId="0" applyNumberFormat="1" applyFont="1" applyFill="1" applyBorder="1" applyAlignment="1">
      <alignment horizontal="center" vertical="center" shrinkToFit="1"/>
    </xf>
    <xf numFmtId="3" fontId="45" fillId="0" borderId="16" xfId="0" applyNumberFormat="1" applyFont="1" applyFill="1" applyBorder="1" applyAlignment="1">
      <alignment horizontal="center" vertical="center" shrinkToFit="1"/>
    </xf>
    <xf numFmtId="3" fontId="45" fillId="0" borderId="39" xfId="0" applyNumberFormat="1" applyFont="1" applyFill="1" applyBorder="1" applyAlignment="1">
      <alignment horizontal="center" vertical="center" shrinkToFit="1"/>
    </xf>
    <xf numFmtId="3" fontId="20" fillId="0" borderId="57" xfId="0" applyNumberFormat="1" applyFont="1" applyFill="1" applyBorder="1" applyAlignment="1">
      <alignment horizontal="center" vertical="center" wrapText="1"/>
    </xf>
    <xf numFmtId="3" fontId="20" fillId="0" borderId="73" xfId="0" applyNumberFormat="1"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3" fontId="20" fillId="0" borderId="10" xfId="0" applyNumberFormat="1" applyFont="1" applyFill="1" applyBorder="1" applyAlignment="1">
      <alignment horizontal="center" vertical="center" wrapText="1"/>
    </xf>
    <xf numFmtId="3" fontId="20" fillId="0" borderId="11" xfId="0" applyNumberFormat="1" applyFont="1" applyFill="1" applyBorder="1" applyAlignment="1">
      <alignment horizontal="center" vertical="center" wrapText="1"/>
    </xf>
    <xf numFmtId="3" fontId="20" fillId="0" borderId="39" xfId="0" applyNumberFormat="1" applyFont="1" applyFill="1" applyBorder="1" applyAlignment="1">
      <alignment horizontal="center" vertical="center" wrapText="1"/>
    </xf>
    <xf numFmtId="3" fontId="20" fillId="0" borderId="46" xfId="0" applyNumberFormat="1" applyFont="1" applyFill="1" applyBorder="1" applyAlignment="1">
      <alignment horizontal="center" vertical="center" wrapText="1"/>
    </xf>
    <xf numFmtId="3" fontId="20" fillId="0" borderId="62" xfId="0" applyNumberFormat="1" applyFont="1" applyFill="1" applyBorder="1" applyAlignment="1">
      <alignment horizontal="center" vertical="center" wrapText="1"/>
    </xf>
    <xf numFmtId="3" fontId="21" fillId="0" borderId="71" xfId="0" applyNumberFormat="1" applyFont="1" applyFill="1" applyBorder="1" applyAlignment="1">
      <alignment horizontal="center" vertical="center" wrapText="1"/>
    </xf>
    <xf numFmtId="3" fontId="21" fillId="0" borderId="74" xfId="0" applyNumberFormat="1" applyFont="1" applyFill="1" applyBorder="1" applyAlignment="1">
      <alignment horizontal="center" vertical="center" wrapText="1"/>
    </xf>
    <xf numFmtId="3" fontId="21" fillId="0" borderId="50" xfId="0" applyNumberFormat="1" applyFont="1" applyFill="1" applyBorder="1" applyAlignment="1">
      <alignment horizontal="center" vertical="center" wrapText="1"/>
    </xf>
    <xf numFmtId="3" fontId="21" fillId="0" borderId="42" xfId="0" applyNumberFormat="1" applyFont="1" applyFill="1" applyBorder="1" applyAlignment="1">
      <alignment horizontal="center" vertical="center" wrapText="1"/>
    </xf>
    <xf numFmtId="3" fontId="21" fillId="0" borderId="63" xfId="0" applyNumberFormat="1" applyFont="1" applyFill="1" applyBorder="1" applyAlignment="1">
      <alignment horizontal="center" vertical="center" wrapText="1"/>
    </xf>
    <xf numFmtId="3" fontId="21" fillId="0" borderId="85" xfId="0" applyNumberFormat="1" applyFont="1" applyFill="1" applyBorder="1" applyAlignment="1">
      <alignment horizontal="center" vertical="center" wrapText="1"/>
    </xf>
    <xf numFmtId="3" fontId="21" fillId="0" borderId="58" xfId="0" applyNumberFormat="1" applyFont="1" applyFill="1" applyBorder="1" applyAlignment="1">
      <alignment horizontal="center" vertical="center" wrapText="1"/>
    </xf>
    <xf numFmtId="164" fontId="20" fillId="0" borderId="18" xfId="2" applyNumberFormat="1" applyFont="1" applyFill="1" applyBorder="1" applyAlignment="1">
      <alignment horizontal="center" vertical="center" wrapText="1"/>
    </xf>
    <xf numFmtId="164" fontId="20" fillId="0" borderId="31" xfId="2" applyNumberFormat="1" applyFont="1" applyFill="1" applyBorder="1" applyAlignment="1">
      <alignment horizontal="center" vertical="center" wrapText="1"/>
    </xf>
    <xf numFmtId="164" fontId="20" fillId="0" borderId="20" xfId="2" applyNumberFormat="1" applyFont="1" applyFill="1" applyBorder="1" applyAlignment="1">
      <alignment horizontal="center" vertical="center" wrapText="1"/>
    </xf>
    <xf numFmtId="9" fontId="21" fillId="0" borderId="18" xfId="0" applyNumberFormat="1" applyFont="1" applyFill="1" applyBorder="1" applyAlignment="1">
      <alignment horizontal="center" vertical="center" wrapText="1"/>
    </xf>
    <xf numFmtId="164" fontId="20" fillId="0" borderId="50" xfId="0" applyNumberFormat="1" applyFont="1" applyFill="1" applyBorder="1" applyAlignment="1">
      <alignment horizontal="center" vertical="center" wrapText="1"/>
    </xf>
    <xf numFmtId="164" fontId="20" fillId="0" borderId="42" xfId="0" applyNumberFormat="1" applyFont="1" applyFill="1" applyBorder="1" applyAlignment="1">
      <alignment horizontal="center" vertical="center" wrapText="1"/>
    </xf>
    <xf numFmtId="164" fontId="20" fillId="0" borderId="63" xfId="0" applyNumberFormat="1" applyFont="1" applyFill="1" applyBorder="1" applyAlignment="1">
      <alignment horizontal="center" vertical="center" wrapText="1"/>
    </xf>
    <xf numFmtId="9" fontId="21" fillId="0" borderId="37"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57" xfId="0" applyFont="1" applyFill="1" applyBorder="1" applyAlignment="1">
      <alignment horizontal="center" vertical="center" wrapText="1"/>
    </xf>
    <xf numFmtId="3" fontId="16" fillId="0" borderId="57" xfId="0" applyNumberFormat="1"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29" xfId="0" applyFont="1" applyFill="1" applyBorder="1" applyAlignment="1">
      <alignment horizontal="center" vertical="center" wrapText="1"/>
    </xf>
    <xf numFmtId="3" fontId="16" fillId="0" borderId="29"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3" fontId="0" fillId="0" borderId="14" xfId="0" applyNumberFormat="1" applyFont="1" applyFill="1" applyBorder="1" applyAlignment="1">
      <alignment horizontal="center" vertical="center"/>
    </xf>
    <xf numFmtId="164" fontId="0" fillId="0" borderId="52"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3" fontId="0" fillId="0" borderId="67" xfId="0" applyNumberFormat="1" applyFont="1" applyFill="1" applyBorder="1" applyAlignment="1">
      <alignment horizontal="center" vertical="center"/>
    </xf>
    <xf numFmtId="3" fontId="20" fillId="0" borderId="18" xfId="0" applyNumberFormat="1" applyFont="1" applyFill="1" applyBorder="1" applyAlignment="1">
      <alignment horizontal="center" vertical="center" wrapText="1"/>
    </xf>
    <xf numFmtId="164" fontId="20" fillId="0" borderId="67" xfId="2" applyNumberFormat="1" applyFont="1" applyFill="1" applyBorder="1" applyAlignment="1">
      <alignment horizontal="center" vertical="center" wrapText="1"/>
    </xf>
    <xf numFmtId="164" fontId="20" fillId="0" borderId="19" xfId="0" applyNumberFormat="1" applyFont="1" applyFill="1" applyBorder="1" applyAlignment="1">
      <alignment horizontal="center" vertical="center" wrapText="1"/>
    </xf>
    <xf numFmtId="3" fontId="16" fillId="0" borderId="14" xfId="0" applyNumberFormat="1" applyFont="1" applyFill="1" applyBorder="1" applyAlignment="1">
      <alignment horizontal="center" vertical="center" wrapText="1"/>
    </xf>
    <xf numFmtId="3" fontId="16" fillId="0" borderId="15" xfId="0" applyNumberFormat="1" applyFont="1" applyFill="1" applyBorder="1" applyAlignment="1">
      <alignment horizontal="center" vertical="center" wrapText="1"/>
    </xf>
    <xf numFmtId="3" fontId="16" fillId="0" borderId="16" xfId="0" applyNumberFormat="1"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3" fontId="16" fillId="0" borderId="19" xfId="0" applyNumberFormat="1" applyFont="1" applyFill="1" applyBorder="1" applyAlignment="1">
      <alignment horizontal="center" vertical="center" wrapText="1"/>
    </xf>
    <xf numFmtId="3" fontId="16" fillId="0" borderId="39" xfId="0" applyNumberFormat="1" applyFont="1" applyFill="1" applyBorder="1" applyAlignment="1">
      <alignment horizontal="center" vertical="center" wrapText="1"/>
    </xf>
    <xf numFmtId="3" fontId="16" fillId="0" borderId="46" xfId="0" applyNumberFormat="1" applyFont="1" applyFill="1" applyBorder="1" applyAlignment="1">
      <alignment horizontal="center" vertical="center" wrapText="1"/>
    </xf>
    <xf numFmtId="3" fontId="16" fillId="0" borderId="56" xfId="0" applyNumberFormat="1" applyFont="1" applyFill="1" applyBorder="1" applyAlignment="1">
      <alignment horizontal="center" vertical="center" wrapText="1"/>
    </xf>
    <xf numFmtId="0" fontId="48" fillId="0" borderId="34" xfId="0" applyFont="1" applyFill="1" applyBorder="1" applyAlignment="1">
      <alignment horizontal="center" vertical="center" wrapText="1"/>
    </xf>
    <xf numFmtId="0" fontId="48" fillId="0" borderId="57" xfId="0" applyFont="1" applyFill="1" applyBorder="1" applyAlignment="1">
      <alignment horizontal="center" vertical="center" wrapText="1"/>
    </xf>
    <xf numFmtId="0" fontId="48" fillId="0" borderId="73"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67" xfId="0" applyFont="1" applyFill="1" applyBorder="1" applyAlignment="1">
      <alignment horizontal="center" vertical="center" wrapText="1"/>
    </xf>
    <xf numFmtId="0" fontId="48" fillId="0" borderId="60" xfId="0" applyFont="1" applyFill="1" applyBorder="1" applyAlignment="1">
      <alignment horizontal="center" vertical="center" wrapText="1"/>
    </xf>
    <xf numFmtId="3" fontId="49" fillId="0" borderId="60" xfId="0" applyNumberFormat="1" applyFont="1" applyFill="1" applyBorder="1" applyAlignment="1">
      <alignment horizontal="center" vertical="center" wrapText="1"/>
    </xf>
    <xf numFmtId="164" fontId="48" fillId="0" borderId="61" xfId="0" applyNumberFormat="1" applyFont="1" applyFill="1" applyBorder="1" applyAlignment="1">
      <alignment horizontal="center" vertical="center" wrapText="1"/>
    </xf>
    <xf numFmtId="0" fontId="48" fillId="0" borderId="42" xfId="0" applyFont="1" applyFill="1" applyBorder="1" applyAlignment="1">
      <alignment horizontal="center" vertical="center" wrapText="1"/>
    </xf>
    <xf numFmtId="3" fontId="48" fillId="0" borderId="16" xfId="0" applyNumberFormat="1" applyFont="1" applyFill="1" applyBorder="1" applyAlignment="1">
      <alignment horizontal="center" vertical="center" wrapText="1"/>
    </xf>
    <xf numFmtId="3" fontId="48" fillId="0" borderId="39" xfId="0" applyNumberFormat="1" applyFont="1" applyFill="1" applyBorder="1" applyAlignment="1">
      <alignment horizontal="center" vertical="center" wrapText="1"/>
    </xf>
    <xf numFmtId="3" fontId="48" fillId="0" borderId="14"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7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 fontId="20" fillId="0" borderId="16" xfId="0" applyNumberFormat="1" applyFont="1" applyFill="1" applyBorder="1" applyAlignment="1">
      <alignment horizontal="center" vertical="center" wrapText="1"/>
    </xf>
    <xf numFmtId="1" fontId="20" fillId="0" borderId="10" xfId="0" applyNumberFormat="1" applyFont="1" applyFill="1" applyBorder="1" applyAlignment="1">
      <alignment horizontal="center" vertical="center" wrapText="1"/>
    </xf>
    <xf numFmtId="1" fontId="20" fillId="0" borderId="11" xfId="0" applyNumberFormat="1"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62" xfId="0" applyFont="1" applyFill="1" applyBorder="1" applyAlignment="1">
      <alignment horizontal="center" vertical="center" wrapText="1"/>
    </xf>
    <xf numFmtId="3" fontId="0" fillId="0" borderId="36" xfId="0" applyNumberFormat="1" applyFont="1" applyFill="1" applyBorder="1" applyAlignment="1">
      <alignment horizontal="center" vertical="center"/>
    </xf>
    <xf numFmtId="0" fontId="44" fillId="2" borderId="63" xfId="0" applyFont="1" applyFill="1" applyBorder="1" applyAlignment="1">
      <alignment horizontal="right" vertical="top" wrapText="1"/>
    </xf>
    <xf numFmtId="0" fontId="61" fillId="2" borderId="50" xfId="0" applyFont="1" applyFill="1" applyBorder="1" applyAlignment="1">
      <alignment horizontal="center" vertical="center" wrapText="1"/>
    </xf>
    <xf numFmtId="0" fontId="48" fillId="0" borderId="44" xfId="0" applyFont="1" applyFill="1" applyBorder="1" applyAlignment="1">
      <alignment horizontal="center" vertical="center" wrapText="1"/>
    </xf>
    <xf numFmtId="3" fontId="0" fillId="0" borderId="55" xfId="0" applyNumberFormat="1" applyFont="1" applyFill="1" applyBorder="1" applyAlignment="1">
      <alignment horizontal="center" vertical="center"/>
    </xf>
    <xf numFmtId="3" fontId="5" fillId="0" borderId="14" xfId="0" applyNumberFormat="1" applyFont="1" applyFill="1" applyBorder="1" applyAlignment="1">
      <alignment horizontal="center"/>
    </xf>
    <xf numFmtId="3" fontId="5" fillId="0" borderId="57" xfId="0" applyNumberFormat="1" applyFont="1" applyFill="1" applyBorder="1" applyAlignment="1">
      <alignment horizontal="center"/>
    </xf>
    <xf numFmtId="3" fontId="5" fillId="0" borderId="73" xfId="0" applyNumberFormat="1" applyFont="1" applyFill="1" applyBorder="1" applyAlignment="1">
      <alignment horizontal="center"/>
    </xf>
    <xf numFmtId="3" fontId="50" fillId="0" borderId="16" xfId="0" applyNumberFormat="1" applyFont="1" applyFill="1" applyBorder="1" applyAlignment="1">
      <alignment horizontal="center"/>
    </xf>
    <xf numFmtId="3" fontId="50" fillId="0" borderId="10" xfId="0" applyNumberFormat="1" applyFont="1" applyFill="1" applyBorder="1" applyAlignment="1">
      <alignment horizontal="center"/>
    </xf>
    <xf numFmtId="3" fontId="50" fillId="0" borderId="11" xfId="0" applyNumberFormat="1" applyFont="1" applyFill="1" applyBorder="1" applyAlignment="1">
      <alignment horizontal="center"/>
    </xf>
    <xf numFmtId="3" fontId="8" fillId="0" borderId="18" xfId="5" applyNumberFormat="1" applyFont="1" applyFill="1" applyBorder="1" applyAlignment="1">
      <alignment horizontal="center"/>
    </xf>
    <xf numFmtId="3" fontId="8" fillId="0" borderId="31" xfId="5" applyNumberFormat="1" applyFont="1" applyFill="1" applyBorder="1" applyAlignment="1">
      <alignment horizontal="center"/>
    </xf>
    <xf numFmtId="164" fontId="52" fillId="0" borderId="14" xfId="2" applyNumberFormat="1" applyFont="1" applyFill="1" applyBorder="1" applyAlignment="1">
      <alignment horizontal="center"/>
    </xf>
    <xf numFmtId="164" fontId="52" fillId="0" borderId="57" xfId="2" applyNumberFormat="1" applyFont="1" applyFill="1" applyBorder="1" applyAlignment="1">
      <alignment horizontal="center"/>
    </xf>
    <xf numFmtId="164" fontId="52" fillId="0" borderId="73" xfId="2" applyNumberFormat="1" applyFont="1" applyFill="1" applyBorder="1" applyAlignment="1">
      <alignment horizontal="center"/>
    </xf>
    <xf numFmtId="164" fontId="52" fillId="0" borderId="50" xfId="2" applyNumberFormat="1" applyFont="1" applyFill="1" applyBorder="1" applyAlignment="1">
      <alignment horizontal="center"/>
    </xf>
    <xf numFmtId="164" fontId="52" fillId="0" borderId="18" xfId="2" applyNumberFormat="1" applyFont="1" applyFill="1" applyBorder="1" applyAlignment="1">
      <alignment horizontal="center"/>
    </xf>
    <xf numFmtId="164" fontId="52" fillId="0" borderId="31" xfId="2" applyNumberFormat="1" applyFont="1" applyFill="1" applyBorder="1" applyAlignment="1">
      <alignment horizontal="center"/>
    </xf>
    <xf numFmtId="164" fontId="52" fillId="0" borderId="75" xfId="2" applyNumberFormat="1" applyFont="1" applyFill="1" applyBorder="1" applyAlignment="1">
      <alignment horizontal="center"/>
    </xf>
    <xf numFmtId="164" fontId="52" fillId="0" borderId="44" xfId="2" applyNumberFormat="1" applyFont="1" applyFill="1" applyBorder="1" applyAlignment="1">
      <alignment horizontal="center"/>
    </xf>
    <xf numFmtId="3" fontId="52" fillId="0" borderId="14" xfId="5" applyNumberFormat="1" applyFont="1" applyFill="1" applyBorder="1" applyAlignment="1">
      <alignment horizontal="center"/>
    </xf>
    <xf numFmtId="3" fontId="52" fillId="0" borderId="57" xfId="5" applyNumberFormat="1" applyFont="1" applyFill="1" applyBorder="1" applyAlignment="1">
      <alignment horizontal="center"/>
    </xf>
    <xf numFmtId="3" fontId="52" fillId="0" borderId="73" xfId="5" applyNumberFormat="1" applyFont="1" applyFill="1" applyBorder="1" applyAlignment="1">
      <alignment horizontal="center"/>
    </xf>
    <xf numFmtId="3" fontId="50" fillId="0" borderId="50" xfId="5" applyNumberFormat="1" applyFont="1" applyFill="1" applyBorder="1" applyAlignment="1">
      <alignment horizontal="center"/>
    </xf>
    <xf numFmtId="3" fontId="52" fillId="0" borderId="16" xfId="5" applyNumberFormat="1" applyFont="1" applyFill="1" applyBorder="1" applyAlignment="1">
      <alignment horizontal="center"/>
    </xf>
    <xf numFmtId="3" fontId="52" fillId="0" borderId="10" xfId="5" applyNumberFormat="1" applyFont="1" applyFill="1" applyBorder="1" applyAlignment="1">
      <alignment horizontal="center"/>
    </xf>
    <xf numFmtId="3" fontId="52" fillId="0" borderId="11" xfId="5" applyNumberFormat="1" applyFont="1" applyFill="1" applyBorder="1" applyAlignment="1">
      <alignment horizontal="center"/>
    </xf>
    <xf numFmtId="3" fontId="50" fillId="0" borderId="64" xfId="5" applyNumberFormat="1" applyFont="1" applyFill="1" applyBorder="1" applyAlignment="1">
      <alignment horizontal="center"/>
    </xf>
    <xf numFmtId="3" fontId="52" fillId="0" borderId="39" xfId="5" applyNumberFormat="1" applyFont="1" applyFill="1" applyBorder="1" applyAlignment="1">
      <alignment horizontal="center"/>
    </xf>
    <xf numFmtId="3" fontId="52" fillId="0" borderId="46" xfId="5" applyNumberFormat="1" applyFont="1" applyFill="1" applyBorder="1" applyAlignment="1">
      <alignment horizontal="center"/>
    </xf>
    <xf numFmtId="3" fontId="52" fillId="0" borderId="62" xfId="5" applyNumberFormat="1" applyFont="1" applyFill="1" applyBorder="1" applyAlignment="1">
      <alignment horizontal="center"/>
    </xf>
    <xf numFmtId="3" fontId="50" fillId="0" borderId="63" xfId="5" applyNumberFormat="1" applyFont="1" applyFill="1" applyBorder="1" applyAlignment="1">
      <alignment horizontal="center"/>
    </xf>
    <xf numFmtId="3" fontId="8" fillId="0" borderId="43" xfId="5" applyNumberFormat="1" applyFont="1" applyFill="1" applyBorder="1" applyAlignment="1">
      <alignment horizontal="center"/>
    </xf>
    <xf numFmtId="3" fontId="8" fillId="0" borderId="84" xfId="5" applyNumberFormat="1" applyFont="1" applyFill="1" applyBorder="1" applyAlignment="1">
      <alignment horizontal="center"/>
    </xf>
    <xf numFmtId="3" fontId="50" fillId="0" borderId="42" xfId="5" applyNumberFormat="1" applyFont="1" applyFill="1" applyBorder="1" applyAlignment="1">
      <alignment horizontal="center"/>
    </xf>
    <xf numFmtId="3" fontId="50" fillId="0" borderId="43" xfId="5" applyNumberFormat="1" applyFont="1" applyFill="1" applyBorder="1" applyAlignment="1">
      <alignment horizontal="center"/>
    </xf>
    <xf numFmtId="3" fontId="50" fillId="0" borderId="86" xfId="5" applyNumberFormat="1" applyFont="1" applyFill="1" applyBorder="1" applyAlignment="1">
      <alignment horizontal="center"/>
    </xf>
    <xf numFmtId="3" fontId="50" fillId="0" borderId="3" xfId="5" applyNumberFormat="1" applyFont="1" applyFill="1" applyBorder="1" applyAlignment="1">
      <alignment horizontal="center"/>
    </xf>
    <xf numFmtId="3" fontId="8" fillId="0" borderId="121" xfId="5" applyNumberFormat="1" applyFont="1" applyFill="1" applyBorder="1" applyAlignment="1">
      <alignment horizontal="center"/>
    </xf>
    <xf numFmtId="3" fontId="8" fillId="0" borderId="116" xfId="5" applyNumberFormat="1" applyFont="1" applyFill="1" applyBorder="1" applyAlignment="1">
      <alignment horizontal="center"/>
    </xf>
    <xf numFmtId="3" fontId="4" fillId="0" borderId="14" xfId="5" applyNumberFormat="1" applyFont="1" applyFill="1" applyBorder="1" applyAlignment="1">
      <alignment horizontal="center"/>
    </xf>
    <xf numFmtId="3" fontId="4" fillId="0" borderId="57" xfId="5" applyNumberFormat="1" applyFont="1" applyFill="1" applyBorder="1" applyAlignment="1">
      <alignment horizontal="center"/>
    </xf>
    <xf numFmtId="3" fontId="4" fillId="0" borderId="15" xfId="5" applyNumberFormat="1" applyFont="1" applyFill="1" applyBorder="1" applyAlignment="1">
      <alignment horizontal="center"/>
    </xf>
    <xf numFmtId="3" fontId="52" fillId="0" borderId="16" xfId="0" applyNumberFormat="1" applyFont="1" applyFill="1" applyBorder="1" applyAlignment="1">
      <alignment horizontal="center"/>
    </xf>
    <xf numFmtId="3" fontId="52" fillId="0" borderId="10" xfId="0" applyNumberFormat="1" applyFont="1" applyFill="1" applyBorder="1" applyAlignment="1">
      <alignment horizontal="center"/>
    </xf>
    <xf numFmtId="3" fontId="52" fillId="0" borderId="19" xfId="0" applyNumberFormat="1" applyFont="1" applyFill="1" applyBorder="1" applyAlignment="1">
      <alignment horizontal="center"/>
    </xf>
    <xf numFmtId="3" fontId="4" fillId="0" borderId="39" xfId="5" applyNumberFormat="1" applyFont="1" applyFill="1" applyBorder="1" applyAlignment="1">
      <alignment horizontal="center"/>
    </xf>
    <xf numFmtId="3" fontId="4" fillId="0" borderId="46" xfId="5" applyNumberFormat="1" applyFont="1" applyFill="1" applyBorder="1" applyAlignment="1">
      <alignment horizontal="center"/>
    </xf>
    <xf numFmtId="3" fontId="4" fillId="0" borderId="56" xfId="5" applyNumberFormat="1" applyFont="1" applyFill="1" applyBorder="1" applyAlignment="1">
      <alignment horizontal="center"/>
    </xf>
    <xf numFmtId="3" fontId="52" fillId="0" borderId="43" xfId="5" applyNumberFormat="1" applyFont="1" applyFill="1" applyBorder="1" applyAlignment="1">
      <alignment horizontal="center"/>
    </xf>
    <xf numFmtId="170" fontId="0" fillId="0" borderId="45" xfId="4" applyNumberFormat="1" applyFont="1" applyFill="1" applyBorder="1" applyAlignment="1">
      <alignment horizontal="right"/>
    </xf>
    <xf numFmtId="164" fontId="0" fillId="0" borderId="0" xfId="2" applyNumberFormat="1" applyFont="1" applyFill="1" applyBorder="1"/>
    <xf numFmtId="0" fontId="120" fillId="0" borderId="0" xfId="0" applyFont="1" applyAlignment="1">
      <alignment horizontal="center" vertical="center"/>
    </xf>
    <xf numFmtId="0" fontId="124" fillId="22" borderId="3" xfId="0" applyFont="1" applyFill="1" applyBorder="1" applyAlignment="1">
      <alignment horizontal="center" vertical="center" wrapText="1"/>
    </xf>
    <xf numFmtId="0" fontId="124" fillId="22" borderId="4" xfId="0" applyFont="1" applyFill="1" applyBorder="1" applyAlignment="1">
      <alignment horizontal="center" vertical="center" wrapText="1"/>
    </xf>
    <xf numFmtId="0" fontId="124" fillId="22" borderId="4" xfId="0" applyFont="1" applyFill="1" applyBorder="1" applyAlignment="1">
      <alignment horizontal="center" vertical="top" wrapText="1"/>
    </xf>
    <xf numFmtId="0" fontId="123" fillId="22" borderId="3" xfId="0" applyFont="1" applyFill="1" applyBorder="1" applyAlignment="1">
      <alignment horizontal="center" vertical="top" wrapText="1"/>
    </xf>
    <xf numFmtId="0" fontId="124" fillId="22" borderId="1" xfId="0" applyFont="1" applyFill="1" applyBorder="1" applyAlignment="1">
      <alignment horizontal="center" vertical="top" wrapText="1"/>
    </xf>
    <xf numFmtId="0" fontId="124" fillId="22" borderId="2" xfId="0" applyFont="1" applyFill="1" applyBorder="1" applyAlignment="1">
      <alignment horizontal="center" vertical="top" wrapText="1"/>
    </xf>
    <xf numFmtId="49" fontId="3" fillId="0" borderId="88" xfId="1" quotePrefix="1" applyNumberFormat="1" applyBorder="1" applyAlignment="1">
      <alignment horizontal="center"/>
    </xf>
    <xf numFmtId="0" fontId="0" fillId="0" borderId="0" xfId="0" applyAlignment="1">
      <alignment wrapText="1"/>
    </xf>
    <xf numFmtId="3" fontId="34" fillId="0" borderId="0" xfId="0" applyNumberFormat="1" applyFont="1" applyFill="1" applyBorder="1" applyAlignment="1">
      <alignment horizontal="left" vertical="top" wrapText="1"/>
    </xf>
    <xf numFmtId="0" fontId="121" fillId="0" borderId="1" xfId="0" applyFont="1" applyBorder="1" applyAlignment="1">
      <alignment horizontal="left" vertical="top" wrapText="1"/>
    </xf>
    <xf numFmtId="0" fontId="17" fillId="2" borderId="64"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2" fillId="2" borderId="51" xfId="5" applyFont="1" applyFill="1" applyBorder="1" applyAlignment="1">
      <alignment horizontal="right"/>
    </xf>
    <xf numFmtId="0" fontId="50" fillId="2" borderId="53" xfId="5" applyFont="1" applyFill="1" applyBorder="1" applyAlignment="1">
      <alignment horizontal="right"/>
    </xf>
    <xf numFmtId="0" fontId="6" fillId="0" borderId="0" xfId="5" applyFont="1" applyFill="1" applyBorder="1" applyAlignment="1">
      <alignment horizontal="left" wrapText="1"/>
    </xf>
    <xf numFmtId="164" fontId="56" fillId="0" borderId="50" xfId="0" applyNumberFormat="1" applyFont="1" applyFill="1" applyBorder="1" applyAlignment="1">
      <alignment horizontal="center" vertical="center" wrapText="1"/>
    </xf>
    <xf numFmtId="164" fontId="56" fillId="0" borderId="44" xfId="0" applyNumberFormat="1" applyFont="1" applyFill="1" applyBorder="1" applyAlignment="1">
      <alignment horizontal="center" vertical="center" wrapText="1"/>
    </xf>
    <xf numFmtId="164" fontId="0" fillId="0" borderId="13" xfId="2" applyNumberFormat="1" applyFont="1" applyFill="1" applyBorder="1"/>
    <xf numFmtId="171" fontId="39" fillId="0" borderId="13" xfId="6" applyNumberFormat="1" applyFont="1" applyFill="1" applyBorder="1"/>
    <xf numFmtId="9" fontId="39" fillId="0" borderId="0" xfId="2" applyNumberFormat="1" applyFont="1" applyFill="1" applyBorder="1"/>
    <xf numFmtId="164" fontId="39" fillId="0" borderId="0" xfId="2" applyNumberFormat="1" applyFont="1" applyFill="1" applyBorder="1"/>
    <xf numFmtId="3" fontId="52" fillId="15" borderId="66" xfId="3" applyNumberFormat="1" applyFont="1" applyFill="1" applyBorder="1" applyAlignment="1">
      <alignment horizontal="center" vertical="center"/>
    </xf>
    <xf numFmtId="0" fontId="56" fillId="0" borderId="71" xfId="0" applyFont="1" applyBorder="1" applyAlignment="1">
      <alignment horizontal="center" vertical="center" wrapText="1"/>
    </xf>
    <xf numFmtId="0" fontId="56" fillId="0" borderId="72" xfId="0" applyFont="1" applyBorder="1" applyAlignment="1">
      <alignment horizontal="center" vertical="center" wrapText="1"/>
    </xf>
    <xf numFmtId="0" fontId="56" fillId="0" borderId="85" xfId="0" applyFont="1" applyBorder="1" applyAlignment="1">
      <alignment horizontal="center" vertical="center" wrapText="1"/>
    </xf>
    <xf numFmtId="164" fontId="24" fillId="0" borderId="18" xfId="0" applyNumberFormat="1" applyFont="1" applyBorder="1" applyAlignment="1">
      <alignment horizontal="center" vertical="center" wrapText="1"/>
    </xf>
    <xf numFmtId="164" fontId="24" fillId="0" borderId="61" xfId="0" applyNumberFormat="1" applyFont="1" applyFill="1" applyBorder="1" applyAlignment="1">
      <alignment horizontal="center" vertical="center" wrapText="1"/>
    </xf>
    <xf numFmtId="164" fontId="24" fillId="0" borderId="31" xfId="0" applyNumberFormat="1" applyFont="1" applyBorder="1" applyAlignment="1">
      <alignment horizontal="center" vertical="center" wrapText="1"/>
    </xf>
    <xf numFmtId="164" fontId="24" fillId="0" borderId="20" xfId="0" applyNumberFormat="1" applyFont="1" applyBorder="1" applyAlignment="1">
      <alignment horizontal="center" vertical="center" wrapText="1"/>
    </xf>
    <xf numFmtId="0" fontId="7" fillId="0" borderId="0" xfId="0" applyFont="1" applyFill="1" applyBorder="1"/>
    <xf numFmtId="0" fontId="12" fillId="0" borderId="0" xfId="0" applyFont="1" applyFill="1" applyBorder="1"/>
    <xf numFmtId="0" fontId="7" fillId="0" borderId="0" xfId="0" applyFont="1" applyFill="1" applyBorder="1" applyAlignment="1">
      <alignment horizontal="right" wrapText="1"/>
    </xf>
    <xf numFmtId="164" fontId="8" fillId="0" borderId="0" xfId="2" applyNumberFormat="1" applyFont="1" applyFill="1" applyBorder="1" applyAlignment="1">
      <alignment horizontal="center"/>
    </xf>
    <xf numFmtId="167" fontId="8" fillId="0" borderId="0" xfId="2" applyNumberFormat="1" applyFont="1" applyFill="1" applyBorder="1" applyAlignment="1">
      <alignment horizontal="center"/>
    </xf>
    <xf numFmtId="164" fontId="7" fillId="0" borderId="0" xfId="2" applyNumberFormat="1" applyFont="1" applyFill="1" applyBorder="1" applyAlignment="1">
      <alignment horizontal="center"/>
    </xf>
    <xf numFmtId="3" fontId="10" fillId="0" borderId="18" xfId="5" applyNumberFormat="1" applyFont="1" applyFill="1" applyBorder="1" applyAlignment="1">
      <alignment horizontal="center" vertical="center"/>
    </xf>
    <xf numFmtId="3" fontId="10" fillId="0" borderId="31" xfId="5" applyNumberFormat="1" applyFont="1" applyFill="1" applyBorder="1" applyAlignment="1">
      <alignment horizontal="center" vertical="center"/>
    </xf>
    <xf numFmtId="0" fontId="50" fillId="2" borderId="48" xfId="0" applyFont="1" applyFill="1" applyBorder="1" applyAlignment="1">
      <alignment horizontal="center" vertical="center" wrapText="1"/>
    </xf>
    <xf numFmtId="0" fontId="50" fillId="2" borderId="68" xfId="0" applyFont="1" applyFill="1" applyBorder="1" applyAlignment="1">
      <alignment horizontal="center" vertical="center" wrapText="1"/>
    </xf>
    <xf numFmtId="3" fontId="52" fillId="15" borderId="65" xfId="3" applyNumberFormat="1" applyFont="1" applyFill="1" applyBorder="1" applyAlignment="1">
      <alignment horizontal="center" vertical="center"/>
    </xf>
    <xf numFmtId="3" fontId="52" fillId="15" borderId="105" xfId="3" applyNumberFormat="1" applyFont="1" applyFill="1" applyBorder="1" applyAlignment="1">
      <alignment horizontal="center" vertical="center"/>
    </xf>
    <xf numFmtId="1" fontId="10" fillId="0" borderId="105" xfId="5"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21" fillId="0" borderId="30" xfId="0" applyFont="1" applyBorder="1" applyAlignment="1">
      <alignment vertical="top" wrapText="1"/>
    </xf>
    <xf numFmtId="3" fontId="111" fillId="0" borderId="122" xfId="0" applyNumberFormat="1" applyFont="1" applyFill="1" applyBorder="1" applyAlignment="1">
      <alignment horizontal="center" vertical="center"/>
    </xf>
    <xf numFmtId="3" fontId="5" fillId="3" borderId="8"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xf>
    <xf numFmtId="3" fontId="111" fillId="0" borderId="22" xfId="0" applyNumberFormat="1" applyFont="1" applyFill="1" applyBorder="1" applyAlignment="1">
      <alignment horizontal="center" vertical="center"/>
    </xf>
    <xf numFmtId="3" fontId="111" fillId="0" borderId="55" xfId="0" applyNumberFormat="1" applyFont="1" applyFill="1" applyBorder="1" applyAlignment="1">
      <alignment horizontal="center" vertical="center"/>
    </xf>
    <xf numFmtId="3" fontId="5" fillId="0" borderId="70" xfId="0" applyNumberFormat="1" applyFont="1" applyFill="1" applyBorder="1" applyAlignment="1">
      <alignment horizontal="center" vertical="center"/>
    </xf>
    <xf numFmtId="10" fontId="112" fillId="13" borderId="49" xfId="0" applyNumberFormat="1" applyFont="1" applyFill="1" applyBorder="1" applyAlignment="1">
      <alignment horizontal="center" vertical="center" wrapText="1"/>
    </xf>
    <xf numFmtId="10" fontId="112" fillId="13" borderId="123" xfId="0" applyNumberFormat="1" applyFont="1" applyFill="1" applyBorder="1" applyAlignment="1">
      <alignment horizontal="center" vertical="center" wrapText="1"/>
    </xf>
    <xf numFmtId="3" fontId="5" fillId="0" borderId="85" xfId="0" applyNumberFormat="1" applyFont="1" applyFill="1" applyBorder="1" applyAlignment="1">
      <alignment horizontal="center" vertical="center"/>
    </xf>
    <xf numFmtId="3" fontId="5" fillId="0" borderId="121" xfId="0" applyNumberFormat="1" applyFont="1" applyFill="1" applyBorder="1" applyAlignment="1">
      <alignment horizontal="center" vertical="center"/>
    </xf>
    <xf numFmtId="0" fontId="125" fillId="0" borderId="57" xfId="0" applyFont="1" applyFill="1" applyBorder="1" applyAlignment="1">
      <alignment horizontal="center" vertical="center"/>
    </xf>
    <xf numFmtId="0" fontId="125" fillId="0" borderId="10" xfId="0" applyFont="1" applyFill="1" applyBorder="1" applyAlignment="1">
      <alignment horizontal="center" vertical="center"/>
    </xf>
    <xf numFmtId="0" fontId="125" fillId="0" borderId="31" xfId="0" applyFont="1" applyFill="1" applyBorder="1" applyAlignment="1">
      <alignment horizontal="center" vertical="center"/>
    </xf>
    <xf numFmtId="0" fontId="61" fillId="2" borderId="6" xfId="0" applyFont="1" applyFill="1" applyBorder="1" applyAlignment="1">
      <alignment horizontal="center" vertical="center" wrapText="1"/>
    </xf>
    <xf numFmtId="0" fontId="0" fillId="0" borderId="0" xfId="0" applyBorder="1" applyAlignment="1">
      <alignment horizontal="left" vertical="top"/>
    </xf>
    <xf numFmtId="0" fontId="126" fillId="0" borderId="0" xfId="0" applyFont="1" applyBorder="1" applyAlignment="1">
      <alignment vertical="center"/>
    </xf>
    <xf numFmtId="0" fontId="126" fillId="0" borderId="0" xfId="0" applyFont="1" applyBorder="1" applyAlignment="1">
      <alignment horizontal="right" vertical="center"/>
    </xf>
    <xf numFmtId="3" fontId="0" fillId="0" borderId="55" xfId="0" applyNumberFormat="1" applyFont="1" applyFill="1" applyBorder="1" applyAlignment="1">
      <alignment horizontal="center" vertical="center" wrapText="1"/>
    </xf>
    <xf numFmtId="3" fontId="0" fillId="0" borderId="56" xfId="0" applyNumberFormat="1"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1" xfId="0" applyFont="1" applyFill="1" applyBorder="1" applyAlignment="1">
      <alignment horizontal="center" vertical="center" wrapText="1"/>
    </xf>
    <xf numFmtId="10" fontId="20" fillId="13" borderId="61" xfId="0" applyNumberFormat="1"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60" xfId="0" applyFont="1" applyFill="1" applyBorder="1" applyAlignment="1">
      <alignment horizontal="center" vertical="center" wrapText="1"/>
    </xf>
    <xf numFmtId="3" fontId="56" fillId="0" borderId="60" xfId="0" applyNumberFormat="1"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8" fillId="2" borderId="22" xfId="0" applyFont="1" applyFill="1" applyBorder="1" applyAlignment="1">
      <alignment horizontal="center" textRotation="90" wrapText="1"/>
    </xf>
    <xf numFmtId="0" fontId="56" fillId="0" borderId="51" xfId="0" applyFont="1" applyBorder="1" applyAlignment="1">
      <alignment horizontal="center" vertical="center" wrapText="1"/>
    </xf>
    <xf numFmtId="0" fontId="56" fillId="0" borderId="32" xfId="0" applyFont="1" applyBorder="1" applyAlignment="1">
      <alignment horizontal="center" vertical="center" wrapText="1"/>
    </xf>
    <xf numFmtId="0" fontId="56" fillId="0" borderId="70" xfId="0" applyFont="1" applyBorder="1" applyAlignment="1">
      <alignment horizontal="center" vertical="center" wrapText="1"/>
    </xf>
    <xf numFmtId="9" fontId="56" fillId="0" borderId="53" xfId="0" applyNumberFormat="1" applyFont="1" applyBorder="1" applyAlignment="1">
      <alignment horizontal="center" vertical="center" wrapText="1"/>
    </xf>
    <xf numFmtId="164" fontId="24" fillId="0" borderId="50" xfId="0" applyNumberFormat="1" applyFont="1" applyBorder="1" applyAlignment="1">
      <alignment horizontal="center" vertical="center" wrapText="1"/>
    </xf>
    <xf numFmtId="164" fontId="24" fillId="0" borderId="42" xfId="0" applyNumberFormat="1" applyFont="1" applyBorder="1" applyAlignment="1">
      <alignment horizontal="center" vertical="center" wrapText="1"/>
    </xf>
    <xf numFmtId="164" fontId="24" fillId="0" borderId="63" xfId="0" applyNumberFormat="1" applyFont="1" applyBorder="1" applyAlignment="1">
      <alignment horizontal="center" vertical="center" wrapText="1"/>
    </xf>
    <xf numFmtId="9" fontId="56" fillId="0" borderId="64" xfId="0" applyNumberFormat="1" applyFont="1" applyBorder="1" applyAlignment="1">
      <alignment horizontal="center" vertical="center" wrapText="1"/>
    </xf>
    <xf numFmtId="3" fontId="52" fillId="0" borderId="18" xfId="3" applyNumberFormat="1" applyFont="1" applyFill="1" applyBorder="1" applyAlignment="1">
      <alignment horizontal="center" vertical="center"/>
    </xf>
    <xf numFmtId="3" fontId="52" fillId="0" borderId="31" xfId="3" applyNumberFormat="1" applyFont="1" applyFill="1" applyBorder="1" applyAlignment="1">
      <alignment horizontal="center" vertical="center"/>
    </xf>
    <xf numFmtId="3" fontId="52" fillId="0" borderId="20" xfId="3" applyNumberFormat="1" applyFont="1" applyFill="1" applyBorder="1" applyAlignment="1">
      <alignment horizontal="center" vertical="center"/>
    </xf>
    <xf numFmtId="3" fontId="52" fillId="0" borderId="105" xfId="3" applyNumberFormat="1" applyFont="1" applyFill="1" applyBorder="1" applyAlignment="1">
      <alignment horizontal="center" vertical="center"/>
    </xf>
    <xf numFmtId="3" fontId="52" fillId="0" borderId="68" xfId="3" applyNumberFormat="1" applyFont="1" applyFill="1" applyBorder="1" applyAlignment="1">
      <alignment horizontal="center" vertical="center"/>
    </xf>
    <xf numFmtId="0" fontId="50" fillId="2" borderId="84" xfId="0" applyFont="1" applyFill="1" applyBorder="1" applyAlignment="1">
      <alignment horizontal="center" wrapText="1"/>
    </xf>
    <xf numFmtId="0" fontId="50" fillId="2" borderId="43" xfId="0" applyFont="1" applyFill="1" applyBorder="1" applyAlignment="1">
      <alignment horizontal="center" wrapText="1"/>
    </xf>
    <xf numFmtId="0" fontId="50" fillId="2" borderId="1" xfId="3" applyFont="1" applyFill="1" applyBorder="1" applyAlignment="1">
      <alignment horizontal="center" wrapText="1"/>
    </xf>
    <xf numFmtId="3" fontId="5" fillId="0" borderId="52" xfId="5" applyNumberFormat="1" applyFont="1" applyFill="1" applyBorder="1" applyAlignment="1">
      <alignment horizontal="center"/>
    </xf>
    <xf numFmtId="3" fontId="5" fillId="0" borderId="17" xfId="5" applyNumberFormat="1" applyFont="1" applyFill="1" applyBorder="1" applyAlignment="1">
      <alignment horizontal="center"/>
    </xf>
    <xf numFmtId="3" fontId="5" fillId="0" borderId="39" xfId="5" applyNumberFormat="1" applyFont="1" applyFill="1" applyBorder="1" applyAlignment="1">
      <alignment horizontal="center"/>
    </xf>
    <xf numFmtId="3" fontId="5" fillId="0" borderId="46" xfId="5" applyNumberFormat="1" applyFont="1" applyFill="1" applyBorder="1" applyAlignment="1">
      <alignment horizontal="center"/>
    </xf>
    <xf numFmtId="3" fontId="5" fillId="0" borderId="56" xfId="5" applyNumberFormat="1" applyFont="1" applyFill="1" applyBorder="1" applyAlignment="1">
      <alignment horizontal="center"/>
    </xf>
    <xf numFmtId="3" fontId="5" fillId="0" borderId="40" xfId="5" applyNumberFormat="1" applyFont="1" applyFill="1" applyBorder="1" applyAlignment="1">
      <alignment horizontal="center"/>
    </xf>
    <xf numFmtId="3" fontId="7" fillId="0" borderId="10" xfId="5" applyNumberFormat="1" applyFont="1" applyFill="1" applyBorder="1" applyAlignment="1">
      <alignment horizontal="center"/>
    </xf>
    <xf numFmtId="3" fontId="7" fillId="0" borderId="11" xfId="5" applyNumberFormat="1" applyFont="1" applyFill="1" applyBorder="1" applyAlignment="1">
      <alignment horizontal="center"/>
    </xf>
    <xf numFmtId="3" fontId="7" fillId="0" borderId="14" xfId="5" applyNumberFormat="1" applyFont="1" applyFill="1" applyBorder="1" applyAlignment="1">
      <alignment horizontal="center"/>
    </xf>
    <xf numFmtId="3" fontId="7" fillId="0" borderId="57" xfId="5" applyNumberFormat="1" applyFont="1" applyFill="1" applyBorder="1" applyAlignment="1">
      <alignment horizontal="center"/>
    </xf>
    <xf numFmtId="3" fontId="7" fillId="0" borderId="73" xfId="5" applyNumberFormat="1" applyFont="1" applyFill="1" applyBorder="1" applyAlignment="1">
      <alignment horizontal="center"/>
    </xf>
    <xf numFmtId="3" fontId="7" fillId="0" borderId="16" xfId="5" applyNumberFormat="1" applyFont="1" applyFill="1" applyBorder="1" applyAlignment="1">
      <alignment horizontal="center"/>
    </xf>
    <xf numFmtId="3" fontId="7" fillId="0" borderId="39" xfId="5" applyNumberFormat="1" applyFont="1" applyFill="1" applyBorder="1" applyAlignment="1">
      <alignment horizontal="center"/>
    </xf>
    <xf numFmtId="3" fontId="7" fillId="0" borderId="46" xfId="5" applyNumberFormat="1" applyFont="1" applyFill="1" applyBorder="1" applyAlignment="1">
      <alignment horizontal="center"/>
    </xf>
    <xf numFmtId="3" fontId="7" fillId="0" borderId="62" xfId="5" applyNumberFormat="1" applyFont="1" applyFill="1" applyBorder="1" applyAlignment="1">
      <alignment horizontal="center"/>
    </xf>
    <xf numFmtId="3" fontId="8" fillId="0" borderId="86" xfId="5" applyNumberFormat="1" applyFont="1" applyFill="1" applyBorder="1" applyAlignment="1">
      <alignment horizontal="center"/>
    </xf>
    <xf numFmtId="3" fontId="8" fillId="0" borderId="3" xfId="5" applyNumberFormat="1" applyFont="1" applyFill="1" applyBorder="1" applyAlignment="1">
      <alignment horizontal="center"/>
    </xf>
    <xf numFmtId="164" fontId="50" fillId="0" borderId="50" xfId="2" applyNumberFormat="1" applyFont="1" applyFill="1" applyBorder="1" applyAlignment="1">
      <alignment horizontal="center"/>
    </xf>
    <xf numFmtId="164" fontId="50" fillId="0" borderId="44" xfId="2" applyNumberFormat="1" applyFont="1" applyFill="1" applyBorder="1" applyAlignment="1">
      <alignment horizontal="center"/>
    </xf>
    <xf numFmtId="3" fontId="0" fillId="0" borderId="14" xfId="0" applyNumberFormat="1" applyFont="1" applyFill="1" applyBorder="1" applyAlignment="1">
      <alignment horizontal="center"/>
    </xf>
    <xf numFmtId="3" fontId="0" fillId="0" borderId="57" xfId="0" applyNumberFormat="1" applyFont="1" applyFill="1" applyBorder="1" applyAlignment="1">
      <alignment horizontal="center"/>
    </xf>
    <xf numFmtId="3" fontId="0" fillId="0" borderId="73" xfId="0" applyNumberFormat="1" applyFont="1" applyFill="1" applyBorder="1" applyAlignment="1">
      <alignment horizontal="center"/>
    </xf>
    <xf numFmtId="3" fontId="5" fillId="0" borderId="50" xfId="5" applyNumberFormat="1" applyFont="1" applyFill="1" applyBorder="1" applyAlignment="1">
      <alignment horizontal="center"/>
    </xf>
    <xf numFmtId="3" fontId="52" fillId="0" borderId="39" xfId="0" applyNumberFormat="1" applyFont="1" applyFill="1" applyBorder="1" applyAlignment="1">
      <alignment horizontal="center"/>
    </xf>
    <xf numFmtId="3" fontId="52" fillId="0" borderId="46" xfId="0" applyNumberFormat="1" applyFont="1" applyFill="1" applyBorder="1" applyAlignment="1">
      <alignment horizontal="center"/>
    </xf>
    <xf numFmtId="3" fontId="52" fillId="0" borderId="62" xfId="0" applyNumberFormat="1" applyFont="1" applyFill="1" applyBorder="1" applyAlignment="1">
      <alignment horizontal="center"/>
    </xf>
    <xf numFmtId="3" fontId="7" fillId="0" borderId="43" xfId="5" applyNumberFormat="1" applyFont="1" applyFill="1" applyBorder="1" applyAlignment="1">
      <alignment horizontal="center"/>
    </xf>
    <xf numFmtId="3" fontId="7" fillId="0" borderId="84" xfId="5" applyNumberFormat="1" applyFont="1" applyFill="1" applyBorder="1" applyAlignment="1">
      <alignment horizontal="center"/>
    </xf>
    <xf numFmtId="3" fontId="7" fillId="0" borderId="86" xfId="5" applyNumberFormat="1" applyFont="1" applyFill="1" applyBorder="1" applyAlignment="1">
      <alignment horizontal="center"/>
    </xf>
    <xf numFmtId="0" fontId="121" fillId="0" borderId="1" xfId="0" applyFont="1" applyFill="1" applyBorder="1" applyAlignment="1">
      <alignment horizontal="left" vertical="top" wrapText="1"/>
    </xf>
    <xf numFmtId="0" fontId="45" fillId="2" borderId="11" xfId="0" applyFont="1" applyFill="1" applyBorder="1" applyAlignment="1">
      <alignment horizontal="right" vertical="center" wrapText="1"/>
    </xf>
    <xf numFmtId="0" fontId="45" fillId="2" borderId="62" xfId="0" applyFont="1" applyFill="1" applyBorder="1" applyAlignment="1">
      <alignment horizontal="right" vertical="center" wrapText="1"/>
    </xf>
    <xf numFmtId="3" fontId="34" fillId="0" borderId="0" xfId="0" applyNumberFormat="1" applyFont="1" applyFill="1" applyBorder="1" applyAlignment="1">
      <alignment horizontal="left" vertical="top" wrapText="1"/>
    </xf>
    <xf numFmtId="0" fontId="50" fillId="2" borderId="67" xfId="0" applyFont="1" applyFill="1" applyBorder="1" applyAlignment="1">
      <alignment horizontal="center" vertical="center" wrapText="1"/>
    </xf>
    <xf numFmtId="0" fontId="50" fillId="0" borderId="67" xfId="0" applyFont="1" applyFill="1" applyBorder="1" applyAlignment="1">
      <alignment horizontal="center" vertical="center" wrapText="1"/>
    </xf>
    <xf numFmtId="0" fontId="61" fillId="2" borderId="6" xfId="0" applyFont="1" applyFill="1" applyBorder="1" applyAlignment="1">
      <alignment horizontal="center" vertical="center" wrapText="1"/>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0" fillId="2" borderId="53" xfId="5" applyFont="1" applyFill="1" applyBorder="1" applyAlignment="1">
      <alignment horizontal="right"/>
    </xf>
    <xf numFmtId="0" fontId="52" fillId="2" borderId="51" xfId="5" applyFont="1" applyFill="1" applyBorder="1" applyAlignment="1">
      <alignment horizontal="right"/>
    </xf>
    <xf numFmtId="0" fontId="50" fillId="2" borderId="25" xfId="0" applyFont="1" applyFill="1" applyBorder="1" applyAlignment="1">
      <alignment horizontal="center" vertical="center" wrapText="1"/>
    </xf>
    <xf numFmtId="0" fontId="44" fillId="2" borderId="50" xfId="0" applyFont="1" applyFill="1" applyBorder="1" applyAlignment="1">
      <alignment horizontal="right" vertical="center" wrapText="1" indent="1"/>
    </xf>
    <xf numFmtId="0" fontId="44" fillId="2" borderId="42" xfId="0" applyFont="1" applyFill="1" applyBorder="1" applyAlignment="1">
      <alignment horizontal="right" vertical="center" wrapText="1" indent="1"/>
    </xf>
    <xf numFmtId="0" fontId="44" fillId="2" borderId="63" xfId="0" applyFont="1" applyFill="1" applyBorder="1" applyAlignment="1">
      <alignment horizontal="right" vertical="center" wrapText="1" indent="1"/>
    </xf>
    <xf numFmtId="0" fontId="44" fillId="2" borderId="64" xfId="0" applyFont="1" applyFill="1" applyBorder="1" applyAlignment="1">
      <alignment horizontal="right" vertical="center" wrapText="1" indent="1"/>
    </xf>
    <xf numFmtId="0" fontId="44" fillId="2" borderId="44" xfId="0" applyFont="1" applyFill="1" applyBorder="1" applyAlignment="1">
      <alignment horizontal="right" vertical="center" wrapText="1" indent="1"/>
    </xf>
    <xf numFmtId="0" fontId="44" fillId="2" borderId="1" xfId="0" applyFont="1" applyFill="1" applyBorder="1" applyAlignment="1">
      <alignment horizontal="right" vertical="center" wrapText="1" indent="1"/>
    </xf>
    <xf numFmtId="0" fontId="0" fillId="0" borderId="2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4" fillId="17" borderId="67" xfId="0" applyFont="1" applyFill="1" applyBorder="1" applyAlignment="1">
      <alignment horizontal="center" vertical="center" wrapText="1"/>
    </xf>
    <xf numFmtId="0" fontId="24" fillId="17" borderId="60" xfId="0" applyFont="1" applyFill="1" applyBorder="1" applyAlignment="1">
      <alignment horizontal="center" vertical="center" wrapText="1"/>
    </xf>
    <xf numFmtId="3" fontId="56" fillId="17" borderId="60" xfId="0" applyNumberFormat="1" applyFont="1" applyFill="1" applyBorder="1" applyAlignment="1">
      <alignment horizontal="center" vertical="center" wrapText="1"/>
    </xf>
    <xf numFmtId="164" fontId="24" fillId="17" borderId="61" xfId="0" applyNumberFormat="1" applyFont="1" applyFill="1" applyBorder="1" applyAlignment="1">
      <alignment horizontal="center" vertical="center" wrapText="1"/>
    </xf>
    <xf numFmtId="0" fontId="24" fillId="17" borderId="34" xfId="0" applyFont="1" applyFill="1" applyBorder="1" applyAlignment="1">
      <alignment horizontal="center" vertical="center" wrapText="1"/>
    </xf>
    <xf numFmtId="0" fontId="24" fillId="17" borderId="57" xfId="0" applyFont="1" applyFill="1" applyBorder="1" applyAlignment="1">
      <alignment horizontal="center" vertical="center" wrapText="1"/>
    </xf>
    <xf numFmtId="0" fontId="24" fillId="17" borderId="73" xfId="0" applyFont="1" applyFill="1" applyBorder="1" applyAlignment="1">
      <alignment horizontal="center" vertical="center" wrapText="1"/>
    </xf>
    <xf numFmtId="0" fontId="24" fillId="17" borderId="12" xfId="0" applyFont="1" applyFill="1" applyBorder="1" applyAlignment="1">
      <alignment horizontal="center" vertical="center" wrapText="1"/>
    </xf>
    <xf numFmtId="0" fontId="24" fillId="17" borderId="10" xfId="0" applyFont="1" applyFill="1" applyBorder="1" applyAlignment="1">
      <alignment horizontal="center" vertical="center" wrapText="1"/>
    </xf>
    <xf numFmtId="0" fontId="24" fillId="17"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17" borderId="50" xfId="0" applyFont="1" applyFill="1" applyBorder="1" applyAlignment="1">
      <alignment horizontal="center" vertical="center" wrapText="1"/>
    </xf>
    <xf numFmtId="0" fontId="0" fillId="17" borderId="4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0" fillId="0" borderId="0" xfId="0"/>
    <xf numFmtId="9" fontId="24" fillId="0" borderId="57" xfId="0" applyNumberFormat="1" applyFont="1" applyFill="1" applyBorder="1" applyAlignment="1">
      <alignment horizontal="center" vertical="center" wrapText="1"/>
    </xf>
    <xf numFmtId="9" fontId="24" fillId="0" borderId="10" xfId="0" applyNumberFormat="1" applyFont="1" applyFill="1" applyBorder="1" applyAlignment="1">
      <alignment horizontal="center" vertical="center" wrapText="1"/>
    </xf>
    <xf numFmtId="9" fontId="24" fillId="0" borderId="31" xfId="0" applyNumberFormat="1" applyFont="1" applyFill="1" applyBorder="1" applyAlignment="1">
      <alignment horizontal="center" vertical="center" wrapText="1"/>
    </xf>
    <xf numFmtId="9" fontId="24" fillId="0" borderId="50" xfId="0" applyNumberFormat="1" applyFont="1" applyFill="1" applyBorder="1" applyAlignment="1">
      <alignment horizontal="center" vertical="center" wrapText="1"/>
    </xf>
    <xf numFmtId="0" fontId="17" fillId="2" borderId="82" xfId="0" applyFont="1" applyFill="1" applyBorder="1" applyAlignment="1">
      <alignment horizontal="right" vertical="center" wrapText="1"/>
    </xf>
    <xf numFmtId="0" fontId="6" fillId="0" borderId="0" xfId="5" applyFont="1" applyFill="1" applyBorder="1" applyAlignment="1">
      <alignment horizontal="left" wrapText="1"/>
    </xf>
    <xf numFmtId="3" fontId="5" fillId="3" borderId="43" xfId="0" applyNumberFormat="1" applyFont="1" applyFill="1" applyBorder="1" applyAlignment="1">
      <alignment horizontal="center" vertical="center" wrapText="1"/>
    </xf>
    <xf numFmtId="16" fontId="0" fillId="0" borderId="0" xfId="0" applyNumberFormat="1"/>
    <xf numFmtId="14" fontId="0" fillId="0" borderId="0" xfId="0" applyNumberFormat="1"/>
    <xf numFmtId="0" fontId="11" fillId="2" borderId="48" xfId="0" applyFont="1" applyFill="1" applyBorder="1" applyAlignment="1">
      <alignment horizontal="center" textRotation="90" wrapText="1"/>
    </xf>
    <xf numFmtId="0" fontId="11" fillId="2" borderId="68" xfId="0" applyFont="1" applyFill="1" applyBorder="1" applyAlignment="1">
      <alignment horizontal="center" textRotation="90" wrapText="1"/>
    </xf>
    <xf numFmtId="0" fontId="11" fillId="2" borderId="83" xfId="0" applyFont="1" applyFill="1" applyBorder="1" applyAlignment="1">
      <alignment horizontal="center" textRotation="90" wrapText="1"/>
    </xf>
    <xf numFmtId="10" fontId="0" fillId="0" borderId="0" xfId="0" applyNumberFormat="1"/>
    <xf numFmtId="3" fontId="0" fillId="3" borderId="36" xfId="0" applyNumberFormat="1" applyFont="1" applyFill="1" applyBorder="1" applyAlignment="1">
      <alignment horizontal="center" vertical="center"/>
    </xf>
    <xf numFmtId="0" fontId="24" fillId="3" borderId="57"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19"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0" fontId="45" fillId="2" borderId="11" xfId="0" applyFont="1" applyFill="1" applyBorder="1" applyAlignment="1">
      <alignment horizontal="right" vertical="center" wrapText="1"/>
    </xf>
    <xf numFmtId="0" fontId="45" fillId="2" borderId="62" xfId="0" applyFont="1" applyFill="1" applyBorder="1" applyAlignment="1">
      <alignment horizontal="right" vertical="center" wrapText="1"/>
    </xf>
    <xf numFmtId="3" fontId="34" fillId="0" borderId="0" xfId="0" applyNumberFormat="1" applyFont="1" applyFill="1" applyBorder="1" applyAlignment="1">
      <alignment horizontal="left" vertical="top" wrapText="1"/>
    </xf>
    <xf numFmtId="3" fontId="0" fillId="3" borderId="16" xfId="0" applyNumberFormat="1" applyFont="1" applyFill="1" applyBorder="1" applyAlignment="1">
      <alignment horizontal="center" vertical="center" wrapText="1"/>
    </xf>
    <xf numFmtId="164" fontId="0" fillId="3" borderId="15" xfId="0" applyNumberFormat="1" applyFont="1" applyFill="1" applyBorder="1" applyAlignment="1">
      <alignment horizontal="center" vertical="center" wrapText="1"/>
    </xf>
    <xf numFmtId="164" fontId="0" fillId="3" borderId="19" xfId="0" applyNumberFormat="1" applyFont="1" applyFill="1" applyBorder="1" applyAlignment="1">
      <alignment horizontal="center" vertical="center" wrapText="1"/>
    </xf>
    <xf numFmtId="3" fontId="0" fillId="3" borderId="39" xfId="0" applyNumberFormat="1" applyFont="1" applyFill="1" applyBorder="1" applyAlignment="1">
      <alignment horizontal="center" vertical="center" wrapText="1"/>
    </xf>
    <xf numFmtId="164" fontId="0" fillId="3" borderId="56" xfId="0" applyNumberFormat="1" applyFont="1" applyFill="1" applyBorder="1" applyAlignment="1">
      <alignment horizontal="center" vertical="center" wrapText="1"/>
    </xf>
    <xf numFmtId="9" fontId="0" fillId="3" borderId="54" xfId="0" applyNumberFormat="1" applyFont="1" applyFill="1" applyBorder="1" applyAlignment="1">
      <alignment horizontal="center" vertical="center" wrapText="1"/>
    </xf>
    <xf numFmtId="0" fontId="0" fillId="3" borderId="39" xfId="0" applyFont="1" applyFill="1" applyBorder="1" applyAlignment="1">
      <alignment horizontal="center" vertical="center" wrapText="1"/>
    </xf>
    <xf numFmtId="9" fontId="0" fillId="3" borderId="4" xfId="0" applyNumberFormat="1" applyFont="1" applyFill="1" applyBorder="1" applyAlignment="1">
      <alignment horizontal="center" vertical="center"/>
    </xf>
    <xf numFmtId="3" fontId="25" fillId="3" borderId="14" xfId="0" applyNumberFormat="1" applyFont="1" applyFill="1" applyBorder="1" applyAlignment="1">
      <alignment horizontal="center" vertical="center" shrinkToFit="1"/>
    </xf>
    <xf numFmtId="3" fontId="25" fillId="3" borderId="57" xfId="0" applyNumberFormat="1" applyFont="1" applyFill="1" applyBorder="1" applyAlignment="1">
      <alignment horizontal="center" vertical="center" shrinkToFit="1"/>
    </xf>
    <xf numFmtId="3" fontId="25" fillId="3" borderId="73" xfId="0" applyNumberFormat="1" applyFont="1" applyFill="1" applyBorder="1" applyAlignment="1">
      <alignment horizontal="center" vertical="center" shrinkToFit="1"/>
    </xf>
    <xf numFmtId="3" fontId="25" fillId="3" borderId="16" xfId="0" applyNumberFormat="1" applyFont="1" applyFill="1" applyBorder="1" applyAlignment="1">
      <alignment horizontal="center" vertical="center" shrinkToFit="1"/>
    </xf>
    <xf numFmtId="3" fontId="25" fillId="3" borderId="39" xfId="0" applyNumberFormat="1" applyFont="1" applyFill="1" applyBorder="1" applyAlignment="1">
      <alignment horizontal="center" vertical="center" shrinkToFit="1"/>
    </xf>
    <xf numFmtId="3" fontId="5" fillId="3" borderId="70" xfId="0" applyNumberFormat="1" applyFont="1" applyFill="1" applyBorder="1" applyAlignment="1">
      <alignment horizontal="center" vertical="center"/>
    </xf>
    <xf numFmtId="3" fontId="5" fillId="3" borderId="85" xfId="0" applyNumberFormat="1" applyFont="1" applyFill="1" applyBorder="1" applyAlignment="1">
      <alignment horizontal="center" vertical="center"/>
    </xf>
    <xf numFmtId="3" fontId="0" fillId="3" borderId="55" xfId="0" applyNumberFormat="1" applyFont="1" applyFill="1" applyBorder="1" applyAlignment="1">
      <alignment horizontal="center" vertical="center" wrapText="1"/>
    </xf>
    <xf numFmtId="3" fontId="0" fillId="3" borderId="56" xfId="0" applyNumberFormat="1" applyFont="1" applyFill="1" applyBorder="1" applyAlignment="1">
      <alignment horizontal="center" vertical="center" wrapText="1"/>
    </xf>
    <xf numFmtId="3" fontId="5" fillId="3" borderId="23" xfId="0" applyNumberFormat="1" applyFont="1" applyFill="1" applyBorder="1" applyAlignment="1">
      <alignment horizontal="center" vertical="center"/>
    </xf>
    <xf numFmtId="3" fontId="5" fillId="3" borderId="121" xfId="0" applyNumberFormat="1" applyFont="1" applyFill="1" applyBorder="1" applyAlignment="1">
      <alignment horizontal="center" vertical="center"/>
    </xf>
    <xf numFmtId="3" fontId="111" fillId="3" borderId="22" xfId="0" applyNumberFormat="1" applyFont="1" applyFill="1" applyBorder="1" applyAlignment="1">
      <alignment horizontal="center" vertical="center"/>
    </xf>
    <xf numFmtId="3" fontId="111" fillId="3" borderId="55" xfId="0" applyNumberFormat="1" applyFont="1" applyFill="1" applyBorder="1" applyAlignment="1">
      <alignment horizontal="center" vertical="center"/>
    </xf>
    <xf numFmtId="0" fontId="20" fillId="3" borderId="18" xfId="0" applyFont="1" applyFill="1" applyBorder="1" applyAlignment="1">
      <alignment horizontal="center" vertical="center" wrapText="1"/>
    </xf>
    <xf numFmtId="3" fontId="17" fillId="3" borderId="14" xfId="0" applyNumberFormat="1" applyFont="1" applyFill="1" applyBorder="1" applyAlignment="1">
      <alignment horizontal="center" vertical="center" wrapText="1"/>
    </xf>
    <xf numFmtId="3" fontId="17" fillId="3" borderId="16" xfId="0" applyNumberFormat="1" applyFont="1" applyFill="1" applyBorder="1" applyAlignment="1">
      <alignment horizontal="center" vertical="center" wrapText="1"/>
    </xf>
    <xf numFmtId="3" fontId="17" fillId="3" borderId="39" xfId="0" applyNumberFormat="1" applyFont="1" applyFill="1" applyBorder="1" applyAlignment="1">
      <alignment horizontal="center" vertical="center" wrapText="1"/>
    </xf>
    <xf numFmtId="3" fontId="17" fillId="3" borderId="36" xfId="0" applyNumberFormat="1" applyFont="1" applyFill="1" applyBorder="1" applyAlignment="1">
      <alignment horizontal="center" vertical="center" wrapText="1"/>
    </xf>
    <xf numFmtId="9" fontId="10" fillId="3" borderId="86" xfId="0" applyNumberFormat="1" applyFont="1" applyFill="1" applyBorder="1" applyAlignment="1">
      <alignment horizontal="center" vertical="center"/>
    </xf>
    <xf numFmtId="0" fontId="0" fillId="3" borderId="14"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60" xfId="0" applyFont="1" applyFill="1" applyBorder="1" applyAlignment="1">
      <alignment horizontal="center" vertical="center" wrapText="1"/>
    </xf>
    <xf numFmtId="3" fontId="56" fillId="3" borderId="60" xfId="0" applyNumberFormat="1" applyFont="1" applyFill="1" applyBorder="1" applyAlignment="1">
      <alignment horizontal="center" vertical="center" wrapText="1"/>
    </xf>
    <xf numFmtId="164" fontId="24" fillId="3" borderId="61" xfId="0" applyNumberFormat="1"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73" xfId="0" applyFont="1" applyFill="1" applyBorder="1" applyAlignment="1">
      <alignment horizontal="center" vertical="center" wrapText="1"/>
    </xf>
    <xf numFmtId="0" fontId="56" fillId="3" borderId="51" xfId="0" applyFont="1" applyFill="1" applyBorder="1" applyAlignment="1">
      <alignment horizontal="center" vertical="center" wrapText="1"/>
    </xf>
    <xf numFmtId="164" fontId="24" fillId="3" borderId="50" xfId="0" applyNumberFormat="1"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56" fillId="3" borderId="32" xfId="0"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63" xfId="0" applyNumberFormat="1" applyFont="1" applyFill="1" applyBorder="1" applyAlignment="1">
      <alignment horizontal="center" vertical="center" wrapText="1"/>
    </xf>
    <xf numFmtId="0" fontId="56" fillId="3" borderId="71" xfId="0" applyFont="1" applyFill="1" applyBorder="1" applyAlignment="1">
      <alignment horizontal="center" vertical="center" wrapText="1"/>
    </xf>
    <xf numFmtId="0" fontId="56" fillId="3" borderId="72" xfId="0" applyFont="1" applyFill="1" applyBorder="1" applyAlignment="1">
      <alignment horizontal="center" vertical="center" wrapText="1"/>
    </xf>
    <xf numFmtId="0" fontId="56" fillId="3" borderId="85" xfId="0" applyFont="1" applyFill="1" applyBorder="1" applyAlignment="1">
      <alignment horizontal="center" vertical="center" wrapText="1"/>
    </xf>
    <xf numFmtId="0" fontId="56" fillId="3" borderId="70" xfId="0" applyFont="1" applyFill="1" applyBorder="1" applyAlignment="1">
      <alignment horizontal="center" vertical="center" wrapText="1"/>
    </xf>
    <xf numFmtId="9" fontId="56" fillId="3" borderId="64" xfId="0" applyNumberFormat="1" applyFont="1" applyFill="1" applyBorder="1" applyAlignment="1">
      <alignment horizontal="center" vertical="center" wrapText="1"/>
    </xf>
    <xf numFmtId="9" fontId="24" fillId="3" borderId="18" xfId="0" applyNumberFormat="1" applyFont="1" applyFill="1" applyBorder="1" applyAlignment="1">
      <alignment horizontal="center" vertical="center" wrapText="1"/>
    </xf>
    <xf numFmtId="9" fontId="24" fillId="3" borderId="31" xfId="0" applyNumberFormat="1" applyFont="1" applyFill="1" applyBorder="1" applyAlignment="1">
      <alignment horizontal="center" vertical="center" wrapText="1"/>
    </xf>
    <xf numFmtId="164" fontId="24" fillId="3" borderId="31" xfId="0" applyNumberFormat="1"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9" fontId="56" fillId="3" borderId="53" xfId="0" applyNumberFormat="1" applyFont="1" applyFill="1" applyBorder="1" applyAlignment="1">
      <alignment horizontal="center" vertical="center" wrapText="1"/>
    </xf>
    <xf numFmtId="0" fontId="0" fillId="3" borderId="14" xfId="0" applyFont="1" applyFill="1" applyBorder="1" applyAlignment="1">
      <alignment horizontal="center" vertical="center"/>
    </xf>
    <xf numFmtId="0" fontId="0" fillId="3" borderId="57" xfId="0" applyFont="1" applyFill="1" applyBorder="1" applyAlignment="1">
      <alignment horizontal="center" vertical="center"/>
    </xf>
    <xf numFmtId="0" fontId="0" fillId="3" borderId="15" xfId="0" applyFont="1" applyFill="1" applyBorder="1" applyAlignment="1">
      <alignment horizontal="center" vertical="center"/>
    </xf>
    <xf numFmtId="3" fontId="17" fillId="3" borderId="52" xfId="0" applyNumberFormat="1" applyFont="1" applyFill="1" applyBorder="1" applyAlignment="1">
      <alignment horizontal="center" vertical="center" wrapText="1"/>
    </xf>
    <xf numFmtId="164" fontId="16" fillId="3" borderId="52" xfId="0" applyNumberFormat="1" applyFont="1" applyFill="1" applyBorder="1" applyAlignment="1">
      <alignment horizontal="center" vertical="center" wrapText="1"/>
    </xf>
    <xf numFmtId="0" fontId="24" fillId="3" borderId="16" xfId="0" applyFont="1" applyFill="1" applyBorder="1" applyAlignment="1">
      <alignment horizontal="center" vertical="center" wrapText="1"/>
    </xf>
    <xf numFmtId="3" fontId="17" fillId="3" borderId="17" xfId="0" applyNumberFormat="1" applyFont="1" applyFill="1" applyBorder="1" applyAlignment="1">
      <alignment horizontal="center" vertical="center" wrapText="1"/>
    </xf>
    <xf numFmtId="164" fontId="16" fillId="3" borderId="17" xfId="0" applyNumberFormat="1" applyFont="1" applyFill="1" applyBorder="1" applyAlignment="1">
      <alignment horizontal="center" vertical="center" wrapText="1"/>
    </xf>
    <xf numFmtId="1" fontId="24" fillId="3" borderId="16" xfId="0" applyNumberFormat="1" applyFont="1" applyFill="1" applyBorder="1" applyAlignment="1">
      <alignment horizontal="center" vertical="center" wrapText="1"/>
    </xf>
    <xf numFmtId="1" fontId="24" fillId="3" borderId="10" xfId="0" applyNumberFormat="1" applyFont="1" applyFill="1" applyBorder="1" applyAlignment="1">
      <alignment horizontal="center" vertical="center" wrapText="1"/>
    </xf>
    <xf numFmtId="1" fontId="24" fillId="3" borderId="19" xfId="0" applyNumberFormat="1"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46" xfId="0" applyFont="1" applyFill="1" applyBorder="1" applyAlignment="1">
      <alignment horizontal="center" vertical="center" wrapText="1"/>
    </xf>
    <xf numFmtId="3" fontId="24" fillId="3" borderId="46" xfId="0" applyNumberFormat="1" applyFont="1" applyFill="1" applyBorder="1" applyAlignment="1">
      <alignment horizontal="center" vertical="center" wrapText="1"/>
    </xf>
    <xf numFmtId="0" fontId="24" fillId="3" borderId="56" xfId="0" applyFont="1" applyFill="1" applyBorder="1" applyAlignment="1">
      <alignment horizontal="center" vertical="center" wrapText="1"/>
    </xf>
    <xf numFmtId="3" fontId="17" fillId="3" borderId="40" xfId="0" applyNumberFormat="1" applyFont="1" applyFill="1" applyBorder="1" applyAlignment="1">
      <alignment horizontal="center" vertical="center" wrapText="1"/>
    </xf>
    <xf numFmtId="164" fontId="16" fillId="3" borderId="40" xfId="0" applyNumberFormat="1" applyFont="1" applyFill="1" applyBorder="1" applyAlignment="1">
      <alignment horizontal="center" vertical="center" wrapText="1"/>
    </xf>
    <xf numFmtId="3" fontId="17" fillId="3" borderId="29" xfId="0" applyNumberFormat="1" applyFont="1" applyFill="1" applyBorder="1" applyAlignment="1">
      <alignment horizontal="center" vertical="center" wrapText="1"/>
    </xf>
    <xf numFmtId="3" fontId="17" fillId="3" borderId="27" xfId="0" applyNumberFormat="1" applyFont="1" applyFill="1" applyBorder="1" applyAlignment="1">
      <alignment horizontal="center" vertical="center" wrapText="1"/>
    </xf>
    <xf numFmtId="3" fontId="17" fillId="3" borderId="64" xfId="0" applyNumberFormat="1" applyFont="1" applyFill="1" applyBorder="1" applyAlignment="1">
      <alignment horizontal="center" vertical="center" wrapText="1"/>
    </xf>
    <xf numFmtId="9" fontId="16" fillId="3" borderId="37" xfId="0" applyNumberFormat="1" applyFont="1" applyFill="1" applyBorder="1" applyAlignment="1">
      <alignment horizontal="center" vertical="center" wrapText="1"/>
    </xf>
    <xf numFmtId="164" fontId="16" fillId="3" borderId="75" xfId="0" applyNumberFormat="1" applyFont="1" applyFill="1" applyBorder="1" applyAlignment="1">
      <alignment horizontal="center" vertical="center" wrapText="1"/>
    </xf>
    <xf numFmtId="9" fontId="16" fillId="3" borderId="44" xfId="0" applyNumberFormat="1" applyFont="1" applyFill="1" applyBorder="1" applyAlignment="1">
      <alignment horizontal="center" vertical="center" wrapText="1"/>
    </xf>
    <xf numFmtId="3" fontId="11" fillId="3" borderId="69" xfId="0" applyNumberFormat="1" applyFont="1" applyFill="1" applyBorder="1" applyAlignment="1">
      <alignment horizontal="center" vertical="center"/>
    </xf>
    <xf numFmtId="9" fontId="5" fillId="3" borderId="106" xfId="0" applyNumberFormat="1" applyFont="1" applyFill="1" applyBorder="1" applyAlignment="1">
      <alignment horizontal="center" vertical="center"/>
    </xf>
    <xf numFmtId="164" fontId="5" fillId="3" borderId="4" xfId="0" applyNumberFormat="1" applyFont="1" applyFill="1" applyBorder="1" applyAlignment="1">
      <alignment horizontal="center" vertical="center"/>
    </xf>
    <xf numFmtId="9" fontId="5" fillId="3" borderId="37" xfId="0" applyNumberFormat="1" applyFont="1" applyFill="1" applyBorder="1" applyAlignment="1">
      <alignment horizontal="center" vertical="center"/>
    </xf>
    <xf numFmtId="10" fontId="0" fillId="3" borderId="56" xfId="0" applyNumberFormat="1" applyFont="1" applyFill="1" applyBorder="1" applyAlignment="1">
      <alignment horizontal="center" vertical="center"/>
    </xf>
    <xf numFmtId="3" fontId="52" fillId="3" borderId="54" xfId="5" applyNumberFormat="1" applyFont="1" applyFill="1" applyBorder="1" applyAlignment="1">
      <alignment horizontal="center"/>
    </xf>
    <xf numFmtId="3" fontId="5" fillId="3" borderId="4" xfId="5" applyNumberFormat="1" applyFont="1" applyFill="1" applyBorder="1" applyAlignment="1">
      <alignment horizontal="center"/>
    </xf>
    <xf numFmtId="3" fontId="52" fillId="3" borderId="29" xfId="5" applyNumberFormat="1" applyFont="1" applyFill="1" applyBorder="1" applyAlignment="1">
      <alignment horizontal="center"/>
    </xf>
    <xf numFmtId="3" fontId="52" fillId="3" borderId="32" xfId="5" applyNumberFormat="1" applyFont="1" applyFill="1" applyBorder="1" applyAlignment="1">
      <alignment horizontal="center"/>
    </xf>
    <xf numFmtId="3" fontId="52" fillId="3" borderId="12" xfId="5" applyNumberFormat="1" applyFont="1" applyFill="1" applyBorder="1" applyAlignment="1">
      <alignment horizontal="center"/>
    </xf>
    <xf numFmtId="3" fontId="52" fillId="3" borderId="55" xfId="5" applyNumberFormat="1" applyFont="1" applyFill="1" applyBorder="1" applyAlignment="1">
      <alignment horizontal="center"/>
    </xf>
    <xf numFmtId="3" fontId="52" fillId="3" borderId="40" xfId="5" applyNumberFormat="1" applyFont="1" applyFill="1" applyBorder="1" applyAlignment="1">
      <alignment horizontal="center"/>
    </xf>
    <xf numFmtId="3" fontId="8" fillId="3" borderId="35" xfId="5" applyNumberFormat="1" applyFont="1" applyFill="1" applyBorder="1" applyAlignment="1">
      <alignment horizontal="center"/>
    </xf>
    <xf numFmtId="3" fontId="8" fillId="3" borderId="44" xfId="5" applyNumberFormat="1" applyFont="1" applyFill="1" applyBorder="1" applyAlignment="1">
      <alignment horizontal="center"/>
    </xf>
    <xf numFmtId="3" fontId="10" fillId="3" borderId="15" xfId="5" applyNumberFormat="1" applyFont="1" applyFill="1" applyBorder="1" applyAlignment="1">
      <alignment horizontal="center" vertical="center"/>
    </xf>
    <xf numFmtId="3" fontId="10" fillId="3" borderId="19" xfId="5" applyNumberFormat="1" applyFont="1" applyFill="1" applyBorder="1" applyAlignment="1">
      <alignment horizontal="center" vertical="center"/>
    </xf>
    <xf numFmtId="3" fontId="10" fillId="3" borderId="20" xfId="5" applyNumberFormat="1" applyFont="1" applyFill="1" applyBorder="1" applyAlignment="1">
      <alignment horizontal="center" vertical="center"/>
    </xf>
    <xf numFmtId="10" fontId="7" fillId="3" borderId="60" xfId="5" applyNumberFormat="1" applyFont="1" applyFill="1" applyBorder="1" applyAlignment="1">
      <alignment horizontal="center" vertical="center"/>
    </xf>
    <xf numFmtId="1" fontId="10" fillId="3" borderId="57" xfId="5" applyNumberFormat="1" applyFont="1" applyFill="1" applyBorder="1" applyAlignment="1">
      <alignment horizontal="center" vertical="center"/>
    </xf>
    <xf numFmtId="1" fontId="10" fillId="3" borderId="105" xfId="5" applyNumberFormat="1" applyFont="1" applyFill="1" applyBorder="1" applyAlignment="1">
      <alignment horizontal="center" vertical="center"/>
    </xf>
    <xf numFmtId="10" fontId="10" fillId="3" borderId="60" xfId="5" applyNumberFormat="1" applyFont="1" applyFill="1" applyBorder="1" applyAlignment="1">
      <alignment horizontal="center" vertical="center"/>
    </xf>
    <xf numFmtId="3" fontId="0" fillId="17" borderId="14" xfId="0" applyNumberFormat="1" applyFont="1" applyFill="1" applyBorder="1" applyAlignment="1">
      <alignment horizontal="center" vertical="center"/>
    </xf>
    <xf numFmtId="3" fontId="0" fillId="17" borderId="16" xfId="0" applyNumberFormat="1" applyFont="1" applyFill="1" applyBorder="1" applyAlignment="1">
      <alignment horizontal="center" vertical="center"/>
    </xf>
    <xf numFmtId="3" fontId="0" fillId="17" borderId="39" xfId="0" applyNumberFormat="1" applyFont="1" applyFill="1" applyBorder="1" applyAlignment="1">
      <alignment horizontal="center" vertical="center"/>
    </xf>
    <xf numFmtId="3" fontId="0" fillId="17" borderId="55" xfId="0" applyNumberFormat="1" applyFont="1" applyFill="1" applyBorder="1" applyAlignment="1">
      <alignment horizontal="center" vertical="center"/>
    </xf>
    <xf numFmtId="0" fontId="50" fillId="2" borderId="67" xfId="0" applyFont="1" applyFill="1" applyBorder="1" applyAlignment="1">
      <alignment horizontal="center" vertical="center" wrapText="1"/>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2" fillId="2" borderId="51" xfId="5" applyFont="1" applyFill="1" applyBorder="1" applyAlignment="1">
      <alignment horizontal="right"/>
    </xf>
    <xf numFmtId="0" fontId="50" fillId="2" borderId="53" xfId="5" applyFont="1" applyFill="1" applyBorder="1" applyAlignment="1">
      <alignment horizontal="right"/>
    </xf>
    <xf numFmtId="0" fontId="6" fillId="0" borderId="0" xfId="5" applyFont="1" applyFill="1" applyBorder="1" applyAlignment="1">
      <alignment horizontal="left" wrapText="1"/>
    </xf>
    <xf numFmtId="0" fontId="16" fillId="17" borderId="14" xfId="0" applyFont="1" applyFill="1" applyBorder="1" applyAlignment="1">
      <alignment horizontal="center" vertical="center" wrapText="1"/>
    </xf>
    <xf numFmtId="0" fontId="16" fillId="17" borderId="57" xfId="0" applyFont="1" applyFill="1" applyBorder="1" applyAlignment="1">
      <alignment horizontal="center" vertical="center" wrapText="1"/>
    </xf>
    <xf numFmtId="0" fontId="16" fillId="17" borderId="15" xfId="0" applyFont="1" applyFill="1" applyBorder="1" applyAlignment="1">
      <alignment horizontal="center" vertical="center" wrapText="1"/>
    </xf>
    <xf numFmtId="0" fontId="16" fillId="17" borderId="36" xfId="0" applyFont="1" applyFill="1" applyBorder="1" applyAlignment="1">
      <alignment horizontal="center" vertical="center" wrapText="1"/>
    </xf>
    <xf numFmtId="0" fontId="16" fillId="17" borderId="29" xfId="0" applyFont="1" applyFill="1" applyBorder="1" applyAlignment="1">
      <alignment horizontal="center" vertical="center" wrapText="1"/>
    </xf>
    <xf numFmtId="3" fontId="16" fillId="17" borderId="29" xfId="0" applyNumberFormat="1" applyFont="1" applyFill="1" applyBorder="1" applyAlignment="1">
      <alignment horizontal="center" vertical="center" wrapText="1"/>
    </xf>
    <xf numFmtId="0" fontId="16" fillId="17" borderId="38" xfId="0" applyFont="1" applyFill="1" applyBorder="1" applyAlignment="1">
      <alignment horizontal="center" vertical="center" wrapText="1"/>
    </xf>
    <xf numFmtId="3" fontId="10" fillId="17" borderId="14" xfId="0" applyNumberFormat="1" applyFont="1" applyFill="1" applyBorder="1" applyAlignment="1">
      <alignment horizontal="center" vertical="center"/>
    </xf>
    <xf numFmtId="164" fontId="10" fillId="17" borderId="73" xfId="0" applyNumberFormat="1" applyFont="1" applyFill="1" applyBorder="1" applyAlignment="1">
      <alignment horizontal="center" vertical="center"/>
    </xf>
    <xf numFmtId="3" fontId="10" fillId="17" borderId="16" xfId="0" applyNumberFormat="1" applyFont="1" applyFill="1" applyBorder="1" applyAlignment="1">
      <alignment horizontal="center" vertical="center"/>
    </xf>
    <xf numFmtId="164" fontId="10" fillId="17" borderId="11" xfId="0" applyNumberFormat="1" applyFont="1" applyFill="1" applyBorder="1" applyAlignment="1">
      <alignment horizontal="center" vertical="center"/>
    </xf>
    <xf numFmtId="3" fontId="10" fillId="17" borderId="39" xfId="0" applyNumberFormat="1" applyFont="1" applyFill="1" applyBorder="1" applyAlignment="1">
      <alignment horizontal="center" vertical="center"/>
    </xf>
    <xf numFmtId="164" fontId="10" fillId="17" borderId="62" xfId="0" applyNumberFormat="1" applyFont="1" applyFill="1" applyBorder="1" applyAlignment="1">
      <alignment horizontal="center" vertical="center"/>
    </xf>
    <xf numFmtId="3" fontId="48" fillId="17" borderId="14" xfId="0" applyNumberFormat="1" applyFont="1" applyFill="1" applyBorder="1" applyAlignment="1">
      <alignment horizontal="center" vertical="center" wrapText="1"/>
    </xf>
    <xf numFmtId="164" fontId="48" fillId="17" borderId="57" xfId="0" applyNumberFormat="1" applyFont="1" applyFill="1" applyBorder="1" applyAlignment="1">
      <alignment horizontal="center" vertical="center" wrapText="1"/>
    </xf>
    <xf numFmtId="3" fontId="48" fillId="17" borderId="16" xfId="0" applyNumberFormat="1" applyFont="1" applyFill="1" applyBorder="1" applyAlignment="1">
      <alignment horizontal="center" vertical="center" wrapText="1"/>
    </xf>
    <xf numFmtId="164" fontId="48" fillId="17" borderId="10" xfId="0" applyNumberFormat="1" applyFont="1" applyFill="1" applyBorder="1" applyAlignment="1">
      <alignment horizontal="center" vertical="center" wrapText="1"/>
    </xf>
    <xf numFmtId="3" fontId="48" fillId="17" borderId="39" xfId="0" applyNumberFormat="1" applyFont="1" applyFill="1" applyBorder="1" applyAlignment="1">
      <alignment horizontal="center" vertical="center" wrapText="1"/>
    </xf>
    <xf numFmtId="164" fontId="48" fillId="17" borderId="46" xfId="0" applyNumberFormat="1" applyFont="1" applyFill="1" applyBorder="1" applyAlignment="1">
      <alignment horizontal="center" vertical="center" wrapText="1"/>
    </xf>
    <xf numFmtId="164" fontId="16" fillId="17" borderId="57" xfId="0" applyNumberFormat="1" applyFont="1" applyFill="1" applyBorder="1" applyAlignment="1">
      <alignment horizontal="center" vertical="center" wrapText="1"/>
    </xf>
    <xf numFmtId="164" fontId="16" fillId="17" borderId="10" xfId="0" applyNumberFormat="1" applyFont="1" applyFill="1" applyBorder="1" applyAlignment="1">
      <alignment horizontal="center" vertical="center" wrapText="1"/>
    </xf>
    <xf numFmtId="164" fontId="16" fillId="17" borderId="46" xfId="0" applyNumberFormat="1" applyFont="1" applyFill="1" applyBorder="1" applyAlignment="1">
      <alignment horizontal="center" vertical="center" wrapText="1"/>
    </xf>
    <xf numFmtId="168" fontId="16" fillId="17" borderId="16" xfId="0" applyNumberFormat="1" applyFont="1" applyFill="1" applyBorder="1" applyAlignment="1">
      <alignment horizontal="center" vertical="center" wrapText="1"/>
    </xf>
    <xf numFmtId="1" fontId="16" fillId="17" borderId="10" xfId="2" applyNumberFormat="1" applyFont="1" applyFill="1" applyBorder="1" applyAlignment="1">
      <alignment horizontal="center" vertical="center" wrapText="1"/>
    </xf>
    <xf numFmtId="1" fontId="16" fillId="17" borderId="19" xfId="0" applyNumberFormat="1" applyFont="1" applyFill="1" applyBorder="1" applyAlignment="1">
      <alignment horizontal="center" vertical="center" wrapText="1"/>
    </xf>
    <xf numFmtId="168" fontId="16" fillId="17" borderId="10" xfId="0" applyNumberFormat="1" applyFont="1" applyFill="1" applyBorder="1" applyAlignment="1">
      <alignment horizontal="center" vertical="center" wrapText="1"/>
    </xf>
    <xf numFmtId="1" fontId="16" fillId="17" borderId="19" xfId="2" applyNumberFormat="1" applyFont="1" applyFill="1" applyBorder="1" applyAlignment="1">
      <alignment horizontal="center" vertical="center" wrapText="1"/>
    </xf>
    <xf numFmtId="1" fontId="16" fillId="17" borderId="16" xfId="2" applyNumberFormat="1" applyFont="1" applyFill="1" applyBorder="1" applyAlignment="1">
      <alignment horizontal="center" vertical="center" wrapText="1"/>
    </xf>
    <xf numFmtId="168" fontId="16" fillId="17" borderId="19" xfId="0" applyNumberFormat="1" applyFont="1" applyFill="1" applyBorder="1" applyAlignment="1">
      <alignment horizontal="center" vertical="center" wrapText="1"/>
    </xf>
    <xf numFmtId="168" fontId="16" fillId="17" borderId="18" xfId="0" applyNumberFormat="1" applyFont="1" applyFill="1" applyBorder="1" applyAlignment="1">
      <alignment horizontal="center" vertical="center" wrapText="1"/>
    </xf>
    <xf numFmtId="1" fontId="16" fillId="17" borderId="31" xfId="2" applyNumberFormat="1" applyFont="1" applyFill="1" applyBorder="1" applyAlignment="1">
      <alignment horizontal="center" vertical="center" wrapText="1"/>
    </xf>
    <xf numFmtId="1" fontId="16" fillId="17" borderId="20" xfId="0" applyNumberFormat="1" applyFont="1" applyFill="1" applyBorder="1" applyAlignment="1">
      <alignment horizontal="center" vertical="center" wrapText="1"/>
    </xf>
    <xf numFmtId="168" fontId="16" fillId="17" borderId="31" xfId="0" applyNumberFormat="1" applyFont="1" applyFill="1" applyBorder="1" applyAlignment="1">
      <alignment horizontal="center" vertical="center" wrapText="1"/>
    </xf>
    <xf numFmtId="1" fontId="16" fillId="17" borderId="20" xfId="2" applyNumberFormat="1" applyFont="1" applyFill="1" applyBorder="1" applyAlignment="1">
      <alignment horizontal="center" vertical="center" wrapText="1"/>
    </xf>
    <xf numFmtId="1" fontId="16" fillId="17" borderId="18" xfId="2" applyNumberFormat="1" applyFont="1" applyFill="1" applyBorder="1" applyAlignment="1">
      <alignment horizontal="center" vertical="center" wrapText="1"/>
    </xf>
    <xf numFmtId="168" fontId="16" fillId="17" borderId="20" xfId="0" applyNumberFormat="1" applyFont="1" applyFill="1" applyBorder="1" applyAlignment="1">
      <alignment horizontal="center" vertical="center" wrapText="1"/>
    </xf>
    <xf numFmtId="0" fontId="16" fillId="17" borderId="73" xfId="0" applyFont="1" applyFill="1" applyBorder="1" applyAlignment="1">
      <alignment horizontal="center" vertical="center" wrapText="1"/>
    </xf>
    <xf numFmtId="0" fontId="16" fillId="17" borderId="16" xfId="0" applyFont="1" applyFill="1" applyBorder="1" applyAlignment="1">
      <alignment horizontal="center" vertical="center" wrapText="1"/>
    </xf>
    <xf numFmtId="0" fontId="16" fillId="17" borderId="10" xfId="0" applyFont="1" applyFill="1" applyBorder="1" applyAlignment="1">
      <alignment horizontal="center" vertical="center" wrapText="1"/>
    </xf>
    <xf numFmtId="0" fontId="16" fillId="17" borderId="11" xfId="0" applyFont="1" applyFill="1" applyBorder="1" applyAlignment="1">
      <alignment horizontal="center" vertical="center" wrapText="1"/>
    </xf>
    <xf numFmtId="1" fontId="16" fillId="17" borderId="16" xfId="0" applyNumberFormat="1" applyFont="1" applyFill="1" applyBorder="1" applyAlignment="1">
      <alignment horizontal="center" vertical="center" wrapText="1"/>
    </xf>
    <xf numFmtId="1" fontId="16" fillId="17" borderId="10" xfId="0" applyNumberFormat="1" applyFont="1" applyFill="1" applyBorder="1" applyAlignment="1">
      <alignment horizontal="center" vertical="center" wrapText="1"/>
    </xf>
    <xf numFmtId="1" fontId="16" fillId="17" borderId="11" xfId="0" applyNumberFormat="1" applyFont="1" applyFill="1" applyBorder="1" applyAlignment="1">
      <alignment horizontal="center" vertical="center" wrapText="1"/>
    </xf>
    <xf numFmtId="0" fontId="16" fillId="17" borderId="39" xfId="0" applyFont="1" applyFill="1" applyBorder="1" applyAlignment="1">
      <alignment horizontal="center" vertical="center" wrapText="1"/>
    </xf>
    <xf numFmtId="0" fontId="16" fillId="17" borderId="46" xfId="0" applyFont="1" applyFill="1" applyBorder="1" applyAlignment="1">
      <alignment horizontal="center" vertical="center" wrapText="1"/>
    </xf>
    <xf numFmtId="0" fontId="16" fillId="17" borderId="62" xfId="0" applyFont="1" applyFill="1" applyBorder="1" applyAlignment="1">
      <alignment horizontal="center" vertical="center" wrapText="1"/>
    </xf>
    <xf numFmtId="3" fontId="0" fillId="17" borderId="36" xfId="0" applyNumberFormat="1" applyFont="1" applyFill="1" applyBorder="1" applyAlignment="1">
      <alignment horizontal="center" vertical="center"/>
    </xf>
    <xf numFmtId="3" fontId="52" fillId="17" borderId="14" xfId="3" applyNumberFormat="1" applyFont="1" applyFill="1" applyBorder="1" applyAlignment="1">
      <alignment horizontal="center" vertical="center"/>
    </xf>
    <xf numFmtId="3" fontId="52" fillId="17" borderId="57" xfId="3" applyNumberFormat="1" applyFont="1" applyFill="1" applyBorder="1" applyAlignment="1">
      <alignment horizontal="center" vertical="center"/>
    </xf>
    <xf numFmtId="3" fontId="52" fillId="17" borderId="16" xfId="3" applyNumberFormat="1" applyFont="1" applyFill="1" applyBorder="1" applyAlignment="1">
      <alignment horizontal="center" vertical="center"/>
    </xf>
    <xf numFmtId="3" fontId="52" fillId="17" borderId="10" xfId="3" applyNumberFormat="1" applyFont="1" applyFill="1" applyBorder="1" applyAlignment="1">
      <alignment horizontal="center" vertical="center"/>
    </xf>
    <xf numFmtId="3" fontId="52" fillId="17" borderId="15" xfId="3" applyNumberFormat="1" applyFont="1" applyFill="1" applyBorder="1" applyAlignment="1">
      <alignment horizontal="center" vertical="center"/>
    </xf>
    <xf numFmtId="3" fontId="73" fillId="3" borderId="57" xfId="0" applyNumberFormat="1" applyFont="1" applyFill="1" applyBorder="1" applyAlignment="1">
      <alignment horizontal="center" vertical="center" wrapText="1"/>
    </xf>
    <xf numFmtId="3" fontId="73" fillId="3" borderId="73" xfId="0" applyNumberFormat="1" applyFont="1" applyFill="1" applyBorder="1" applyAlignment="1">
      <alignment horizontal="center" vertical="center" wrapText="1"/>
    </xf>
    <xf numFmtId="3" fontId="73" fillId="3" borderId="10" xfId="0" applyNumberFormat="1" applyFont="1" applyFill="1" applyBorder="1" applyAlignment="1">
      <alignment horizontal="center" vertical="center" wrapText="1"/>
    </xf>
    <xf numFmtId="3" fontId="73" fillId="3" borderId="11" xfId="0" applyNumberFormat="1" applyFont="1" applyFill="1" applyBorder="1" applyAlignment="1">
      <alignment horizontal="center" vertical="center" wrapText="1"/>
    </xf>
    <xf numFmtId="3" fontId="73" fillId="3" borderId="39" xfId="0" applyNumberFormat="1" applyFont="1" applyFill="1" applyBorder="1" applyAlignment="1">
      <alignment horizontal="center" vertical="center" wrapText="1"/>
    </xf>
    <xf numFmtId="3" fontId="73" fillId="3" borderId="46" xfId="0" applyNumberFormat="1" applyFont="1" applyFill="1" applyBorder="1" applyAlignment="1">
      <alignment horizontal="center" vertical="center" wrapText="1"/>
    </xf>
    <xf numFmtId="3" fontId="73" fillId="3" borderId="62" xfId="0" applyNumberFormat="1" applyFont="1" applyFill="1" applyBorder="1" applyAlignment="1">
      <alignment horizontal="center" vertical="center" wrapText="1"/>
    </xf>
    <xf numFmtId="3" fontId="52" fillId="23" borderId="16" xfId="3" applyNumberFormat="1" applyFont="1" applyFill="1" applyBorder="1" applyAlignment="1">
      <alignment horizontal="center" vertical="center"/>
    </xf>
    <xf numFmtId="3" fontId="52" fillId="23" borderId="10" xfId="3" applyNumberFormat="1" applyFont="1" applyFill="1" applyBorder="1" applyAlignment="1">
      <alignment horizontal="center" vertical="center"/>
    </xf>
    <xf numFmtId="3" fontId="52" fillId="23" borderId="19" xfId="3" applyNumberFormat="1" applyFont="1" applyFill="1" applyBorder="1" applyAlignment="1">
      <alignment horizontal="center" vertical="center"/>
    </xf>
    <xf numFmtId="164" fontId="0" fillId="0" borderId="45" xfId="2" applyNumberFormat="1" applyFont="1" applyFill="1" applyBorder="1"/>
    <xf numFmtId="164" fontId="0" fillId="0" borderId="45" xfId="2" applyNumberFormat="1" applyFont="1" applyFill="1" applyBorder="1" applyAlignment="1">
      <alignment horizontal="right"/>
    </xf>
    <xf numFmtId="0" fontId="28" fillId="0" borderId="0" xfId="0" applyFont="1"/>
    <xf numFmtId="0" fontId="138" fillId="0" borderId="0" xfId="0" applyFont="1"/>
    <xf numFmtId="0" fontId="138" fillId="0" borderId="0" xfId="0" applyFont="1" applyAlignment="1">
      <alignment vertical="top"/>
    </xf>
    <xf numFmtId="0" fontId="27" fillId="0" borderId="0" xfId="0" applyFont="1"/>
    <xf numFmtId="0" fontId="138" fillId="0" borderId="0" xfId="5" applyFont="1" applyAlignment="1">
      <alignment vertical="top"/>
    </xf>
    <xf numFmtId="164" fontId="36" fillId="0" borderId="0" xfId="2" applyNumberFormat="1" applyFont="1" applyBorder="1" applyAlignment="1">
      <alignment horizontal="center"/>
    </xf>
    <xf numFmtId="0" fontId="116" fillId="0" borderId="0" xfId="0" applyFont="1" applyAlignment="1">
      <alignment horizontal="center"/>
    </xf>
    <xf numFmtId="164" fontId="116" fillId="0" borderId="0" xfId="2" applyNumberFormat="1" applyFont="1" applyBorder="1" applyAlignment="1">
      <alignment horizontal="center"/>
    </xf>
    <xf numFmtId="2" fontId="36" fillId="0" borderId="0" xfId="2" applyNumberFormat="1" applyFont="1" applyBorder="1" applyAlignment="1">
      <alignment horizontal="center"/>
    </xf>
    <xf numFmtId="0" fontId="39" fillId="24" borderId="1" xfId="5" applyFont="1" applyFill="1" applyBorder="1" applyAlignment="1">
      <alignment horizontal="center"/>
    </xf>
    <xf numFmtId="0" fontId="3" fillId="23" borderId="89" xfId="1" applyFill="1" applyBorder="1"/>
    <xf numFmtId="3" fontId="0" fillId="3" borderId="36" xfId="0" applyNumberFormat="1" applyFont="1" applyFill="1" applyBorder="1" applyAlignment="1">
      <alignment horizontal="center" vertical="center"/>
    </xf>
    <xf numFmtId="0" fontId="24" fillId="3" borderId="10" xfId="0" applyFont="1" applyFill="1" applyBorder="1" applyAlignment="1">
      <alignment horizontal="center" vertical="center" wrapText="1"/>
    </xf>
    <xf numFmtId="0" fontId="24" fillId="3" borderId="57"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3" fontId="21" fillId="3" borderId="71" xfId="0" applyNumberFormat="1" applyFont="1" applyFill="1" applyBorder="1" applyAlignment="1">
      <alignment horizontal="center" vertical="center" wrapText="1"/>
    </xf>
    <xf numFmtId="3" fontId="21" fillId="3" borderId="72" xfId="0" applyNumberFormat="1" applyFont="1" applyFill="1" applyBorder="1" applyAlignment="1">
      <alignment horizontal="center" vertical="center" wrapText="1"/>
    </xf>
    <xf numFmtId="3" fontId="21" fillId="3" borderId="74" xfId="0" applyNumberFormat="1" applyFont="1" applyFill="1" applyBorder="1" applyAlignment="1">
      <alignment horizontal="center" vertical="center" wrapText="1"/>
    </xf>
    <xf numFmtId="10" fontId="0" fillId="3" borderId="75" xfId="2" applyNumberFormat="1" applyFont="1" applyFill="1" applyBorder="1" applyAlignment="1">
      <alignment horizontal="center" vertical="center"/>
    </xf>
    <xf numFmtId="3" fontId="5" fillId="3" borderId="28" xfId="0" applyNumberFormat="1" applyFont="1" applyFill="1" applyBorder="1" applyAlignment="1">
      <alignment horizontal="center" vertical="center"/>
    </xf>
    <xf numFmtId="3" fontId="7" fillId="3" borderId="75" xfId="5" applyNumberFormat="1" applyFont="1" applyFill="1" applyBorder="1" applyAlignment="1">
      <alignment horizontal="center"/>
    </xf>
    <xf numFmtId="0" fontId="116" fillId="3" borderId="0" xfId="0" applyFont="1" applyFill="1" applyBorder="1"/>
    <xf numFmtId="0" fontId="141" fillId="3" borderId="0" xfId="0" applyFont="1" applyFill="1" applyBorder="1"/>
    <xf numFmtId="0" fontId="116" fillId="3" borderId="0" xfId="0" applyFont="1" applyFill="1" applyBorder="1" applyAlignment="1">
      <alignment horizontal="right" wrapText="1"/>
    </xf>
    <xf numFmtId="164" fontId="36" fillId="3" borderId="0" xfId="2" applyNumberFormat="1" applyFont="1" applyFill="1" applyBorder="1" applyAlignment="1">
      <alignment horizontal="center"/>
    </xf>
    <xf numFmtId="167" fontId="36" fillId="3" borderId="0" xfId="2" applyNumberFormat="1" applyFont="1" applyFill="1" applyBorder="1" applyAlignment="1">
      <alignment horizontal="center"/>
    </xf>
    <xf numFmtId="164" fontId="116" fillId="3" borderId="0" xfId="2" applyNumberFormat="1" applyFont="1" applyFill="1" applyBorder="1" applyAlignment="1">
      <alignment horizontal="center"/>
    </xf>
    <xf numFmtId="3" fontId="10" fillId="0" borderId="14" xfId="0" applyNumberFormat="1" applyFont="1" applyFill="1" applyBorder="1" applyAlignment="1">
      <alignment horizontal="center" vertical="center"/>
    </xf>
    <xf numFmtId="164" fontId="10" fillId="0" borderId="73"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164" fontId="10" fillId="0" borderId="11" xfId="0" applyNumberFormat="1" applyFont="1" applyFill="1" applyBorder="1" applyAlignment="1">
      <alignment horizontal="center" vertical="center"/>
    </xf>
    <xf numFmtId="0" fontId="61" fillId="2" borderId="48" xfId="0" applyFont="1" applyFill="1" applyBorder="1" applyAlignment="1">
      <alignment horizontal="center" vertical="center" wrapText="1"/>
    </xf>
    <xf numFmtId="0" fontId="0" fillId="20" borderId="36" xfId="0" applyFont="1" applyFill="1" applyBorder="1" applyAlignment="1">
      <alignment horizontal="center" vertical="center" wrapText="1"/>
    </xf>
    <xf numFmtId="0" fontId="142" fillId="0" borderId="0" xfId="0" applyFont="1"/>
    <xf numFmtId="0" fontId="121" fillId="0" borderId="50" xfId="0" applyFont="1" applyBorder="1" applyAlignment="1">
      <alignment horizontal="left" vertical="top" wrapText="1"/>
    </xf>
    <xf numFmtId="0" fontId="121" fillId="0" borderId="52" xfId="0" applyFont="1" applyBorder="1" applyAlignment="1">
      <alignment horizontal="left" vertical="top" wrapText="1"/>
    </xf>
    <xf numFmtId="0" fontId="121" fillId="0" borderId="42" xfId="0" applyFont="1" applyBorder="1" applyAlignment="1">
      <alignment horizontal="left" vertical="top" wrapText="1"/>
    </xf>
    <xf numFmtId="0" fontId="121" fillId="0" borderId="82" xfId="0" applyFont="1" applyBorder="1" applyAlignment="1">
      <alignment horizontal="left" vertical="top" wrapText="1"/>
    </xf>
    <xf numFmtId="0" fontId="123" fillId="22" borderId="16" xfId="0" applyFont="1" applyFill="1" applyBorder="1" applyAlignment="1">
      <alignment horizontal="center" vertical="top" wrapText="1"/>
    </xf>
    <xf numFmtId="0" fontId="124" fillId="22" borderId="19" xfId="0" applyFont="1" applyFill="1" applyBorder="1" applyAlignment="1">
      <alignment horizontal="center" vertical="top" wrapText="1"/>
    </xf>
    <xf numFmtId="0" fontId="121" fillId="0" borderId="16" xfId="0" applyFont="1" applyBorder="1" applyAlignment="1">
      <alignment horizontal="left" vertical="top" wrapText="1"/>
    </xf>
    <xf numFmtId="0" fontId="121" fillId="0" borderId="19" xfId="0" applyFont="1" applyBorder="1" applyAlignment="1">
      <alignment horizontal="left" vertical="top" wrapText="1"/>
    </xf>
    <xf numFmtId="0" fontId="121" fillId="0" borderId="18" xfId="0" applyFont="1" applyBorder="1" applyAlignment="1">
      <alignment horizontal="left" vertical="top" wrapText="1"/>
    </xf>
    <xf numFmtId="0" fontId="121" fillId="0" borderId="20" xfId="0" applyFont="1" applyBorder="1" applyAlignment="1">
      <alignment horizontal="left" vertical="top" wrapText="1"/>
    </xf>
    <xf numFmtId="0" fontId="89" fillId="0" borderId="0" xfId="0" applyFont="1" applyAlignment="1">
      <alignment horizontal="left" vertical="top" wrapText="1"/>
    </xf>
    <xf numFmtId="0" fontId="10" fillId="0" borderId="0" xfId="1" applyFont="1" applyAlignment="1">
      <alignment horizontal="left" vertical="top" wrapText="1"/>
    </xf>
    <xf numFmtId="0" fontId="55" fillId="5" borderId="0" xfId="0" applyFont="1" applyFill="1" applyBorder="1" applyAlignment="1">
      <alignment horizontal="center" vertical="center" wrapText="1"/>
    </xf>
    <xf numFmtId="0" fontId="137" fillId="0" borderId="0" xfId="1" applyFont="1" applyAlignment="1">
      <alignment horizontal="left" vertical="top" wrapText="1"/>
    </xf>
    <xf numFmtId="3" fontId="34" fillId="0" borderId="0" xfId="0" applyNumberFormat="1" applyFont="1" applyFill="1" applyBorder="1" applyAlignment="1">
      <alignment horizontal="left" vertical="top" wrapText="1"/>
    </xf>
    <xf numFmtId="0" fontId="50" fillId="2" borderId="67" xfId="0" applyFont="1" applyFill="1" applyBorder="1" applyAlignment="1">
      <alignment horizontal="center" vertical="center" wrapText="1"/>
    </xf>
    <xf numFmtId="0" fontId="61" fillId="2" borderId="6" xfId="0" applyFont="1" applyFill="1" applyBorder="1" applyAlignment="1">
      <alignment horizontal="center" vertical="center" wrapText="1"/>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42" fillId="4" borderId="81" xfId="0" applyFont="1" applyFill="1" applyBorder="1" applyAlignment="1">
      <alignment horizontal="center" textRotation="90" wrapText="1"/>
    </xf>
    <xf numFmtId="0" fontId="45" fillId="2" borderId="13" xfId="0" applyFont="1" applyFill="1" applyBorder="1" applyAlignment="1">
      <alignment horizontal="right" vertical="center" wrapText="1"/>
    </xf>
    <xf numFmtId="0" fontId="45" fillId="2" borderId="21" xfId="0" applyFont="1" applyFill="1" applyBorder="1" applyAlignment="1">
      <alignment horizontal="right" vertical="center" wrapText="1"/>
    </xf>
    <xf numFmtId="0" fontId="45" fillId="2" borderId="45" xfId="0" applyFont="1" applyFill="1" applyBorder="1" applyAlignment="1">
      <alignment horizontal="right" vertical="center" wrapText="1"/>
    </xf>
    <xf numFmtId="0" fontId="45" fillId="2" borderId="124" xfId="0" applyFont="1" applyFill="1" applyBorder="1" applyAlignment="1">
      <alignment horizontal="right" vertical="center" wrapText="1"/>
    </xf>
    <xf numFmtId="0" fontId="42" fillId="4" borderId="28" xfId="0" applyFont="1" applyFill="1" applyBorder="1" applyAlignment="1">
      <alignment horizontal="center" textRotation="90" wrapText="1"/>
    </xf>
    <xf numFmtId="0" fontId="52" fillId="2" borderId="51" xfId="5" applyFont="1" applyFill="1" applyBorder="1" applyAlignment="1">
      <alignment horizontal="right"/>
    </xf>
    <xf numFmtId="0" fontId="50" fillId="2" borderId="53" xfId="5" applyFont="1" applyFill="1" applyBorder="1" applyAlignment="1">
      <alignment horizontal="right"/>
    </xf>
    <xf numFmtId="3" fontId="20" fillId="17" borderId="14" xfId="0" applyNumberFormat="1" applyFont="1" applyFill="1" applyBorder="1" applyAlignment="1">
      <alignment horizontal="center" vertical="center" wrapText="1"/>
    </xf>
    <xf numFmtId="3" fontId="20" fillId="17" borderId="16" xfId="0" applyNumberFormat="1" applyFont="1" applyFill="1" applyBorder="1" applyAlignment="1">
      <alignment horizontal="center" vertical="center" wrapText="1"/>
    </xf>
    <xf numFmtId="0" fontId="144" fillId="5" borderId="0" xfId="0" applyFont="1" applyFill="1" applyBorder="1" applyAlignment="1">
      <alignment horizontal="center"/>
    </xf>
    <xf numFmtId="3" fontId="0" fillId="17" borderId="67" xfId="0" applyNumberFormat="1" applyFont="1" applyFill="1" applyBorder="1" applyAlignment="1">
      <alignment horizontal="center" vertical="center"/>
    </xf>
    <xf numFmtId="3" fontId="111" fillId="17" borderId="79" xfId="0" applyNumberFormat="1" applyFont="1" applyFill="1" applyBorder="1" applyAlignment="1">
      <alignment horizontal="center" vertical="center"/>
    </xf>
    <xf numFmtId="3" fontId="111" fillId="17" borderId="110" xfId="0" applyNumberFormat="1" applyFont="1" applyFill="1" applyBorder="1" applyAlignment="1">
      <alignment horizontal="center" vertical="center"/>
    </xf>
    <xf numFmtId="3" fontId="0" fillId="17" borderId="28" xfId="0" applyNumberFormat="1" applyFont="1" applyFill="1" applyBorder="1" applyAlignment="1">
      <alignment horizontal="center" vertical="center"/>
    </xf>
    <xf numFmtId="3" fontId="0" fillId="17" borderId="47" xfId="0" applyNumberFormat="1" applyFont="1" applyFill="1" applyBorder="1" applyAlignment="1">
      <alignment horizontal="center" vertical="center"/>
    </xf>
    <xf numFmtId="3" fontId="0" fillId="17" borderId="108" xfId="0" applyNumberFormat="1" applyFont="1" applyFill="1" applyBorder="1" applyAlignment="1">
      <alignment horizontal="center" vertical="center"/>
    </xf>
    <xf numFmtId="0" fontId="10" fillId="0" borderId="0" xfId="1" applyFont="1" applyBorder="1" applyAlignment="1">
      <alignment horizontal="left" vertical="top" wrapText="1"/>
    </xf>
    <xf numFmtId="3" fontId="20" fillId="17" borderId="18" xfId="0" applyNumberFormat="1" applyFont="1" applyFill="1" applyBorder="1" applyAlignment="1">
      <alignment horizontal="center" vertical="center" wrapText="1"/>
    </xf>
    <xf numFmtId="164" fontId="20" fillId="17" borderId="67" xfId="2" applyNumberFormat="1" applyFont="1" applyFill="1" applyBorder="1" applyAlignment="1">
      <alignment horizontal="center" vertical="center" wrapText="1"/>
    </xf>
    <xf numFmtId="0" fontId="5" fillId="25" borderId="125" xfId="0" applyFont="1" applyFill="1" applyBorder="1"/>
    <xf numFmtId="3" fontId="0" fillId="3" borderId="16" xfId="0" applyNumberFormat="1" applyFont="1" applyFill="1" applyBorder="1" applyAlignment="1">
      <alignment horizontal="center" vertical="center"/>
    </xf>
    <xf numFmtId="3" fontId="0" fillId="20" borderId="14" xfId="0" applyNumberFormat="1" applyFont="1" applyFill="1" applyBorder="1" applyAlignment="1">
      <alignment horizontal="center" vertical="center"/>
    </xf>
    <xf numFmtId="0" fontId="6" fillId="0" borderId="0" xfId="5" applyFont="1" applyFill="1" applyBorder="1" applyAlignment="1">
      <alignment horizontal="left" wrapText="1"/>
    </xf>
    <xf numFmtId="3" fontId="52" fillId="20" borderId="10" xfId="3" applyNumberFormat="1" applyFont="1" applyFill="1" applyBorder="1" applyAlignment="1">
      <alignment horizontal="center" vertical="center"/>
    </xf>
    <xf numFmtId="164" fontId="0" fillId="20" borderId="52" xfId="0" applyNumberFormat="1" applyFont="1" applyFill="1" applyBorder="1" applyAlignment="1">
      <alignment horizontal="center" vertical="center"/>
    </xf>
    <xf numFmtId="3" fontId="24" fillId="3" borderId="105" xfId="0" applyNumberFormat="1" applyFont="1" applyFill="1" applyBorder="1" applyAlignment="1">
      <alignment horizontal="center" vertical="center" wrapText="1"/>
    </xf>
    <xf numFmtId="3" fontId="24" fillId="3" borderId="126" xfId="0" applyNumberFormat="1"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3" fontId="34" fillId="0" borderId="0" xfId="0" applyNumberFormat="1" applyFont="1" applyFill="1" applyBorder="1" applyAlignment="1">
      <alignment horizontal="left" vertical="top" wrapText="1"/>
    </xf>
    <xf numFmtId="0" fontId="50" fillId="2" borderId="67" xfId="0" applyFont="1" applyFill="1" applyBorder="1" applyAlignment="1">
      <alignment horizontal="center" vertical="center" wrapText="1"/>
    </xf>
    <xf numFmtId="0" fontId="50" fillId="2" borderId="61" xfId="0" applyFont="1" applyFill="1" applyBorder="1" applyAlignment="1">
      <alignment horizontal="center" vertical="center" wrapText="1"/>
    </xf>
    <xf numFmtId="0" fontId="121" fillId="0" borderId="2" xfId="0" applyFont="1" applyBorder="1" applyAlignment="1">
      <alignment vertical="top" wrapText="1"/>
    </xf>
    <xf numFmtId="0" fontId="121" fillId="0" borderId="22" xfId="0" applyFont="1" applyBorder="1" applyAlignment="1">
      <alignment horizontal="left" vertical="top" wrapText="1"/>
    </xf>
    <xf numFmtId="0" fontId="121" fillId="0" borderId="17" xfId="0" applyFont="1" applyBorder="1" applyAlignment="1">
      <alignment vertical="top" wrapText="1"/>
    </xf>
    <xf numFmtId="0" fontId="121" fillId="0" borderId="104" xfId="0" applyFont="1" applyBorder="1" applyAlignment="1">
      <alignment vertical="top" wrapText="1"/>
    </xf>
    <xf numFmtId="0" fontId="121" fillId="0" borderId="7" xfId="0" applyFont="1" applyBorder="1" applyAlignment="1">
      <alignment horizontal="left" vertical="top" wrapText="1"/>
    </xf>
    <xf numFmtId="0" fontId="32" fillId="0" borderId="0" xfId="0" applyFont="1" applyFill="1"/>
    <xf numFmtId="0" fontId="43" fillId="0" borderId="0" xfId="0" applyFont="1" applyFill="1"/>
    <xf numFmtId="0" fontId="134" fillId="0" borderId="0" xfId="0" applyFont="1" applyFill="1"/>
    <xf numFmtId="3" fontId="52" fillId="26" borderId="57" xfId="3" applyNumberFormat="1" applyFont="1" applyFill="1" applyBorder="1" applyAlignment="1">
      <alignment horizontal="center" vertical="center"/>
    </xf>
    <xf numFmtId="0" fontId="43" fillId="0" borderId="0" xfId="0" applyFont="1" applyFill="1" applyAlignment="1">
      <alignment horizontal="center" vertical="center"/>
    </xf>
    <xf numFmtId="0" fontId="42" fillId="0" borderId="0" xfId="0" applyFont="1" applyFill="1" applyAlignment="1">
      <alignment horizontal="center" vertical="center"/>
    </xf>
    <xf numFmtId="3" fontId="10" fillId="3" borderId="57" xfId="5" applyNumberFormat="1" applyFont="1" applyFill="1" applyBorder="1" applyAlignment="1">
      <alignment horizontal="center" vertical="center"/>
    </xf>
    <xf numFmtId="3" fontId="10" fillId="3" borderId="10" xfId="5" applyNumberFormat="1" applyFont="1" applyFill="1" applyBorder="1" applyAlignment="1">
      <alignment horizontal="center" vertical="center"/>
    </xf>
    <xf numFmtId="4" fontId="10" fillId="3" borderId="31" xfId="5"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164" fontId="25" fillId="0" borderId="20" xfId="0" applyNumberFormat="1" applyFont="1" applyBorder="1" applyAlignment="1">
      <alignment horizontal="center" vertical="center" shrinkToFit="1"/>
    </xf>
    <xf numFmtId="0" fontId="10" fillId="2" borderId="14" xfId="0" applyFont="1" applyFill="1" applyBorder="1" applyAlignment="1">
      <alignment horizontal="center" vertical="center" wrapText="1"/>
    </xf>
    <xf numFmtId="3" fontId="56" fillId="2" borderId="127" xfId="0" applyNumberFormat="1" applyFont="1" applyFill="1" applyBorder="1" applyAlignment="1">
      <alignment horizontal="center" vertical="center" wrapText="1"/>
    </xf>
    <xf numFmtId="3" fontId="56" fillId="2" borderId="90" xfId="0" applyNumberFormat="1" applyFont="1" applyFill="1" applyBorder="1" applyAlignment="1">
      <alignment horizontal="center" vertical="center" wrapText="1"/>
    </xf>
    <xf numFmtId="164" fontId="56" fillId="2" borderId="90" xfId="0" applyNumberFormat="1" applyFont="1" applyFill="1" applyBorder="1" applyAlignment="1">
      <alignment horizontal="center" vertical="center" wrapText="1"/>
    </xf>
    <xf numFmtId="3" fontId="56" fillId="2" borderId="28" xfId="0" applyNumberFormat="1" applyFont="1" applyFill="1" applyBorder="1" applyAlignment="1">
      <alignment horizontal="center" vertical="center" wrapText="1"/>
    </xf>
    <xf numFmtId="3" fontId="56" fillId="2" borderId="64" xfId="0" applyNumberFormat="1" applyFont="1" applyFill="1" applyBorder="1" applyAlignment="1">
      <alignment horizontal="center" vertical="center" wrapText="1"/>
    </xf>
    <xf numFmtId="164" fontId="56" fillId="2" borderId="42" xfId="0" applyNumberFormat="1" applyFont="1" applyFill="1" applyBorder="1" applyAlignment="1">
      <alignment horizontal="center" vertical="center" wrapText="1"/>
    </xf>
    <xf numFmtId="3" fontId="56" fillId="2" borderId="108" xfId="0" applyNumberFormat="1" applyFont="1" applyFill="1" applyBorder="1" applyAlignment="1">
      <alignment horizontal="center" vertical="center" wrapText="1"/>
    </xf>
    <xf numFmtId="164" fontId="56" fillId="2" borderId="4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 fontId="56" fillId="2" borderId="81" xfId="0" applyNumberFormat="1" applyFont="1" applyFill="1" applyBorder="1" applyAlignment="1">
      <alignment horizontal="center" vertical="center" wrapText="1"/>
    </xf>
    <xf numFmtId="3" fontId="56" fillId="2" borderId="82" xfId="0" applyNumberFormat="1" applyFont="1" applyFill="1" applyBorder="1" applyAlignment="1">
      <alignment horizontal="center" vertical="center" wrapText="1"/>
    </xf>
    <xf numFmtId="0" fontId="10" fillId="3" borderId="14" xfId="0" applyFont="1" applyFill="1" applyBorder="1" applyAlignment="1">
      <alignment horizontal="center" vertical="center" wrapText="1"/>
    </xf>
    <xf numFmtId="164" fontId="24" fillId="3" borderId="57" xfId="0" applyNumberFormat="1" applyFont="1" applyFill="1" applyBorder="1" applyAlignment="1">
      <alignment horizontal="center" vertical="center" wrapText="1"/>
    </xf>
    <xf numFmtId="0" fontId="10" fillId="3" borderId="16" xfId="0" applyFont="1" applyFill="1" applyBorder="1" applyAlignment="1">
      <alignment horizontal="center" vertical="center" wrapText="1"/>
    </xf>
    <xf numFmtId="164" fontId="24" fillId="3" borderId="10" xfId="0" applyNumberFormat="1" applyFont="1" applyFill="1" applyBorder="1" applyAlignment="1">
      <alignment horizontal="center" vertical="center" wrapText="1"/>
    </xf>
    <xf numFmtId="0" fontId="10" fillId="3" borderId="18" xfId="0" applyFont="1" applyFill="1" applyBorder="1" applyAlignment="1">
      <alignment horizontal="center" vertical="center" wrapText="1"/>
    </xf>
    <xf numFmtId="3" fontId="0" fillId="3" borderId="36" xfId="0" applyNumberFormat="1" applyFont="1" applyFill="1" applyBorder="1" applyAlignment="1">
      <alignment horizontal="center" vertical="center"/>
    </xf>
    <xf numFmtId="0" fontId="50" fillId="2" borderId="67" xfId="0" applyFont="1" applyFill="1" applyBorder="1" applyAlignment="1">
      <alignment horizontal="center" vertical="center" wrapText="1"/>
    </xf>
    <xf numFmtId="0" fontId="50" fillId="2" borderId="61"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10"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3" fontId="52" fillId="3" borderId="64" xfId="0" applyNumberFormat="1" applyFont="1" applyFill="1" applyBorder="1" applyAlignment="1">
      <alignment horizontal="center" vertical="center" wrapText="1"/>
    </xf>
    <xf numFmtId="0" fontId="5" fillId="3" borderId="9" xfId="0" applyFont="1" applyFill="1" applyBorder="1" applyAlignment="1">
      <alignment horizontal="right" vertical="center" wrapText="1"/>
    </xf>
    <xf numFmtId="0" fontId="5" fillId="3" borderId="0" xfId="0" applyFont="1" applyFill="1" applyBorder="1" applyAlignment="1">
      <alignment horizontal="right" vertical="center" wrapText="1"/>
    </xf>
    <xf numFmtId="3" fontId="0" fillId="3" borderId="0" xfId="0" applyNumberFormat="1" applyFont="1" applyFill="1" applyBorder="1" applyAlignment="1">
      <alignment horizontal="center" vertical="center" wrapText="1"/>
    </xf>
    <xf numFmtId="10" fontId="0" fillId="3" borderId="0" xfId="0" applyNumberFormat="1" applyFont="1" applyFill="1" applyBorder="1" applyAlignment="1">
      <alignment horizontal="center" vertical="center" wrapText="1"/>
    </xf>
    <xf numFmtId="10" fontId="0" fillId="3" borderId="5" xfId="0" applyNumberFormat="1" applyFont="1" applyFill="1" applyBorder="1" applyAlignment="1">
      <alignment horizontal="center" vertical="center" wrapText="1"/>
    </xf>
    <xf numFmtId="0" fontId="45" fillId="2" borderId="78" xfId="0" applyFont="1" applyFill="1" applyBorder="1" applyAlignment="1">
      <alignment horizontal="right" vertical="center" wrapText="1"/>
    </xf>
    <xf numFmtId="0" fontId="45" fillId="2" borderId="32" xfId="0" applyFont="1" applyFill="1" applyBorder="1" applyAlignment="1">
      <alignment horizontal="right" vertical="center" wrapText="1"/>
    </xf>
    <xf numFmtId="0" fontId="45" fillId="2" borderId="55" xfId="0" applyFont="1" applyFill="1" applyBorder="1" applyAlignment="1">
      <alignment horizontal="right" vertical="center" wrapText="1"/>
    </xf>
    <xf numFmtId="0" fontId="45" fillId="2" borderId="53" xfId="0" applyFont="1" applyFill="1" applyBorder="1" applyAlignment="1">
      <alignment horizontal="right" vertical="center" wrapText="1"/>
    </xf>
    <xf numFmtId="0" fontId="42" fillId="4" borderId="51" xfId="0" applyFont="1" applyFill="1" applyBorder="1" applyAlignment="1">
      <alignment horizontal="center" textRotation="90" wrapText="1"/>
    </xf>
    <xf numFmtId="0" fontId="42" fillId="4" borderId="79" xfId="0" applyFont="1" applyFill="1" applyBorder="1" applyAlignment="1">
      <alignment horizontal="center" textRotation="90" wrapText="1"/>
    </xf>
    <xf numFmtId="0" fontId="50" fillId="2" borderId="68" xfId="0" applyFont="1" applyFill="1" applyBorder="1" applyAlignment="1">
      <alignment horizontal="center" textRotation="90" wrapText="1"/>
    </xf>
    <xf numFmtId="0" fontId="50" fillId="2" borderId="49" xfId="0" applyFont="1" applyFill="1" applyBorder="1" applyAlignment="1">
      <alignment horizontal="center" textRotation="90" wrapText="1"/>
    </xf>
    <xf numFmtId="3" fontId="45" fillId="0" borderId="38" xfId="0" applyNumberFormat="1" applyFont="1" applyBorder="1" applyAlignment="1">
      <alignment horizontal="center" vertical="center" shrinkToFit="1"/>
    </xf>
    <xf numFmtId="0" fontId="45" fillId="3" borderId="13" xfId="0" applyFont="1" applyFill="1" applyBorder="1" applyAlignment="1">
      <alignment horizontal="right" vertical="center" wrapText="1"/>
    </xf>
    <xf numFmtId="3" fontId="25" fillId="3" borderId="15" xfId="0" applyNumberFormat="1" applyFont="1" applyFill="1" applyBorder="1" applyAlignment="1">
      <alignment horizontal="center" vertical="center" shrinkToFit="1"/>
    </xf>
    <xf numFmtId="0" fontId="45" fillId="3" borderId="21" xfId="0" applyFont="1" applyFill="1" applyBorder="1" applyAlignment="1">
      <alignment horizontal="right" vertical="center" wrapText="1"/>
    </xf>
    <xf numFmtId="3" fontId="25" fillId="3" borderId="19" xfId="0" applyNumberFormat="1" applyFont="1" applyFill="1" applyBorder="1" applyAlignment="1">
      <alignment horizontal="center" vertical="center" shrinkToFit="1"/>
    </xf>
    <xf numFmtId="0" fontId="45" fillId="3" borderId="45" xfId="0" applyFont="1" applyFill="1" applyBorder="1" applyAlignment="1">
      <alignment horizontal="right" vertical="center" wrapText="1"/>
    </xf>
    <xf numFmtId="3" fontId="25" fillId="3" borderId="56" xfId="0" applyNumberFormat="1" applyFont="1" applyFill="1" applyBorder="1" applyAlignment="1">
      <alignment horizontal="center" vertical="center" shrinkToFit="1"/>
    </xf>
    <xf numFmtId="0" fontId="0" fillId="0" borderId="0" xfId="0" applyAlignment="1">
      <alignment horizontal="center" vertical="top" wrapText="1"/>
    </xf>
    <xf numFmtId="0" fontId="71" fillId="2" borderId="0" xfId="0" applyFont="1" applyFill="1" applyBorder="1" applyAlignment="1">
      <alignment horizontal="center" vertical="center"/>
    </xf>
    <xf numFmtId="0" fontId="23" fillId="14" borderId="0" xfId="0" applyFont="1" applyFill="1" applyBorder="1" applyAlignment="1">
      <alignment horizontal="center" vertical="center"/>
    </xf>
    <xf numFmtId="0" fontId="62" fillId="5" borderId="0" xfId="0" applyFont="1" applyFill="1" applyBorder="1" applyAlignment="1">
      <alignment horizontal="center" vertical="center" wrapText="1"/>
    </xf>
    <xf numFmtId="0" fontId="62" fillId="5" borderId="0" xfId="0" applyFont="1" applyFill="1" applyBorder="1" applyAlignment="1">
      <alignment horizontal="center" vertical="center"/>
    </xf>
    <xf numFmtId="0" fontId="2" fillId="0" borderId="0" xfId="0" applyFont="1" applyBorder="1" applyAlignment="1">
      <alignment horizontal="left" vertical="top" wrapText="1"/>
    </xf>
    <xf numFmtId="0" fontId="121" fillId="0" borderId="0" xfId="0" applyFont="1" applyAlignment="1">
      <alignment horizontal="left" vertical="top" wrapText="1" indent="3"/>
    </xf>
    <xf numFmtId="0" fontId="121" fillId="0" borderId="0" xfId="0" applyFont="1" applyAlignment="1">
      <alignment horizontal="left" vertical="top" wrapText="1"/>
    </xf>
    <xf numFmtId="0" fontId="118" fillId="21" borderId="25" xfId="0" applyFont="1" applyFill="1" applyBorder="1" applyAlignment="1">
      <alignment vertical="center" wrapText="1"/>
    </xf>
    <xf numFmtId="0" fontId="118" fillId="21" borderId="2" xfId="0" applyFont="1" applyFill="1" applyBorder="1" applyAlignment="1">
      <alignment vertical="center" wrapText="1"/>
    </xf>
    <xf numFmtId="0" fontId="143" fillId="0" borderId="0" xfId="0" applyFont="1" applyBorder="1" applyAlignment="1">
      <alignment horizontal="left" vertical="top" wrapText="1"/>
    </xf>
    <xf numFmtId="0" fontId="119" fillId="0" borderId="0" xfId="0" applyFont="1" applyAlignment="1">
      <alignment horizontal="center" vertical="center"/>
    </xf>
    <xf numFmtId="0" fontId="118" fillId="21" borderId="22" xfId="0" applyFont="1" applyFill="1" applyBorder="1" applyAlignment="1">
      <alignment horizontal="left" vertical="top" wrapText="1"/>
    </xf>
    <xf numFmtId="0" fontId="118" fillId="21" borderId="30" xfId="0" applyFont="1" applyFill="1" applyBorder="1" applyAlignment="1">
      <alignment horizontal="left" vertical="top" wrapText="1"/>
    </xf>
    <xf numFmtId="0" fontId="121" fillId="0" borderId="124" xfId="0" applyFont="1" applyBorder="1" applyAlignment="1">
      <alignment horizontal="left" vertical="top" wrapText="1"/>
    </xf>
    <xf numFmtId="0" fontId="118" fillId="21" borderId="25" xfId="0" applyFont="1" applyFill="1" applyBorder="1" applyAlignment="1">
      <alignment horizontal="left" vertical="top" wrapText="1"/>
    </xf>
    <xf numFmtId="0" fontId="118" fillId="21" borderId="2" xfId="0" applyFont="1" applyFill="1" applyBorder="1" applyAlignment="1">
      <alignment horizontal="left" vertical="top" wrapText="1"/>
    </xf>
    <xf numFmtId="0" fontId="118" fillId="21" borderId="14" xfId="0" applyFont="1" applyFill="1" applyBorder="1" applyAlignment="1">
      <alignment horizontal="left" vertical="top" wrapText="1"/>
    </xf>
    <xf numFmtId="0" fontId="118" fillId="21" borderId="15" xfId="0" applyFont="1" applyFill="1" applyBorder="1" applyAlignment="1">
      <alignment horizontal="left" vertical="top" wrapText="1"/>
    </xf>
    <xf numFmtId="0" fontId="118" fillId="21" borderId="36" xfId="0" applyFont="1" applyFill="1" applyBorder="1" applyAlignment="1">
      <alignment horizontal="left" vertical="top" wrapText="1"/>
    </xf>
    <xf numFmtId="0" fontId="118" fillId="21" borderId="38" xfId="0" applyFont="1" applyFill="1" applyBorder="1" applyAlignment="1">
      <alignment horizontal="left" vertical="top" wrapText="1"/>
    </xf>
    <xf numFmtId="0" fontId="148" fillId="0" borderId="0" xfId="1" applyFont="1" applyBorder="1" applyAlignment="1">
      <alignment horizontal="left" vertical="top" wrapText="1"/>
    </xf>
    <xf numFmtId="0" fontId="10" fillId="0" borderId="0" xfId="0" applyFont="1" applyAlignment="1">
      <alignment horizontal="left" vertical="top" wrapText="1"/>
    </xf>
    <xf numFmtId="0" fontId="10" fillId="0" borderId="0" xfId="0" applyFont="1" applyFill="1" applyAlignment="1">
      <alignment horizontal="left" vertical="top" wrapText="1"/>
    </xf>
    <xf numFmtId="0" fontId="89" fillId="0" borderId="0" xfId="0" applyFont="1" applyFill="1" applyAlignment="1">
      <alignment horizontal="left" vertical="top" wrapText="1"/>
    </xf>
    <xf numFmtId="0" fontId="89" fillId="0" borderId="0" xfId="0" applyFont="1" applyAlignment="1">
      <alignment horizontal="left" vertical="top" wrapText="1"/>
    </xf>
    <xf numFmtId="0" fontId="10" fillId="0" borderId="0" xfId="1" applyFont="1" applyAlignment="1">
      <alignment horizontal="left" vertical="top" wrapText="1"/>
    </xf>
    <xf numFmtId="0" fontId="10" fillId="0" borderId="7" xfId="1" applyFont="1" applyBorder="1" applyAlignment="1">
      <alignment horizontal="left" vertical="top" wrapText="1"/>
    </xf>
    <xf numFmtId="0" fontId="55" fillId="5" borderId="9" xfId="0" applyFont="1" applyFill="1" applyBorder="1" applyAlignment="1">
      <alignment horizontal="center" vertical="center" wrapText="1"/>
    </xf>
    <xf numFmtId="0" fontId="55" fillId="5" borderId="0" xfId="0" applyFont="1" applyFill="1" applyBorder="1" applyAlignment="1">
      <alignment horizontal="center" vertical="center" wrapText="1"/>
    </xf>
    <xf numFmtId="0" fontId="11" fillId="2" borderId="6" xfId="0" applyFont="1" applyFill="1" applyBorder="1" applyAlignment="1">
      <alignment vertical="center" wrapText="1"/>
    </xf>
    <xf numFmtId="0" fontId="11" fillId="2" borderId="3" xfId="0" applyFont="1" applyFill="1" applyBorder="1" applyAlignment="1">
      <alignment vertical="center" wrapText="1"/>
    </xf>
    <xf numFmtId="0" fontId="49" fillId="2" borderId="6" xfId="0" applyFont="1" applyFill="1" applyBorder="1" applyAlignment="1">
      <alignment vertical="center" wrapText="1"/>
    </xf>
    <xf numFmtId="0" fontId="49" fillId="2" borderId="3" xfId="0" applyFont="1" applyFill="1" applyBorder="1" applyAlignment="1">
      <alignment vertical="center" wrapText="1"/>
    </xf>
    <xf numFmtId="0" fontId="0" fillId="0" borderId="0" xfId="0" applyFont="1" applyAlignment="1">
      <alignment horizontal="left" vertical="top" wrapText="1"/>
    </xf>
    <xf numFmtId="0" fontId="46" fillId="5" borderId="22" xfId="0" applyFont="1" applyFill="1" applyBorder="1" applyAlignment="1">
      <alignment horizontal="center" vertical="center" wrapText="1"/>
    </xf>
    <xf numFmtId="0" fontId="46" fillId="5" borderId="7" xfId="0" applyFont="1" applyFill="1" applyBorder="1" applyAlignment="1">
      <alignment horizontal="center" vertical="center" wrapText="1"/>
    </xf>
    <xf numFmtId="0" fontId="46" fillId="5" borderId="30" xfId="0" applyFont="1" applyFill="1" applyBorder="1" applyAlignment="1">
      <alignment horizontal="center" vertical="center" wrapText="1"/>
    </xf>
    <xf numFmtId="0" fontId="23" fillId="10" borderId="9" xfId="0" applyFont="1" applyFill="1" applyBorder="1" applyAlignment="1">
      <alignment horizontal="center"/>
    </xf>
    <xf numFmtId="0" fontId="23" fillId="10" borderId="0" xfId="0" applyFont="1" applyFill="1" applyBorder="1" applyAlignment="1">
      <alignment horizontal="center"/>
    </xf>
    <xf numFmtId="0" fontId="23" fillId="10" borderId="5" xfId="0" applyFont="1" applyFill="1" applyBorder="1" applyAlignment="1">
      <alignment horizontal="center"/>
    </xf>
    <xf numFmtId="0" fontId="69" fillId="2" borderId="9" xfId="0" applyFont="1" applyFill="1" applyBorder="1" applyAlignment="1">
      <alignment horizontal="center" vertical="center"/>
    </xf>
    <xf numFmtId="0" fontId="69" fillId="2" borderId="0" xfId="0" applyFont="1" applyFill="1" applyBorder="1" applyAlignment="1">
      <alignment horizontal="center" vertical="center"/>
    </xf>
    <xf numFmtId="0" fontId="46" fillId="5" borderId="23" xfId="0" applyFont="1" applyFill="1" applyBorder="1" applyAlignment="1">
      <alignment horizontal="center" vertical="center" wrapText="1"/>
    </xf>
    <xf numFmtId="0" fontId="46" fillId="5" borderId="8" xfId="0" applyFont="1" applyFill="1" applyBorder="1" applyAlignment="1">
      <alignment horizontal="center" vertical="center" wrapText="1"/>
    </xf>
    <xf numFmtId="0" fontId="46" fillId="5" borderId="51" xfId="0" applyFont="1" applyFill="1" applyBorder="1" applyAlignment="1">
      <alignment horizontal="center" vertical="center" wrapText="1"/>
    </xf>
    <xf numFmtId="0" fontId="46" fillId="5" borderId="76" xfId="0" applyFont="1" applyFill="1" applyBorder="1" applyAlignment="1">
      <alignment horizontal="center" vertical="center" wrapText="1"/>
    </xf>
    <xf numFmtId="0" fontId="50" fillId="2" borderId="51" xfId="0" applyFont="1" applyFill="1" applyBorder="1" applyAlignment="1">
      <alignment horizontal="center" vertical="center" wrapText="1"/>
    </xf>
    <xf numFmtId="0" fontId="50" fillId="2" borderId="52" xfId="0" applyFont="1" applyFill="1" applyBorder="1" applyAlignment="1">
      <alignment horizontal="center" vertical="center" wrapText="1"/>
    </xf>
    <xf numFmtId="0" fontId="5" fillId="2" borderId="32" xfId="0" applyFont="1" applyFill="1" applyBorder="1" applyAlignment="1">
      <alignment horizontal="right" wrapText="1"/>
    </xf>
    <xf numFmtId="0" fontId="5" fillId="2" borderId="17" xfId="0" applyFont="1" applyFill="1" applyBorder="1" applyAlignment="1">
      <alignment horizontal="right" wrapText="1"/>
    </xf>
    <xf numFmtId="0" fontId="5" fillId="2" borderId="23" xfId="0" applyFont="1" applyFill="1" applyBorder="1" applyAlignment="1">
      <alignment horizontal="right" vertical="center" wrapText="1"/>
    </xf>
    <xf numFmtId="0" fontId="5" fillId="2" borderId="4" xfId="0" applyFont="1" applyFill="1" applyBorder="1" applyAlignment="1">
      <alignment horizontal="right" vertical="center" wrapText="1"/>
    </xf>
    <xf numFmtId="0" fontId="45" fillId="2" borderId="62" xfId="0" applyFont="1" applyFill="1" applyBorder="1" applyAlignment="1">
      <alignment horizontal="right" vertical="center" wrapText="1"/>
    </xf>
    <xf numFmtId="0" fontId="45" fillId="2" borderId="40" xfId="0" applyFont="1" applyFill="1" applyBorder="1" applyAlignment="1">
      <alignment horizontal="right" vertical="center" wrapText="1"/>
    </xf>
    <xf numFmtId="0" fontId="50" fillId="2" borderId="14" xfId="0" applyFont="1" applyFill="1" applyBorder="1" applyAlignment="1">
      <alignment horizontal="center" vertical="center" wrapText="1"/>
    </xf>
    <xf numFmtId="0" fontId="50" fillId="2" borderId="15" xfId="0" applyFont="1" applyFill="1" applyBorder="1" applyAlignment="1">
      <alignment horizontal="center" vertical="center" wrapText="1"/>
    </xf>
    <xf numFmtId="0" fontId="45" fillId="2" borderId="11" xfId="0" applyFont="1" applyFill="1" applyBorder="1" applyAlignment="1">
      <alignment horizontal="right" vertical="center" wrapText="1"/>
    </xf>
    <xf numFmtId="0" fontId="45" fillId="2" borderId="17" xfId="0" applyFont="1" applyFill="1" applyBorder="1" applyAlignment="1">
      <alignment horizontal="right" vertical="center" wrapText="1"/>
    </xf>
    <xf numFmtId="0" fontId="5" fillId="2" borderId="55" xfId="0" applyFont="1" applyFill="1" applyBorder="1" applyAlignment="1">
      <alignment horizontal="right" wrapText="1"/>
    </xf>
    <xf numFmtId="0" fontId="5" fillId="2" borderId="40" xfId="0" applyFont="1" applyFill="1" applyBorder="1" applyAlignment="1">
      <alignment horizontal="right" wrapText="1"/>
    </xf>
    <xf numFmtId="0" fontId="5" fillId="2" borderId="23" xfId="0" applyFont="1" applyFill="1" applyBorder="1" applyAlignment="1">
      <alignment horizontal="right" wrapText="1"/>
    </xf>
    <xf numFmtId="0" fontId="5" fillId="2" borderId="4" xfId="0" applyFont="1" applyFill="1" applyBorder="1" applyAlignment="1">
      <alignment horizontal="right" wrapText="1"/>
    </xf>
    <xf numFmtId="0" fontId="23" fillId="10" borderId="22" xfId="0" applyFont="1" applyFill="1" applyBorder="1" applyAlignment="1">
      <alignment horizontal="center"/>
    </xf>
    <xf numFmtId="0" fontId="23" fillId="10" borderId="7" xfId="0" applyFont="1" applyFill="1" applyBorder="1" applyAlignment="1">
      <alignment horizontal="center"/>
    </xf>
    <xf numFmtId="0" fontId="45" fillId="2" borderId="73" xfId="0" applyFont="1" applyFill="1" applyBorder="1" applyAlignment="1">
      <alignment horizontal="right" vertical="center" wrapText="1"/>
    </xf>
    <xf numFmtId="0" fontId="45" fillId="2" borderId="52" xfId="0" applyFont="1" applyFill="1" applyBorder="1" applyAlignment="1">
      <alignment horizontal="right" vertical="center" wrapText="1"/>
    </xf>
    <xf numFmtId="0" fontId="42" fillId="4" borderId="67" xfId="0" applyFont="1" applyFill="1" applyBorder="1" applyAlignment="1">
      <alignment horizontal="center" vertical="center" wrapText="1"/>
    </xf>
    <xf numFmtId="0" fontId="42" fillId="4" borderId="61" xfId="0" applyFont="1" applyFill="1" applyBorder="1" applyAlignment="1">
      <alignment horizontal="center" vertical="center" wrapText="1"/>
    </xf>
    <xf numFmtId="0" fontId="5" fillId="2" borderId="78" xfId="0" applyFont="1" applyFill="1" applyBorder="1" applyAlignment="1">
      <alignment horizontal="right" vertical="top" wrapText="1"/>
    </xf>
    <xf numFmtId="0" fontId="5" fillId="2" borderId="37" xfId="0" applyFont="1" applyFill="1" applyBorder="1" applyAlignment="1">
      <alignment horizontal="right" vertical="top" wrapText="1"/>
    </xf>
    <xf numFmtId="0" fontId="5" fillId="2" borderId="55" xfId="0" applyFont="1" applyFill="1" applyBorder="1" applyAlignment="1">
      <alignment horizontal="right" vertical="top" wrapText="1"/>
    </xf>
    <xf numFmtId="0" fontId="5" fillId="2" borderId="40" xfId="0" applyFont="1" applyFill="1" applyBorder="1" applyAlignment="1">
      <alignment horizontal="right" vertical="top" wrapText="1"/>
    </xf>
    <xf numFmtId="0" fontId="5" fillId="2" borderId="23" xfId="0" applyFont="1" applyFill="1" applyBorder="1" applyAlignment="1">
      <alignment horizontal="right" vertical="top"/>
    </xf>
    <xf numFmtId="0" fontId="5" fillId="2" borderId="4" xfId="0" applyFont="1" applyFill="1" applyBorder="1" applyAlignment="1">
      <alignment horizontal="right" vertical="top"/>
    </xf>
    <xf numFmtId="0" fontId="14" fillId="5" borderId="2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55" fillId="5" borderId="25" xfId="0" applyFont="1" applyFill="1" applyBorder="1" applyAlignment="1">
      <alignment horizontal="center" vertical="center" wrapText="1"/>
    </xf>
    <xf numFmtId="0" fontId="55" fillId="5" borderId="24"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23" fillId="10" borderId="25" xfId="0" applyFont="1" applyFill="1" applyBorder="1" applyAlignment="1">
      <alignment horizontal="center"/>
    </xf>
    <xf numFmtId="0" fontId="23" fillId="10" borderId="24" xfId="0" applyFont="1" applyFill="1" applyBorder="1" applyAlignment="1">
      <alignment horizontal="center"/>
    </xf>
    <xf numFmtId="0" fontId="23" fillId="10" borderId="2" xfId="0" applyFont="1" applyFill="1" applyBorder="1" applyAlignment="1">
      <alignment horizontal="center"/>
    </xf>
    <xf numFmtId="0" fontId="14" fillId="5" borderId="24" xfId="0" applyFont="1" applyFill="1" applyBorder="1" applyAlignment="1">
      <alignment horizontal="center" vertical="center" wrapText="1"/>
    </xf>
    <xf numFmtId="0" fontId="42" fillId="10" borderId="25" xfId="0" applyFont="1" applyFill="1" applyBorder="1" applyAlignment="1">
      <alignment horizontal="center"/>
    </xf>
    <xf numFmtId="0" fontId="42" fillId="10" borderId="24" xfId="0" applyFont="1" applyFill="1" applyBorder="1" applyAlignment="1">
      <alignment horizontal="center"/>
    </xf>
    <xf numFmtId="0" fontId="42" fillId="10" borderId="2" xfId="0" applyFont="1" applyFill="1" applyBorder="1" applyAlignment="1">
      <alignment horizontal="center"/>
    </xf>
    <xf numFmtId="0" fontId="46" fillId="5" borderId="22" xfId="0" applyFont="1" applyFill="1" applyBorder="1" applyAlignment="1">
      <alignment horizontal="center"/>
    </xf>
    <xf numFmtId="0" fontId="46" fillId="5" borderId="7" xfId="0" applyFont="1" applyFill="1" applyBorder="1" applyAlignment="1">
      <alignment horizontal="center"/>
    </xf>
    <xf numFmtId="0" fontId="46" fillId="5" borderId="30" xfId="0" applyFont="1" applyFill="1" applyBorder="1" applyAlignment="1">
      <alignment horizontal="center"/>
    </xf>
    <xf numFmtId="0" fontId="11" fillId="2" borderId="93"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164" fontId="24" fillId="18" borderId="6" xfId="0" applyNumberFormat="1" applyFont="1" applyFill="1" applyBorder="1" applyAlignment="1">
      <alignment horizontal="center" vertical="center" wrapText="1"/>
    </xf>
    <xf numFmtId="164" fontId="24" fillId="18" borderId="58" xfId="0" applyNumberFormat="1" applyFont="1" applyFill="1" applyBorder="1" applyAlignment="1">
      <alignment horizontal="center" vertical="center" wrapText="1"/>
    </xf>
    <xf numFmtId="164" fontId="24" fillId="18" borderId="3" xfId="0" applyNumberFormat="1" applyFont="1" applyFill="1" applyBorder="1" applyAlignment="1">
      <alignment horizontal="center" vertical="center" wrapText="1"/>
    </xf>
    <xf numFmtId="0" fontId="23" fillId="8" borderId="25" xfId="0" applyFont="1" applyFill="1" applyBorder="1" applyAlignment="1">
      <alignment horizontal="center"/>
    </xf>
    <xf numFmtId="0" fontId="23" fillId="8" borderId="24" xfId="0" applyFont="1" applyFill="1" applyBorder="1" applyAlignment="1">
      <alignment horizontal="center"/>
    </xf>
    <xf numFmtId="0" fontId="23" fillId="8" borderId="2" xfId="0" applyFont="1" applyFill="1" applyBorder="1" applyAlignment="1">
      <alignment horizontal="center"/>
    </xf>
    <xf numFmtId="0" fontId="23" fillId="5" borderId="22"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46" fillId="5" borderId="25" xfId="0" applyFont="1" applyFill="1" applyBorder="1" applyAlignment="1">
      <alignment horizontal="center"/>
    </xf>
    <xf numFmtId="0" fontId="46" fillId="5" borderId="24" xfId="0" applyFont="1" applyFill="1" applyBorder="1" applyAlignment="1">
      <alignment horizontal="center"/>
    </xf>
    <xf numFmtId="0" fontId="46" fillId="5" borderId="2" xfId="0" applyFont="1" applyFill="1" applyBorder="1" applyAlignment="1">
      <alignment horizontal="center"/>
    </xf>
    <xf numFmtId="0" fontId="22" fillId="2" borderId="25" xfId="0" applyFont="1" applyFill="1" applyBorder="1" applyAlignment="1">
      <alignment horizontal="center"/>
    </xf>
    <xf numFmtId="0" fontId="22" fillId="2" borderId="24" xfId="0" applyFont="1" applyFill="1" applyBorder="1" applyAlignment="1">
      <alignment horizontal="center"/>
    </xf>
    <xf numFmtId="0" fontId="22" fillId="2" borderId="2" xfId="0" applyFont="1" applyFill="1" applyBorder="1" applyAlignment="1">
      <alignment horizontal="center"/>
    </xf>
    <xf numFmtId="0" fontId="46" fillId="4" borderId="14" xfId="0" applyFont="1" applyFill="1" applyBorder="1" applyAlignment="1">
      <alignment horizontal="center"/>
    </xf>
    <xf numFmtId="0" fontId="46" fillId="4" borderId="57" xfId="0" applyFont="1" applyFill="1" applyBorder="1" applyAlignment="1">
      <alignment horizontal="center"/>
    </xf>
    <xf numFmtId="0" fontId="46" fillId="5" borderId="25" xfId="0" applyFont="1" applyFill="1" applyBorder="1" applyAlignment="1">
      <alignment horizontal="center" vertical="center"/>
    </xf>
    <xf numFmtId="0" fontId="46" fillId="5" borderId="24" xfId="0" applyFont="1" applyFill="1" applyBorder="1" applyAlignment="1">
      <alignment horizontal="center" vertical="center"/>
    </xf>
    <xf numFmtId="0" fontId="46" fillId="5" borderId="2" xfId="0" applyFont="1" applyFill="1" applyBorder="1" applyAlignment="1">
      <alignment horizontal="center" vertical="center"/>
    </xf>
    <xf numFmtId="0" fontId="26" fillId="2" borderId="53" xfId="0" applyFont="1" applyFill="1" applyBorder="1" applyAlignment="1">
      <alignment horizontal="center"/>
    </xf>
    <xf numFmtId="0" fontId="26" fillId="2" borderId="35" xfId="0" applyFont="1" applyFill="1" applyBorder="1" applyAlignment="1">
      <alignment horizontal="center"/>
    </xf>
    <xf numFmtId="0" fontId="46" fillId="5" borderId="22" xfId="0" applyFont="1" applyFill="1" applyBorder="1" applyAlignment="1">
      <alignment horizontal="center" vertical="center"/>
    </xf>
    <xf numFmtId="0" fontId="46" fillId="5" borderId="7" xfId="0" applyFont="1" applyFill="1" applyBorder="1" applyAlignment="1">
      <alignment horizontal="center" vertical="center"/>
    </xf>
    <xf numFmtId="0" fontId="46" fillId="5" borderId="30"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1" xfId="0" applyFont="1" applyFill="1" applyBorder="1" applyAlignment="1">
      <alignment horizontal="center" vertical="center" wrapText="1"/>
    </xf>
    <xf numFmtId="164" fontId="24" fillId="0" borderId="30" xfId="0" applyNumberFormat="1" applyFont="1" applyFill="1" applyBorder="1" applyAlignment="1">
      <alignment horizontal="center" vertical="center" wrapText="1"/>
    </xf>
    <xf numFmtId="164" fontId="24" fillId="0" borderId="5" xfId="0" applyNumberFormat="1" applyFont="1" applyFill="1" applyBorder="1" applyAlignment="1">
      <alignment horizontal="center" vertical="center" wrapText="1"/>
    </xf>
    <xf numFmtId="164" fontId="24" fillId="0" borderId="4" xfId="0" applyNumberFormat="1"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58"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1" fillId="3" borderId="6"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44" fillId="5" borderId="25" xfId="0" applyFont="1" applyFill="1" applyBorder="1" applyAlignment="1">
      <alignment horizontal="center"/>
    </xf>
    <xf numFmtId="0" fontId="144" fillId="5" borderId="24" xfId="0" applyFont="1" applyFill="1" applyBorder="1" applyAlignment="1">
      <alignment horizontal="center"/>
    </xf>
    <xf numFmtId="0" fontId="144" fillId="5" borderId="2" xfId="0" applyFont="1" applyFill="1" applyBorder="1" applyAlignment="1">
      <alignment horizontal="center"/>
    </xf>
    <xf numFmtId="0" fontId="137" fillId="0" borderId="0" xfId="1" applyFont="1" applyAlignment="1">
      <alignment horizontal="left" vertical="top" wrapText="1"/>
    </xf>
    <xf numFmtId="0" fontId="28" fillId="0" borderId="7" xfId="0" applyFont="1" applyBorder="1" applyAlignment="1">
      <alignment horizontal="left" vertical="top" wrapText="1"/>
    </xf>
    <xf numFmtId="0" fontId="46" fillId="9" borderId="25" xfId="0" applyFont="1" applyFill="1" applyBorder="1" applyAlignment="1">
      <alignment horizontal="center"/>
    </xf>
    <xf numFmtId="0" fontId="46" fillId="9" borderId="24" xfId="0" applyFont="1" applyFill="1" applyBorder="1" applyAlignment="1">
      <alignment horizontal="center"/>
    </xf>
    <xf numFmtId="0" fontId="46" fillId="9" borderId="2" xfId="0" applyFont="1" applyFill="1" applyBorder="1" applyAlignment="1">
      <alignment horizontal="center"/>
    </xf>
    <xf numFmtId="0" fontId="58" fillId="5" borderId="25" xfId="0" applyFont="1" applyFill="1" applyBorder="1" applyAlignment="1">
      <alignment horizontal="center" wrapText="1"/>
    </xf>
    <xf numFmtId="0" fontId="58" fillId="5" borderId="24" xfId="0" applyFont="1" applyFill="1" applyBorder="1" applyAlignment="1">
      <alignment horizontal="center" wrapText="1"/>
    </xf>
    <xf numFmtId="0" fontId="58" fillId="5" borderId="2" xfId="0" applyFont="1" applyFill="1" applyBorder="1" applyAlignment="1">
      <alignment horizontal="center" wrapText="1"/>
    </xf>
    <xf numFmtId="169" fontId="42" fillId="8" borderId="24" xfId="0" applyNumberFormat="1" applyFont="1" applyFill="1" applyBorder="1" applyAlignment="1">
      <alignment horizontal="center" wrapText="1"/>
    </xf>
    <xf numFmtId="169" fontId="42" fillId="8" borderId="33" xfId="0" applyNumberFormat="1" applyFont="1" applyFill="1" applyBorder="1" applyAlignment="1">
      <alignment horizontal="center" wrapText="1"/>
    </xf>
    <xf numFmtId="169" fontId="42" fillId="8" borderId="25" xfId="0" applyNumberFormat="1" applyFont="1" applyFill="1" applyBorder="1" applyAlignment="1">
      <alignment horizontal="center" wrapText="1"/>
    </xf>
    <xf numFmtId="3" fontId="0" fillId="3" borderId="65"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164" fontId="0" fillId="4" borderId="66" xfId="0" applyNumberFormat="1" applyFont="1" applyFill="1" applyBorder="1" applyAlignment="1">
      <alignment horizontal="center" vertical="center"/>
    </xf>
    <xf numFmtId="164" fontId="0" fillId="4" borderId="38" xfId="0" applyNumberFormat="1" applyFont="1" applyFill="1" applyBorder="1" applyAlignment="1">
      <alignment horizontal="center" vertical="center"/>
    </xf>
    <xf numFmtId="0" fontId="24" fillId="3" borderId="53"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17" xfId="0" applyFont="1" applyFill="1" applyBorder="1" applyAlignment="1">
      <alignment horizontal="center" vertical="center" wrapText="1"/>
    </xf>
    <xf numFmtId="168" fontId="24" fillId="3" borderId="51" xfId="0" applyNumberFormat="1" applyFont="1" applyFill="1" applyBorder="1" applyAlignment="1">
      <alignment horizontal="center" vertical="center" wrapText="1"/>
    </xf>
    <xf numFmtId="168" fontId="24" fillId="3" borderId="52" xfId="0" applyNumberFormat="1" applyFont="1" applyFill="1" applyBorder="1" applyAlignment="1">
      <alignment horizontal="center" vertical="center" wrapText="1"/>
    </xf>
    <xf numFmtId="168" fontId="24" fillId="17" borderId="51" xfId="0" applyNumberFormat="1" applyFont="1" applyFill="1" applyBorder="1" applyAlignment="1">
      <alignment horizontal="center" vertical="center" wrapText="1"/>
    </xf>
    <xf numFmtId="168" fontId="24" fillId="17" borderId="52" xfId="0" applyNumberFormat="1" applyFont="1" applyFill="1" applyBorder="1" applyAlignment="1">
      <alignment horizontal="center" vertical="center" wrapText="1"/>
    </xf>
    <xf numFmtId="0" fontId="24" fillId="17" borderId="32" xfId="0" applyFont="1" applyFill="1" applyBorder="1" applyAlignment="1">
      <alignment horizontal="center" vertical="center" wrapText="1"/>
    </xf>
    <xf numFmtId="0" fontId="24" fillId="17" borderId="17" xfId="0" applyFont="1" applyFill="1" applyBorder="1" applyAlignment="1">
      <alignment horizontal="center" vertical="center" wrapText="1"/>
    </xf>
    <xf numFmtId="0" fontId="24" fillId="17" borderId="53" xfId="0" applyFont="1" applyFill="1" applyBorder="1" applyAlignment="1">
      <alignment horizontal="center" vertical="center" wrapText="1"/>
    </xf>
    <xf numFmtId="0" fontId="24" fillId="17" borderId="59" xfId="0" applyFont="1" applyFill="1" applyBorder="1" applyAlignment="1">
      <alignment horizontal="center" vertical="center" wrapText="1"/>
    </xf>
    <xf numFmtId="168" fontId="24" fillId="0" borderId="51" xfId="0" applyNumberFormat="1" applyFont="1" applyFill="1" applyBorder="1" applyAlignment="1">
      <alignment horizontal="center" vertical="center" wrapText="1"/>
    </xf>
    <xf numFmtId="168" fontId="24" fillId="0" borderId="52" xfId="0" applyNumberFormat="1"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17" xfId="0" applyFont="1" applyFill="1" applyBorder="1" applyAlignment="1">
      <alignment horizontal="center" vertical="center" wrapText="1"/>
    </xf>
    <xf numFmtId="3" fontId="79" fillId="19" borderId="0" xfId="0" applyNumberFormat="1" applyFont="1" applyFill="1" applyBorder="1" applyAlignment="1">
      <alignment horizontal="left" vertical="top"/>
    </xf>
    <xf numFmtId="0" fontId="84" fillId="0" borderId="0" xfId="0" applyFont="1" applyFill="1" applyBorder="1" applyAlignment="1">
      <alignment horizontal="left" vertical="top" wrapText="1"/>
    </xf>
    <xf numFmtId="0" fontId="58" fillId="5" borderId="25" xfId="0" applyFont="1" applyFill="1" applyBorder="1" applyAlignment="1">
      <alignment horizontal="center" vertical="center" wrapText="1"/>
    </xf>
    <xf numFmtId="0" fontId="58" fillId="5" borderId="2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58" fillId="5" borderId="22" xfId="0" applyFont="1" applyFill="1" applyBorder="1" applyAlignment="1">
      <alignment horizontal="center" vertical="center" wrapText="1"/>
    </xf>
    <xf numFmtId="0" fontId="58" fillId="5" borderId="7" xfId="0" applyFont="1" applyFill="1" applyBorder="1" applyAlignment="1">
      <alignment horizontal="center" vertical="center" wrapText="1"/>
    </xf>
    <xf numFmtId="0" fontId="87" fillId="0" borderId="7" xfId="0" applyFont="1" applyFill="1" applyBorder="1" applyAlignment="1">
      <alignment horizontal="left" vertical="top" wrapText="1"/>
    </xf>
    <xf numFmtId="0" fontId="87" fillId="0" borderId="0" xfId="0" applyFont="1" applyFill="1" applyBorder="1" applyAlignment="1">
      <alignment horizontal="left" vertical="top" wrapText="1"/>
    </xf>
    <xf numFmtId="0" fontId="14" fillId="5" borderId="30" xfId="0" applyFont="1" applyFill="1" applyBorder="1" applyAlignment="1">
      <alignment horizontal="center" vertical="center" wrapText="1"/>
    </xf>
    <xf numFmtId="3" fontId="34" fillId="0" borderId="0" xfId="0" applyNumberFormat="1" applyFont="1" applyFill="1" applyBorder="1" applyAlignment="1">
      <alignment horizontal="left" vertical="top" wrapText="1"/>
    </xf>
    <xf numFmtId="0" fontId="24" fillId="0" borderId="53"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59" fillId="5" borderId="25" xfId="0" applyFont="1" applyFill="1" applyBorder="1" applyAlignment="1">
      <alignment horizontal="center" wrapText="1"/>
    </xf>
    <xf numFmtId="0" fontId="59" fillId="5" borderId="24" xfId="0" applyFont="1" applyFill="1" applyBorder="1" applyAlignment="1">
      <alignment horizontal="center" wrapText="1"/>
    </xf>
    <xf numFmtId="0" fontId="59" fillId="5" borderId="2" xfId="0" applyFont="1" applyFill="1" applyBorder="1" applyAlignment="1">
      <alignment horizontal="center" wrapText="1"/>
    </xf>
    <xf numFmtId="169" fontId="23" fillId="9" borderId="25" xfId="0" applyNumberFormat="1" applyFont="1" applyFill="1" applyBorder="1" applyAlignment="1">
      <alignment horizontal="center"/>
    </xf>
    <xf numFmtId="169" fontId="23" fillId="9" borderId="24" xfId="0" applyNumberFormat="1" applyFont="1" applyFill="1" applyBorder="1" applyAlignment="1">
      <alignment horizontal="center"/>
    </xf>
    <xf numFmtId="169" fontId="23" fillId="9" borderId="2" xfId="0" applyNumberFormat="1" applyFont="1" applyFill="1" applyBorder="1" applyAlignment="1">
      <alignment horizontal="center"/>
    </xf>
    <xf numFmtId="0" fontId="46" fillId="5" borderId="23" xfId="0" applyFont="1" applyFill="1" applyBorder="1" applyAlignment="1">
      <alignment horizontal="center"/>
    </xf>
    <xf numFmtId="0" fontId="46" fillId="5" borderId="8" xfId="0" applyFont="1" applyFill="1" applyBorder="1" applyAlignment="1">
      <alignment horizontal="center"/>
    </xf>
    <xf numFmtId="0" fontId="46" fillId="5" borderId="4" xfId="0" applyFont="1" applyFill="1" applyBorder="1" applyAlignment="1">
      <alignment horizontal="center"/>
    </xf>
    <xf numFmtId="169" fontId="23" fillId="9" borderId="23" xfId="0" applyNumberFormat="1" applyFont="1" applyFill="1" applyBorder="1" applyAlignment="1">
      <alignment horizontal="center"/>
    </xf>
    <xf numFmtId="169" fontId="23" fillId="9" borderId="8" xfId="0" applyNumberFormat="1" applyFont="1" applyFill="1" applyBorder="1" applyAlignment="1">
      <alignment horizontal="center"/>
    </xf>
    <xf numFmtId="169" fontId="23" fillId="9" borderId="4" xfId="0" applyNumberFormat="1" applyFont="1" applyFill="1" applyBorder="1" applyAlignment="1">
      <alignment horizontal="center"/>
    </xf>
    <xf numFmtId="0" fontId="146" fillId="3" borderId="7" xfId="0" applyFont="1" applyFill="1" applyBorder="1" applyAlignment="1">
      <alignment horizontal="left" vertical="top" wrapText="1"/>
    </xf>
    <xf numFmtId="0" fontId="147" fillId="3" borderId="7" xfId="0" applyFont="1" applyFill="1" applyBorder="1" applyAlignment="1">
      <alignment horizontal="left" vertical="top" wrapText="1"/>
    </xf>
    <xf numFmtId="0" fontId="14" fillId="5" borderId="67" xfId="0" applyFont="1" applyFill="1" applyBorder="1" applyAlignment="1">
      <alignment horizontal="center" vertical="center" wrapText="1"/>
    </xf>
    <xf numFmtId="0" fontId="14" fillId="5" borderId="60" xfId="0" applyFont="1" applyFill="1" applyBorder="1" applyAlignment="1">
      <alignment horizontal="center" vertical="center" wrapText="1"/>
    </xf>
    <xf numFmtId="0" fontId="50" fillId="0" borderId="67" xfId="0" applyFont="1" applyFill="1" applyBorder="1" applyAlignment="1">
      <alignment horizontal="center" vertical="center" wrapText="1"/>
    </xf>
    <xf numFmtId="0" fontId="50" fillId="0" borderId="61" xfId="0" applyFont="1" applyFill="1" applyBorder="1" applyAlignment="1">
      <alignment horizontal="center" vertical="center" wrapText="1"/>
    </xf>
    <xf numFmtId="0" fontId="42" fillId="8" borderId="25" xfId="0" applyFont="1" applyFill="1" applyBorder="1" applyAlignment="1">
      <alignment horizontal="center" vertical="center" wrapText="1"/>
    </xf>
    <xf numFmtId="0" fontId="42" fillId="8" borderId="24" xfId="0" applyFont="1" applyFill="1" applyBorder="1" applyAlignment="1">
      <alignment horizontal="center" vertical="center" wrapText="1"/>
    </xf>
    <xf numFmtId="0" fontId="50" fillId="0" borderId="25"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50" fillId="2" borderId="67" xfId="0" applyFont="1" applyFill="1" applyBorder="1" applyAlignment="1">
      <alignment horizontal="center" vertical="center" wrapText="1"/>
    </xf>
    <xf numFmtId="0" fontId="50" fillId="2" borderId="6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57" fillId="8" borderId="23" xfId="0" applyFont="1" applyFill="1" applyBorder="1" applyAlignment="1">
      <alignment horizontal="center" vertical="top"/>
    </xf>
    <xf numFmtId="0" fontId="57" fillId="8" borderId="8" xfId="0" applyFont="1" applyFill="1" applyBorder="1" applyAlignment="1">
      <alignment horizontal="center" vertical="top"/>
    </xf>
    <xf numFmtId="0" fontId="57" fillId="8" borderId="4" xfId="0" applyFont="1" applyFill="1" applyBorder="1" applyAlignment="1">
      <alignment horizontal="center" vertical="top"/>
    </xf>
    <xf numFmtId="0" fontId="23" fillId="5" borderId="22" xfId="0" applyFont="1" applyFill="1" applyBorder="1" applyAlignment="1">
      <alignment horizontal="center" vertical="top" wrapText="1"/>
    </xf>
    <xf numFmtId="0" fontId="23" fillId="5" borderId="7" xfId="0" applyFont="1" applyFill="1" applyBorder="1" applyAlignment="1">
      <alignment horizontal="center" vertical="top"/>
    </xf>
    <xf numFmtId="0" fontId="23" fillId="5" borderId="30" xfId="0" applyFont="1" applyFill="1" applyBorder="1" applyAlignment="1">
      <alignment horizontal="center" vertical="top"/>
    </xf>
    <xf numFmtId="0" fontId="57" fillId="5" borderId="25" xfId="0" applyFont="1" applyFill="1" applyBorder="1" applyAlignment="1">
      <alignment horizontal="center" vertical="top" wrapText="1"/>
    </xf>
    <xf numFmtId="0" fontId="57" fillId="5" borderId="24" xfId="0" applyFont="1" applyFill="1" applyBorder="1" applyAlignment="1">
      <alignment horizontal="center" vertical="top" wrapText="1"/>
    </xf>
    <xf numFmtId="0" fontId="57" fillId="5" borderId="2" xfId="0" applyFont="1" applyFill="1" applyBorder="1" applyAlignment="1">
      <alignment horizontal="center" vertical="top" wrapText="1"/>
    </xf>
    <xf numFmtId="0" fontId="20" fillId="3" borderId="57" xfId="0" applyFont="1" applyFill="1" applyBorder="1" applyAlignment="1">
      <alignment horizontal="center" vertical="center" wrapText="1"/>
    </xf>
    <xf numFmtId="0" fontId="57" fillId="8" borderId="25" xfId="0" applyFont="1" applyFill="1" applyBorder="1" applyAlignment="1">
      <alignment horizontal="center" vertical="top"/>
    </xf>
    <xf numFmtId="0" fontId="57" fillId="8" borderId="24" xfId="0" applyFont="1" applyFill="1" applyBorder="1" applyAlignment="1">
      <alignment horizontal="center" vertical="top"/>
    </xf>
    <xf numFmtId="0" fontId="57" fillId="8" borderId="2" xfId="0" applyFont="1" applyFill="1" applyBorder="1" applyAlignment="1">
      <alignment horizontal="center" vertical="top"/>
    </xf>
    <xf numFmtId="0" fontId="61" fillId="2" borderId="22"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30" xfId="0" applyFont="1" applyFill="1" applyBorder="1" applyAlignment="1">
      <alignment horizontal="center" vertical="center" wrapText="1"/>
    </xf>
    <xf numFmtId="0" fontId="61" fillId="2" borderId="6" xfId="0" applyFont="1" applyFill="1" applyBorder="1" applyAlignment="1">
      <alignment horizontal="center" vertical="center" wrapText="1"/>
    </xf>
    <xf numFmtId="0" fontId="61" fillId="2" borderId="5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52" fillId="0" borderId="10"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10" xfId="0" applyFont="1" applyBorder="1" applyAlignment="1">
      <alignment horizontal="center" vertical="top" wrapText="1"/>
    </xf>
    <xf numFmtId="0" fontId="16" fillId="0" borderId="4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9" xfId="0" applyFont="1" applyBorder="1" applyAlignment="1">
      <alignment horizontal="center" vertical="center" wrapText="1"/>
    </xf>
    <xf numFmtId="0" fontId="24" fillId="3" borderId="44" xfId="0" applyFont="1" applyFill="1" applyBorder="1" applyAlignment="1">
      <alignment horizontal="center" vertical="center" wrapText="1"/>
    </xf>
    <xf numFmtId="0" fontId="0" fillId="3" borderId="44" xfId="0" applyFill="1" applyBorder="1" applyAlignment="1">
      <alignment horizontal="center" vertical="center" wrapText="1"/>
    </xf>
    <xf numFmtId="0" fontId="24" fillId="3" borderId="50" xfId="0" applyFont="1" applyFill="1" applyBorder="1" applyAlignment="1">
      <alignment horizontal="center" vertical="center" wrapText="1"/>
    </xf>
    <xf numFmtId="0" fontId="0" fillId="3" borderId="50" xfId="0" applyFill="1" applyBorder="1" applyAlignment="1">
      <alignment horizontal="center" vertical="center" wrapText="1"/>
    </xf>
    <xf numFmtId="0" fontId="24" fillId="3" borderId="42" xfId="0" applyFont="1" applyFill="1" applyBorder="1" applyAlignment="1">
      <alignment horizontal="center" vertical="center" wrapText="1"/>
    </xf>
    <xf numFmtId="0" fontId="0" fillId="3" borderId="42" xfId="0" applyFill="1" applyBorder="1" applyAlignment="1">
      <alignment horizontal="center" vertical="center" wrapText="1"/>
    </xf>
    <xf numFmtId="0" fontId="57" fillId="5" borderId="22" xfId="0" applyFont="1" applyFill="1" applyBorder="1" applyAlignment="1">
      <alignment horizontal="center" vertical="top" wrapText="1"/>
    </xf>
    <xf numFmtId="0" fontId="57" fillId="5" borderId="7" xfId="0" applyFont="1" applyFill="1" applyBorder="1" applyAlignment="1">
      <alignment horizontal="center" vertical="top"/>
    </xf>
    <xf numFmtId="0" fontId="57" fillId="5" borderId="30" xfId="0" applyFont="1" applyFill="1" applyBorder="1" applyAlignment="1">
      <alignment horizontal="center" vertical="top"/>
    </xf>
    <xf numFmtId="0" fontId="20" fillId="17" borderId="14" xfId="0" applyFont="1" applyFill="1" applyBorder="1" applyAlignment="1">
      <alignment horizontal="center" vertical="center" wrapText="1"/>
    </xf>
    <xf numFmtId="0" fontId="20" fillId="17" borderId="57" xfId="0" applyFont="1" applyFill="1" applyBorder="1" applyAlignment="1">
      <alignment horizontal="center" vertical="center" wrapText="1"/>
    </xf>
    <xf numFmtId="0" fontId="20" fillId="17" borderId="15" xfId="0" applyFont="1" applyFill="1" applyBorder="1" applyAlignment="1">
      <alignment horizontal="center" vertical="center" wrapText="1"/>
    </xf>
    <xf numFmtId="0" fontId="20" fillId="17" borderId="34" xfId="0" applyFont="1" applyFill="1" applyBorder="1" applyAlignment="1">
      <alignment horizontal="center" vertical="center" wrapText="1"/>
    </xf>
    <xf numFmtId="0" fontId="20" fillId="17" borderId="18" xfId="0" applyFont="1" applyFill="1" applyBorder="1" applyAlignment="1">
      <alignment horizontal="center" vertical="center" wrapText="1"/>
    </xf>
    <xf numFmtId="0" fontId="20" fillId="17" borderId="31" xfId="0" applyFont="1" applyFill="1" applyBorder="1" applyAlignment="1">
      <alignment horizontal="center" vertical="center" wrapText="1"/>
    </xf>
    <xf numFmtId="0" fontId="20" fillId="17" borderId="20"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61" fillId="2" borderId="68" xfId="0" applyFont="1" applyFill="1" applyBorder="1" applyAlignment="1">
      <alignment horizontal="center" vertical="center" wrapText="1"/>
    </xf>
    <xf numFmtId="0" fontId="24" fillId="0" borderId="31" xfId="0" applyFont="1" applyBorder="1" applyAlignment="1">
      <alignment horizontal="center" vertical="center" wrapText="1"/>
    </xf>
    <xf numFmtId="0" fontId="24" fillId="0" borderId="20" xfId="0" applyFont="1" applyBorder="1" applyAlignment="1">
      <alignment horizontal="center" vertical="center" wrapText="1"/>
    </xf>
    <xf numFmtId="0" fontId="24" fillId="3" borderId="10"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16" fillId="0" borderId="44" xfId="0" applyFont="1" applyBorder="1" applyAlignment="1">
      <alignment horizontal="center" vertical="center" wrapText="1"/>
    </xf>
    <xf numFmtId="0" fontId="102" fillId="0" borderId="7" xfId="0" applyFont="1" applyFill="1" applyBorder="1" applyAlignment="1">
      <alignment horizontal="left" vertical="top" wrapText="1"/>
    </xf>
    <xf numFmtId="0" fontId="61" fillId="2" borderId="49" xfId="0" applyFont="1" applyFill="1" applyBorder="1" applyAlignment="1">
      <alignment horizontal="center" vertical="center" wrapText="1"/>
    </xf>
    <xf numFmtId="0" fontId="20" fillId="20" borderId="29" xfId="0" applyFont="1" applyFill="1" applyBorder="1" applyAlignment="1">
      <alignment horizontal="center" vertical="center" wrapText="1"/>
    </xf>
    <xf numFmtId="0" fontId="20" fillId="20" borderId="38" xfId="0" applyFont="1" applyFill="1" applyBorder="1" applyAlignment="1">
      <alignment horizontal="center" vertical="center" wrapText="1"/>
    </xf>
    <xf numFmtId="0" fontId="135" fillId="3" borderId="0" xfId="0" applyFont="1" applyFill="1" applyAlignment="1">
      <alignment horizontal="left" vertical="top" wrapText="1"/>
    </xf>
    <xf numFmtId="0" fontId="102" fillId="0" borderId="0" xfId="0" applyFont="1" applyFill="1" applyBorder="1" applyAlignment="1">
      <alignment horizontal="left" vertical="top" wrapText="1"/>
    </xf>
    <xf numFmtId="0" fontId="0" fillId="0" borderId="43"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20" fillId="0" borderId="108" xfId="0" applyFont="1" applyFill="1" applyBorder="1" applyAlignment="1">
      <alignment horizontal="center" vertical="center" wrapText="1"/>
    </xf>
    <xf numFmtId="0" fontId="20" fillId="0" borderId="84"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52" fillId="3" borderId="10" xfId="0" applyFont="1" applyFill="1" applyBorder="1" applyAlignment="1">
      <alignment horizontal="center" vertical="top" wrapText="1"/>
    </xf>
    <xf numFmtId="0" fontId="52" fillId="0" borderId="1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24" fillId="0" borderId="57" xfId="0" applyFont="1" applyBorder="1" applyAlignment="1">
      <alignment horizontal="center" vertical="center" wrapText="1"/>
    </xf>
    <xf numFmtId="0" fontId="24" fillId="0" borderId="15" xfId="0" applyFont="1" applyBorder="1" applyAlignment="1">
      <alignment horizontal="center" vertical="center" wrapText="1"/>
    </xf>
    <xf numFmtId="0" fontId="24" fillId="3" borderId="57" xfId="0" applyFont="1" applyFill="1" applyBorder="1" applyAlignment="1">
      <alignment horizontal="center" vertical="center" wrapText="1"/>
    </xf>
    <xf numFmtId="0" fontId="61" fillId="2" borderId="25" xfId="0" applyFont="1" applyFill="1" applyBorder="1" applyAlignment="1">
      <alignment horizontal="center" vertical="center" wrapText="1"/>
    </xf>
    <xf numFmtId="0" fontId="61" fillId="2" borderId="24"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52" fillId="0" borderId="31" xfId="0" applyFont="1" applyBorder="1" applyAlignment="1">
      <alignment horizontal="center" vertical="top" wrapText="1"/>
    </xf>
    <xf numFmtId="0" fontId="14" fillId="8" borderId="25" xfId="0" applyFont="1" applyFill="1" applyBorder="1" applyAlignment="1">
      <alignment horizontal="center" wrapText="1"/>
    </xf>
    <xf numFmtId="0" fontId="14" fillId="8" borderId="24" xfId="0" applyFont="1" applyFill="1" applyBorder="1" applyAlignment="1">
      <alignment horizontal="center" wrapText="1"/>
    </xf>
    <xf numFmtId="0" fontId="14" fillId="8" borderId="2" xfId="0" applyFont="1" applyFill="1" applyBorder="1" applyAlignment="1">
      <alignment horizontal="center" wrapText="1"/>
    </xf>
    <xf numFmtId="0" fontId="0" fillId="3" borderId="9" xfId="2" quotePrefix="1" applyNumberFormat="1" applyFont="1" applyFill="1" applyBorder="1" applyAlignment="1">
      <alignment horizontal="center" vertical="center"/>
    </xf>
    <xf numFmtId="0" fontId="0" fillId="3" borderId="5" xfId="2" quotePrefix="1" applyNumberFormat="1" applyFont="1" applyFill="1" applyBorder="1" applyAlignment="1">
      <alignment horizontal="center" vertical="center"/>
    </xf>
    <xf numFmtId="172" fontId="23" fillId="8" borderId="25" xfId="0" applyNumberFormat="1" applyFont="1" applyFill="1" applyBorder="1" applyAlignment="1">
      <alignment horizontal="center"/>
    </xf>
    <xf numFmtId="172" fontId="23" fillId="8" borderId="24" xfId="0" applyNumberFormat="1" applyFont="1" applyFill="1" applyBorder="1" applyAlignment="1">
      <alignment horizontal="center"/>
    </xf>
    <xf numFmtId="172" fontId="23" fillId="8" borderId="2" xfId="0" applyNumberFormat="1" applyFont="1" applyFill="1" applyBorder="1" applyAlignment="1">
      <alignment horizontal="center"/>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0" fillId="0" borderId="25" xfId="2" quotePrefix="1" applyNumberFormat="1" applyFont="1" applyFill="1" applyBorder="1" applyAlignment="1">
      <alignment horizontal="center" vertical="center"/>
    </xf>
    <xf numFmtId="0" fontId="0" fillId="0" borderId="2" xfId="2" quotePrefix="1" applyNumberFormat="1" applyFont="1" applyFill="1" applyBorder="1" applyAlignment="1">
      <alignment horizontal="center" vertical="center"/>
    </xf>
    <xf numFmtId="0" fontId="14" fillId="5"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0" fillId="17" borderId="9" xfId="2" quotePrefix="1" applyNumberFormat="1" applyFont="1" applyFill="1" applyBorder="1" applyAlignment="1">
      <alignment horizontal="center" vertical="center"/>
    </xf>
    <xf numFmtId="0" fontId="0" fillId="17" borderId="5" xfId="2" quotePrefix="1" applyNumberFormat="1" applyFont="1" applyFill="1" applyBorder="1" applyAlignment="1">
      <alignment horizontal="center" vertical="center"/>
    </xf>
    <xf numFmtId="2" fontId="0" fillId="3" borderId="25" xfId="0" quotePrefix="1" applyNumberFormat="1" applyFont="1" applyFill="1" applyBorder="1" applyAlignment="1">
      <alignment horizontal="center" vertical="center"/>
    </xf>
    <xf numFmtId="2" fontId="0" fillId="3" borderId="2" xfId="0" quotePrefix="1"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164" fontId="0" fillId="3" borderId="6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3" fontId="0" fillId="3" borderId="51" xfId="0" applyNumberFormat="1" applyFont="1" applyFill="1" applyBorder="1" applyAlignment="1">
      <alignment horizontal="center" vertical="center"/>
    </xf>
    <xf numFmtId="3" fontId="0" fillId="3" borderId="52" xfId="0" applyNumberFormat="1" applyFont="1" applyFill="1" applyBorder="1" applyAlignment="1">
      <alignment horizontal="center" vertical="center"/>
    </xf>
    <xf numFmtId="3" fontId="0" fillId="3" borderId="92" xfId="0" applyNumberFormat="1" applyFont="1" applyFill="1" applyBorder="1" applyAlignment="1">
      <alignment horizontal="center" vertical="center"/>
    </xf>
    <xf numFmtId="3" fontId="0" fillId="3" borderId="104" xfId="0" applyNumberFormat="1" applyFont="1" applyFill="1" applyBorder="1" applyAlignment="1">
      <alignment horizontal="center" vertical="center"/>
    </xf>
    <xf numFmtId="0" fontId="52" fillId="0" borderId="9" xfId="2" quotePrefix="1" applyNumberFormat="1" applyFont="1" applyFill="1" applyBorder="1" applyAlignment="1">
      <alignment horizontal="center" vertical="center"/>
    </xf>
    <xf numFmtId="0" fontId="52" fillId="0" borderId="5" xfId="2" quotePrefix="1" applyNumberFormat="1" applyFont="1" applyFill="1" applyBorder="1" applyAlignment="1">
      <alignment horizontal="center" vertical="center"/>
    </xf>
    <xf numFmtId="169" fontId="23" fillId="8" borderId="25" xfId="0" applyNumberFormat="1" applyFont="1" applyFill="1" applyBorder="1" applyAlignment="1">
      <alignment horizontal="center"/>
    </xf>
    <xf numFmtId="169" fontId="23" fillId="8" borderId="24" xfId="0" applyNumberFormat="1" applyFont="1" applyFill="1" applyBorder="1" applyAlignment="1">
      <alignment horizontal="center"/>
    </xf>
    <xf numFmtId="169" fontId="23" fillId="8" borderId="2" xfId="0" applyNumberFormat="1" applyFont="1" applyFill="1" applyBorder="1" applyAlignment="1">
      <alignment horizontal="center"/>
    </xf>
    <xf numFmtId="0" fontId="46" fillId="11" borderId="25" xfId="0" applyFont="1" applyFill="1" applyBorder="1" applyAlignment="1">
      <alignment horizontal="center"/>
    </xf>
    <xf numFmtId="0" fontId="46" fillId="11" borderId="24" xfId="0" applyFont="1" applyFill="1" applyBorder="1" applyAlignment="1">
      <alignment horizontal="center"/>
    </xf>
    <xf numFmtId="0" fontId="46" fillId="11" borderId="2" xfId="0" applyFont="1" applyFill="1" applyBorder="1" applyAlignment="1">
      <alignment horizontal="center"/>
    </xf>
    <xf numFmtId="0" fontId="150" fillId="0" borderId="7" xfId="0" applyFont="1" applyBorder="1" applyAlignment="1">
      <alignment horizontal="left" vertical="top" wrapText="1"/>
    </xf>
    <xf numFmtId="10" fontId="0" fillId="3" borderId="53" xfId="0" quotePrefix="1" applyNumberFormat="1" applyFont="1" applyFill="1" applyBorder="1" applyAlignment="1">
      <alignment horizontal="center" vertical="center"/>
    </xf>
    <xf numFmtId="10" fontId="0" fillId="3" borderId="59" xfId="0" quotePrefix="1" applyNumberFormat="1" applyFont="1" applyFill="1" applyBorder="1" applyAlignment="1">
      <alignment horizontal="center" vertical="center"/>
    </xf>
    <xf numFmtId="10" fontId="0" fillId="3" borderId="32" xfId="0" quotePrefix="1" applyNumberFormat="1" applyFont="1" applyFill="1" applyBorder="1" applyAlignment="1">
      <alignment horizontal="center" vertical="center"/>
    </xf>
    <xf numFmtId="10" fontId="0" fillId="3" borderId="17" xfId="0" quotePrefix="1" applyNumberFormat="1" applyFont="1" applyFill="1" applyBorder="1" applyAlignment="1">
      <alignment horizontal="center" vertical="center"/>
    </xf>
    <xf numFmtId="10" fontId="0" fillId="3" borderId="51" xfId="0" quotePrefix="1" applyNumberFormat="1" applyFont="1" applyFill="1" applyBorder="1" applyAlignment="1">
      <alignment horizontal="center" vertical="center"/>
    </xf>
    <xf numFmtId="10" fontId="0" fillId="3" borderId="52" xfId="0" quotePrefix="1" applyNumberFormat="1" applyFont="1" applyFill="1" applyBorder="1" applyAlignment="1">
      <alignment horizontal="center" vertical="center"/>
    </xf>
    <xf numFmtId="10" fontId="0" fillId="0" borderId="53" xfId="0" quotePrefix="1" applyNumberFormat="1" applyFont="1" applyFill="1" applyBorder="1" applyAlignment="1">
      <alignment horizontal="center" vertical="center"/>
    </xf>
    <xf numFmtId="10" fontId="0" fillId="0" borderId="59" xfId="0" quotePrefix="1" applyNumberFormat="1" applyFont="1" applyFill="1" applyBorder="1" applyAlignment="1">
      <alignment horizontal="center" vertical="center"/>
    </xf>
    <xf numFmtId="10" fontId="0" fillId="0" borderId="32" xfId="0" quotePrefix="1" applyNumberFormat="1" applyFont="1" applyFill="1" applyBorder="1" applyAlignment="1">
      <alignment horizontal="center" vertical="center"/>
    </xf>
    <xf numFmtId="10" fontId="0" fillId="0" borderId="17" xfId="0" quotePrefix="1" applyNumberFormat="1" applyFont="1" applyFill="1" applyBorder="1" applyAlignment="1">
      <alignment horizontal="center" vertical="center"/>
    </xf>
    <xf numFmtId="10" fontId="0" fillId="0" borderId="51" xfId="0" quotePrefix="1" applyNumberFormat="1" applyFont="1" applyFill="1" applyBorder="1" applyAlignment="1">
      <alignment horizontal="center" vertical="center"/>
    </xf>
    <xf numFmtId="10" fontId="0" fillId="0" borderId="52" xfId="0" quotePrefix="1" applyNumberFormat="1" applyFont="1" applyFill="1" applyBorder="1" applyAlignment="1">
      <alignment horizontal="center" vertical="center"/>
    </xf>
    <xf numFmtId="10" fontId="0" fillId="3" borderId="78" xfId="0" quotePrefix="1" applyNumberFormat="1" applyFont="1" applyFill="1" applyBorder="1" applyAlignment="1">
      <alignment horizontal="center" vertical="center"/>
    </xf>
    <xf numFmtId="10" fontId="0" fillId="3" borderId="37" xfId="0" quotePrefix="1" applyNumberFormat="1" applyFont="1" applyFill="1" applyBorder="1" applyAlignment="1">
      <alignment horizontal="center" vertical="center"/>
    </xf>
    <xf numFmtId="10" fontId="0" fillId="17" borderId="51" xfId="0" quotePrefix="1" applyNumberFormat="1" applyFont="1" applyFill="1" applyBorder="1" applyAlignment="1">
      <alignment horizontal="center" vertical="center"/>
    </xf>
    <xf numFmtId="10" fontId="0" fillId="17" borderId="52" xfId="0" quotePrefix="1" applyNumberFormat="1" applyFont="1" applyFill="1" applyBorder="1" applyAlignment="1">
      <alignment horizontal="center" vertical="center"/>
    </xf>
    <xf numFmtId="10" fontId="0" fillId="17" borderId="32" xfId="0" quotePrefix="1" applyNumberFormat="1" applyFont="1" applyFill="1" applyBorder="1" applyAlignment="1">
      <alignment horizontal="center" vertical="center"/>
    </xf>
    <xf numFmtId="10" fontId="0" fillId="17" borderId="17" xfId="0" quotePrefix="1" applyNumberFormat="1" applyFont="1" applyFill="1" applyBorder="1" applyAlignment="1">
      <alignment horizontal="center" vertical="center"/>
    </xf>
    <xf numFmtId="10" fontId="0" fillId="17" borderId="53" xfId="0" quotePrefix="1" applyNumberFormat="1" applyFont="1" applyFill="1" applyBorder="1" applyAlignment="1">
      <alignment horizontal="center" vertical="center"/>
    </xf>
    <xf numFmtId="10" fontId="0" fillId="17" borderId="59" xfId="0" quotePrefix="1" applyNumberFormat="1" applyFont="1" applyFill="1" applyBorder="1" applyAlignment="1">
      <alignment horizontal="center" vertical="center"/>
    </xf>
    <xf numFmtId="10" fontId="0" fillId="17" borderId="78" xfId="0" quotePrefix="1" applyNumberFormat="1" applyFont="1" applyFill="1" applyBorder="1" applyAlignment="1">
      <alignment horizontal="center" vertical="center"/>
    </xf>
    <xf numFmtId="10" fontId="0" fillId="17" borderId="37" xfId="0" quotePrefix="1" applyNumberFormat="1" applyFont="1" applyFill="1" applyBorder="1" applyAlignment="1">
      <alignment horizontal="center" vertical="center"/>
    </xf>
    <xf numFmtId="10" fontId="0" fillId="0" borderId="78" xfId="0" quotePrefix="1" applyNumberFormat="1" applyFont="1" applyFill="1" applyBorder="1" applyAlignment="1">
      <alignment horizontal="center" vertical="center"/>
    </xf>
    <xf numFmtId="10" fontId="0" fillId="0" borderId="37" xfId="0" quotePrefix="1" applyNumberFormat="1" applyFont="1" applyFill="1" applyBorder="1" applyAlignment="1">
      <alignment horizontal="center" vertical="center"/>
    </xf>
    <xf numFmtId="172" fontId="23" fillId="8" borderId="25" xfId="3" applyNumberFormat="1" applyFont="1" applyFill="1" applyBorder="1" applyAlignment="1">
      <alignment horizontal="center" vertical="center" wrapText="1"/>
    </xf>
    <xf numFmtId="172" fontId="23" fillId="8" borderId="24" xfId="3" applyNumberFormat="1" applyFont="1" applyFill="1" applyBorder="1" applyAlignment="1">
      <alignment horizontal="center" vertical="center" wrapText="1"/>
    </xf>
    <xf numFmtId="172" fontId="23" fillId="8" borderId="2" xfId="3" applyNumberFormat="1" applyFont="1" applyFill="1" applyBorder="1" applyAlignment="1">
      <alignment horizontal="center" vertical="center" wrapText="1"/>
    </xf>
    <xf numFmtId="17" fontId="9" fillId="5" borderId="22" xfId="0" applyNumberFormat="1" applyFont="1" applyFill="1" applyBorder="1" applyAlignment="1">
      <alignment horizontal="center" vertical="center" textRotation="90" wrapText="1"/>
    </xf>
    <xf numFmtId="17" fontId="9" fillId="5" borderId="9" xfId="0" applyNumberFormat="1" applyFont="1" applyFill="1" applyBorder="1" applyAlignment="1">
      <alignment horizontal="center" vertical="center" textRotation="90" wrapText="1"/>
    </xf>
    <xf numFmtId="17" fontId="9" fillId="5" borderId="23" xfId="0" applyNumberFormat="1" applyFont="1" applyFill="1" applyBorder="1" applyAlignment="1">
      <alignment horizontal="center" vertical="center" textRotation="90" wrapText="1"/>
    </xf>
    <xf numFmtId="17" fontId="42" fillId="5" borderId="22" xfId="0" applyNumberFormat="1" applyFont="1" applyFill="1" applyBorder="1" applyAlignment="1">
      <alignment horizontal="center" vertical="center" textRotation="90" wrapText="1"/>
    </xf>
    <xf numFmtId="17" fontId="42" fillId="5" borderId="9" xfId="0" applyNumberFormat="1" applyFont="1" applyFill="1" applyBorder="1" applyAlignment="1">
      <alignment horizontal="center" vertical="center" textRotation="90" wrapText="1"/>
    </xf>
    <xf numFmtId="17" fontId="42" fillId="5" borderId="23" xfId="0" applyNumberFormat="1" applyFont="1" applyFill="1" applyBorder="1" applyAlignment="1">
      <alignment horizontal="center" vertical="center" textRotation="90" wrapText="1"/>
    </xf>
    <xf numFmtId="0" fontId="27" fillId="0" borderId="24" xfId="0" applyFont="1" applyBorder="1" applyAlignment="1">
      <alignment horizontal="left" vertical="top" wrapText="1"/>
    </xf>
    <xf numFmtId="0" fontId="27" fillId="0" borderId="7" xfId="0" applyFont="1" applyBorder="1" applyAlignment="1">
      <alignment horizontal="left" vertical="top" wrapText="1"/>
    </xf>
    <xf numFmtId="172" fontId="23" fillId="8" borderId="23" xfId="3" applyNumberFormat="1" applyFont="1" applyFill="1" applyBorder="1" applyAlignment="1">
      <alignment horizontal="center" vertical="center" wrapText="1"/>
    </xf>
    <xf numFmtId="172" fontId="23" fillId="8" borderId="8" xfId="3" applyNumberFormat="1" applyFont="1" applyFill="1" applyBorder="1" applyAlignment="1">
      <alignment horizontal="center" vertical="center" wrapText="1"/>
    </xf>
    <xf numFmtId="172" fontId="23" fillId="8" borderId="4" xfId="3" applyNumberFormat="1" applyFont="1" applyFill="1" applyBorder="1" applyAlignment="1">
      <alignment horizontal="center" vertical="center" wrapText="1"/>
    </xf>
    <xf numFmtId="0" fontId="55" fillId="5" borderId="25" xfId="0" applyFont="1" applyFill="1" applyBorder="1" applyAlignment="1">
      <alignment horizontal="center" vertical="center"/>
    </xf>
    <xf numFmtId="0" fontId="55" fillId="5" borderId="24" xfId="0" applyFont="1" applyFill="1" applyBorder="1" applyAlignment="1">
      <alignment horizontal="center" vertical="center"/>
    </xf>
    <xf numFmtId="0" fontId="55" fillId="5" borderId="2" xfId="0" applyFont="1" applyFill="1" applyBorder="1" applyAlignment="1">
      <alignment horizontal="center" vertical="center"/>
    </xf>
    <xf numFmtId="0" fontId="100" fillId="0" borderId="7" xfId="0" applyFont="1" applyBorder="1" applyAlignment="1">
      <alignment horizontal="left" vertical="top" wrapText="1"/>
    </xf>
    <xf numFmtId="0" fontId="100" fillId="0" borderId="0" xfId="0" applyFont="1" applyBorder="1" applyAlignment="1">
      <alignment horizontal="left" vertical="top" wrapText="1"/>
    </xf>
    <xf numFmtId="0" fontId="50" fillId="4" borderId="23" xfId="5" applyFont="1" applyFill="1" applyBorder="1" applyAlignment="1">
      <alignment horizontal="left"/>
    </xf>
    <xf numFmtId="0" fontId="50" fillId="4" borderId="8" xfId="5" applyFont="1" applyFill="1" applyBorder="1" applyAlignment="1">
      <alignment horizontal="left"/>
    </xf>
    <xf numFmtId="0" fontId="50" fillId="4" borderId="4" xfId="5" applyFont="1" applyFill="1" applyBorder="1" applyAlignment="1">
      <alignment horizontal="left"/>
    </xf>
    <xf numFmtId="0" fontId="52" fillId="2" borderId="51" xfId="5" applyFont="1" applyFill="1" applyBorder="1" applyAlignment="1">
      <alignment horizontal="right"/>
    </xf>
    <xf numFmtId="0" fontId="52" fillId="2" borderId="76" xfId="5" applyFont="1" applyFill="1" applyBorder="1" applyAlignment="1">
      <alignment horizontal="right"/>
    </xf>
    <xf numFmtId="0" fontId="52" fillId="2" borderId="53" xfId="5" applyFont="1" applyFill="1" applyBorder="1" applyAlignment="1">
      <alignment horizontal="right"/>
    </xf>
    <xf numFmtId="0" fontId="52" fillId="2" borderId="77" xfId="5" applyFont="1" applyFill="1" applyBorder="1" applyAlignment="1">
      <alignment horizontal="right"/>
    </xf>
    <xf numFmtId="0" fontId="42" fillId="5" borderId="25" xfId="5" applyFont="1" applyFill="1" applyBorder="1" applyAlignment="1">
      <alignment horizontal="center"/>
    </xf>
    <xf numFmtId="0" fontId="42" fillId="5" borderId="24" xfId="5" applyFont="1" applyFill="1" applyBorder="1" applyAlignment="1">
      <alignment horizontal="center"/>
    </xf>
    <xf numFmtId="0" fontId="42" fillId="5" borderId="2" xfId="5" applyFont="1" applyFill="1" applyBorder="1" applyAlignment="1">
      <alignment horizontal="center"/>
    </xf>
    <xf numFmtId="0" fontId="42" fillId="8" borderId="25" xfId="5" applyFont="1" applyFill="1" applyBorder="1" applyAlignment="1">
      <alignment horizontal="center"/>
    </xf>
    <xf numFmtId="0" fontId="42" fillId="8" borderId="24" xfId="5" applyFont="1" applyFill="1" applyBorder="1" applyAlignment="1">
      <alignment horizontal="center"/>
    </xf>
    <xf numFmtId="0" fontId="42" fillId="8" borderId="2" xfId="5" applyFont="1" applyFill="1" applyBorder="1" applyAlignment="1">
      <alignment horizontal="center"/>
    </xf>
    <xf numFmtId="0" fontId="0" fillId="2" borderId="51" xfId="0" applyFont="1" applyFill="1" applyBorder="1" applyAlignment="1">
      <alignment horizontal="right"/>
    </xf>
    <xf numFmtId="0" fontId="0" fillId="2" borderId="76" xfId="0" applyFont="1" applyFill="1" applyBorder="1" applyAlignment="1">
      <alignment horizontal="right"/>
    </xf>
    <xf numFmtId="0" fontId="50" fillId="2" borderId="32" xfId="5" applyFont="1" applyFill="1" applyBorder="1" applyAlignment="1">
      <alignment horizontal="right"/>
    </xf>
    <xf numFmtId="0" fontId="5" fillId="0" borderId="21" xfId="0" applyFont="1" applyBorder="1" applyAlignment="1">
      <alignment horizontal="right"/>
    </xf>
    <xf numFmtId="0" fontId="7" fillId="2" borderId="53" xfId="5" applyFont="1" applyFill="1" applyBorder="1" applyAlignment="1">
      <alignment horizontal="right"/>
    </xf>
    <xf numFmtId="0" fontId="0" fillId="0" borderId="77" xfId="0" applyBorder="1" applyAlignment="1">
      <alignment horizontal="right"/>
    </xf>
    <xf numFmtId="0" fontId="52" fillId="2" borderId="76" xfId="5" applyFont="1" applyFill="1" applyBorder="1" applyAlignment="1">
      <alignment horizontal="right" wrapText="1"/>
    </xf>
    <xf numFmtId="0" fontId="52" fillId="2" borderId="52" xfId="5" applyFont="1" applyFill="1" applyBorder="1" applyAlignment="1">
      <alignment horizontal="right" wrapText="1"/>
    </xf>
    <xf numFmtId="0" fontId="52" fillId="2" borderId="21" xfId="5" applyFont="1" applyFill="1" applyBorder="1" applyAlignment="1">
      <alignment horizontal="right" wrapText="1"/>
    </xf>
    <xf numFmtId="0" fontId="52" fillId="2" borderId="17" xfId="5" applyFont="1" applyFill="1" applyBorder="1" applyAlignment="1">
      <alignment horizontal="right" wrapText="1"/>
    </xf>
    <xf numFmtId="0" fontId="52" fillId="2" borderId="32" xfId="5" applyFont="1" applyFill="1" applyBorder="1" applyAlignment="1">
      <alignment horizontal="right" wrapText="1"/>
    </xf>
    <xf numFmtId="0" fontId="50" fillId="2" borderId="77" xfId="5" applyFont="1" applyFill="1" applyBorder="1" applyAlignment="1">
      <alignment horizontal="right" wrapText="1"/>
    </xf>
    <xf numFmtId="0" fontId="50" fillId="2" borderId="59" xfId="5" applyFont="1" applyFill="1" applyBorder="1" applyAlignment="1">
      <alignment horizontal="right" wrapText="1"/>
    </xf>
    <xf numFmtId="0" fontId="50" fillId="3" borderId="23" xfId="5" applyFont="1" applyFill="1" applyBorder="1" applyAlignment="1">
      <alignment horizontal="left"/>
    </xf>
    <xf numFmtId="0" fontId="50" fillId="3" borderId="8" xfId="5" applyFont="1" applyFill="1" applyBorder="1" applyAlignment="1">
      <alignment horizontal="left"/>
    </xf>
    <xf numFmtId="0" fontId="50" fillId="3" borderId="4" xfId="5" applyFont="1" applyFill="1" applyBorder="1" applyAlignment="1">
      <alignment horizontal="left"/>
    </xf>
    <xf numFmtId="0" fontId="52" fillId="2" borderId="55" xfId="5" applyFont="1" applyFill="1" applyBorder="1" applyAlignment="1">
      <alignment horizontal="right" wrapText="1"/>
    </xf>
    <xf numFmtId="0" fontId="52" fillId="2" borderId="45" xfId="5" applyFont="1" applyFill="1" applyBorder="1" applyAlignment="1">
      <alignment horizontal="right" wrapText="1"/>
    </xf>
    <xf numFmtId="0" fontId="52" fillId="2" borderId="40" xfId="5" applyFont="1" applyFill="1" applyBorder="1" applyAlignment="1">
      <alignment horizontal="right" wrapText="1"/>
    </xf>
    <xf numFmtId="0" fontId="50" fillId="2" borderId="8" xfId="5" applyFont="1" applyFill="1" applyBorder="1" applyAlignment="1">
      <alignment horizontal="right" wrapText="1"/>
    </xf>
    <xf numFmtId="0" fontId="50" fillId="2" borderId="4" xfId="5" applyFont="1" applyFill="1" applyBorder="1" applyAlignment="1">
      <alignment horizontal="right" wrapText="1"/>
    </xf>
    <xf numFmtId="0" fontId="5" fillId="2" borderId="32" xfId="5" applyFont="1" applyFill="1" applyBorder="1" applyAlignment="1">
      <alignment horizontal="right"/>
    </xf>
    <xf numFmtId="0" fontId="5" fillId="2" borderId="21" xfId="5" applyFont="1" applyFill="1" applyBorder="1" applyAlignment="1">
      <alignment horizontal="right"/>
    </xf>
    <xf numFmtId="0" fontId="50" fillId="2" borderId="21" xfId="5" applyFont="1" applyFill="1" applyBorder="1" applyAlignment="1">
      <alignment horizontal="right"/>
    </xf>
    <xf numFmtId="0" fontId="50" fillId="2" borderId="32" xfId="5" applyFont="1" applyFill="1" applyBorder="1" applyAlignment="1">
      <alignment horizontal="right" wrapText="1"/>
    </xf>
    <xf numFmtId="0" fontId="50" fillId="2" borderId="21" xfId="5" applyFont="1" applyFill="1" applyBorder="1" applyAlignment="1">
      <alignment horizontal="right" wrapText="1"/>
    </xf>
    <xf numFmtId="0" fontId="50" fillId="2" borderId="53" xfId="5" applyFont="1" applyFill="1" applyBorder="1" applyAlignment="1">
      <alignment horizontal="right"/>
    </xf>
    <xf numFmtId="0" fontId="50" fillId="2" borderId="77" xfId="5" applyFont="1" applyFill="1" applyBorder="1" applyAlignment="1">
      <alignment horizontal="right"/>
    </xf>
    <xf numFmtId="0" fontId="42" fillId="5" borderId="0" xfId="5" applyFont="1" applyFill="1" applyBorder="1" applyAlignment="1">
      <alignment horizontal="center"/>
    </xf>
    <xf numFmtId="0" fontId="42" fillId="5" borderId="5" xfId="5" applyFont="1" applyFill="1" applyBorder="1" applyAlignment="1">
      <alignment horizontal="center"/>
    </xf>
    <xf numFmtId="0" fontId="50" fillId="2" borderId="55" xfId="5" applyFont="1" applyFill="1" applyBorder="1" applyAlignment="1">
      <alignment horizontal="right"/>
    </xf>
    <xf numFmtId="0" fontId="50" fillId="2" borderId="45" xfId="5" applyFont="1" applyFill="1" applyBorder="1" applyAlignment="1">
      <alignment horizontal="right"/>
    </xf>
    <xf numFmtId="0" fontId="50" fillId="2" borderId="40" xfId="5" applyFont="1" applyFill="1" applyBorder="1" applyAlignment="1">
      <alignment horizontal="right"/>
    </xf>
    <xf numFmtId="0" fontId="50" fillId="2" borderId="23" xfId="5" applyFont="1" applyFill="1" applyBorder="1" applyAlignment="1">
      <alignment horizontal="right"/>
    </xf>
    <xf numFmtId="0" fontId="50" fillId="2" borderId="8" xfId="5" applyFont="1" applyFill="1" applyBorder="1" applyAlignment="1">
      <alignment horizontal="right"/>
    </xf>
    <xf numFmtId="0" fontId="55" fillId="5" borderId="24" xfId="5" applyFont="1" applyFill="1" applyBorder="1" applyAlignment="1">
      <alignment horizontal="center"/>
    </xf>
    <xf numFmtId="0" fontId="55" fillId="5" borderId="2" xfId="5" applyFont="1" applyFill="1" applyBorder="1" applyAlignment="1">
      <alignment horizontal="center"/>
    </xf>
    <xf numFmtId="0" fontId="52" fillId="0" borderId="83" xfId="5" applyFont="1" applyBorder="1" applyAlignment="1">
      <alignment horizontal="center"/>
    </xf>
    <xf numFmtId="0" fontId="52" fillId="0" borderId="7" xfId="5" applyFont="1" applyBorder="1" applyAlignment="1">
      <alignment horizontal="center"/>
    </xf>
    <xf numFmtId="0" fontId="52" fillId="0" borderId="79" xfId="5" applyFont="1" applyBorder="1" applyAlignment="1">
      <alignment horizontal="center"/>
    </xf>
    <xf numFmtId="0" fontId="42" fillId="5" borderId="23" xfId="5" applyFont="1" applyFill="1" applyBorder="1" applyAlignment="1">
      <alignment horizontal="center"/>
    </xf>
    <xf numFmtId="0" fontId="42" fillId="5" borderId="4" xfId="5" applyFont="1" applyFill="1" applyBorder="1" applyAlignment="1">
      <alignment horizontal="center"/>
    </xf>
    <xf numFmtId="0" fontId="64" fillId="5" borderId="22" xfId="5" applyFont="1" applyFill="1" applyBorder="1" applyAlignment="1">
      <alignment horizontal="center" vertical="center"/>
    </xf>
    <xf numFmtId="0" fontId="64" fillId="5" borderId="7" xfId="5" applyFont="1" applyFill="1" applyBorder="1" applyAlignment="1">
      <alignment horizontal="center" vertical="center"/>
    </xf>
    <xf numFmtId="0" fontId="64" fillId="5" borderId="30" xfId="5" applyFont="1" applyFill="1" applyBorder="1" applyAlignment="1">
      <alignment horizontal="center" vertical="center"/>
    </xf>
    <xf numFmtId="0" fontId="64" fillId="5" borderId="23" xfId="5" applyFont="1" applyFill="1" applyBorder="1" applyAlignment="1">
      <alignment horizontal="center" vertical="center"/>
    </xf>
    <xf numFmtId="0" fontId="64" fillId="5" borderId="8" xfId="5" applyFont="1" applyFill="1" applyBorder="1" applyAlignment="1">
      <alignment horizontal="center" vertical="center"/>
    </xf>
    <xf numFmtId="0" fontId="64" fillId="5" borderId="4" xfId="5" applyFont="1" applyFill="1" applyBorder="1" applyAlignment="1">
      <alignment horizontal="center" vertical="center"/>
    </xf>
    <xf numFmtId="0" fontId="6" fillId="0" borderId="0" xfId="5" applyFont="1" applyFill="1" applyBorder="1" applyAlignment="1">
      <alignment horizontal="left" vertical="top" wrapText="1"/>
    </xf>
    <xf numFmtId="0" fontId="6" fillId="0" borderId="0" xfId="5" applyFont="1" applyFill="1" applyBorder="1" applyAlignment="1">
      <alignment horizontal="left" wrapText="1"/>
    </xf>
    <xf numFmtId="0" fontId="6" fillId="0" borderId="0" xfId="5" applyFont="1" applyFill="1" applyBorder="1" applyAlignment="1">
      <alignment vertical="top" wrapText="1"/>
    </xf>
    <xf numFmtId="0" fontId="66" fillId="3" borderId="25" xfId="5" applyFont="1" applyFill="1" applyBorder="1" applyAlignment="1">
      <alignment horizontal="center"/>
    </xf>
    <xf numFmtId="0" fontId="66" fillId="3" borderId="24" xfId="5" applyFont="1" applyFill="1" applyBorder="1" applyAlignment="1">
      <alignment horizontal="center"/>
    </xf>
    <xf numFmtId="0" fontId="66" fillId="3" borderId="2" xfId="5" applyFont="1" applyFill="1" applyBorder="1" applyAlignment="1">
      <alignment horizontal="center"/>
    </xf>
    <xf numFmtId="0" fontId="66" fillId="3" borderId="25" xfId="5" quotePrefix="1" applyFont="1" applyFill="1" applyBorder="1" applyAlignment="1">
      <alignment horizontal="center"/>
    </xf>
    <xf numFmtId="0" fontId="66" fillId="3" borderId="24" xfId="5" quotePrefix="1" applyFont="1" applyFill="1" applyBorder="1" applyAlignment="1">
      <alignment horizontal="center"/>
    </xf>
    <xf numFmtId="0" fontId="66" fillId="3" borderId="2" xfId="5" quotePrefix="1" applyFont="1" applyFill="1" applyBorder="1" applyAlignment="1">
      <alignment horizontal="center"/>
    </xf>
    <xf numFmtId="0" fontId="66" fillId="24" borderId="25" xfId="5" applyFont="1" applyFill="1" applyBorder="1" applyAlignment="1">
      <alignment horizontal="center"/>
    </xf>
    <xf numFmtId="0" fontId="66" fillId="24" borderId="24" xfId="5" applyFont="1" applyFill="1" applyBorder="1" applyAlignment="1">
      <alignment horizontal="center"/>
    </xf>
    <xf numFmtId="0" fontId="66" fillId="24" borderId="2" xfId="5" applyFont="1" applyFill="1" applyBorder="1" applyAlignment="1">
      <alignment horizontal="center"/>
    </xf>
    <xf numFmtId="0" fontId="66" fillId="24" borderId="25" xfId="5" quotePrefix="1" applyFont="1" applyFill="1" applyBorder="1" applyAlignment="1">
      <alignment horizontal="center"/>
    </xf>
    <xf numFmtId="0" fontId="66" fillId="24" borderId="24" xfId="5" quotePrefix="1" applyFont="1" applyFill="1" applyBorder="1" applyAlignment="1">
      <alignment horizontal="center"/>
    </xf>
    <xf numFmtId="0" fontId="66" fillId="24" borderId="2" xfId="5" quotePrefix="1" applyFont="1" applyFill="1" applyBorder="1" applyAlignment="1">
      <alignment horizontal="center"/>
    </xf>
    <xf numFmtId="0" fontId="42" fillId="5" borderId="22" xfId="5" applyFont="1" applyFill="1" applyBorder="1" applyAlignment="1">
      <alignment horizontal="center"/>
    </xf>
    <xf numFmtId="0" fontId="42" fillId="5" borderId="7" xfId="5" applyFont="1" applyFill="1" applyBorder="1" applyAlignment="1">
      <alignment horizontal="center"/>
    </xf>
    <xf numFmtId="0" fontId="42" fillId="5" borderId="30" xfId="5" applyFont="1" applyFill="1" applyBorder="1" applyAlignment="1">
      <alignment horizontal="center"/>
    </xf>
    <xf numFmtId="4" fontId="10" fillId="0" borderId="23" xfId="5" applyNumberFormat="1" applyFont="1" applyFill="1" applyBorder="1" applyAlignment="1">
      <alignment horizontal="center" vertical="center"/>
    </xf>
    <xf numFmtId="4" fontId="10" fillId="0" borderId="4" xfId="5" applyNumberFormat="1" applyFont="1" applyFill="1" applyBorder="1" applyAlignment="1">
      <alignment horizontal="center" vertical="center"/>
    </xf>
    <xf numFmtId="4" fontId="10" fillId="0" borderId="25" xfId="5" applyNumberFormat="1" applyFont="1" applyFill="1" applyBorder="1" applyAlignment="1">
      <alignment horizontal="center" vertical="center"/>
    </xf>
    <xf numFmtId="4" fontId="10" fillId="0" borderId="2" xfId="5" applyNumberFormat="1" applyFont="1" applyFill="1" applyBorder="1" applyAlignment="1">
      <alignment horizontal="center" vertical="center"/>
    </xf>
    <xf numFmtId="0" fontId="28" fillId="3" borderId="0" xfId="0" applyFont="1" applyFill="1" applyAlignment="1">
      <alignment horizontal="left" vertical="top" wrapText="1"/>
    </xf>
    <xf numFmtId="0" fontId="30" fillId="0" borderId="0" xfId="0" applyFont="1" applyFill="1" applyBorder="1" applyAlignment="1">
      <alignment horizontal="left" vertical="top" wrapText="1"/>
    </xf>
    <xf numFmtId="0" fontId="28" fillId="0" borderId="0" xfId="0" applyFont="1" applyBorder="1" applyAlignment="1">
      <alignment horizontal="left" vertical="top" wrapText="1"/>
    </xf>
    <xf numFmtId="0" fontId="70" fillId="0" borderId="0" xfId="0" applyFont="1" applyFill="1" applyAlignment="1">
      <alignment vertical="top" wrapText="1"/>
    </xf>
    <xf numFmtId="0" fontId="70" fillId="0" borderId="0" xfId="0" applyFont="1" applyFill="1" applyAlignment="1">
      <alignment vertical="top"/>
    </xf>
    <xf numFmtId="0" fontId="0" fillId="3" borderId="0" xfId="0" applyFont="1" applyFill="1" applyAlignment="1">
      <alignment horizontal="left" vertical="top" wrapText="1"/>
    </xf>
    <xf numFmtId="3" fontId="73" fillId="0" borderId="14" xfId="0" applyNumberFormat="1" applyFont="1" applyFill="1" applyBorder="1" applyAlignment="1">
      <alignment horizontal="center" vertical="center" wrapText="1"/>
    </xf>
    <xf numFmtId="3" fontId="73" fillId="0" borderId="57" xfId="0" applyNumberFormat="1" applyFont="1" applyFill="1" applyBorder="1" applyAlignment="1">
      <alignment horizontal="center" vertical="center" wrapText="1"/>
    </xf>
    <xf numFmtId="3" fontId="73" fillId="0" borderId="73" xfId="0" applyNumberFormat="1" applyFont="1" applyFill="1" applyBorder="1" applyAlignment="1">
      <alignment horizontal="center" vertical="center" wrapText="1"/>
    </xf>
    <xf numFmtId="3" fontId="73" fillId="0" borderId="16" xfId="0" applyNumberFormat="1" applyFont="1" applyFill="1" applyBorder="1" applyAlignment="1">
      <alignment horizontal="center" vertical="center" wrapText="1"/>
    </xf>
    <xf numFmtId="3" fontId="73" fillId="0" borderId="10" xfId="0" applyNumberFormat="1" applyFont="1" applyFill="1" applyBorder="1" applyAlignment="1">
      <alignment horizontal="center" vertical="center" wrapText="1"/>
    </xf>
    <xf numFmtId="3" fontId="73" fillId="0" borderId="11" xfId="0" applyNumberFormat="1" applyFont="1" applyFill="1" applyBorder="1" applyAlignment="1">
      <alignment horizontal="center" vertical="center" wrapText="1"/>
    </xf>
    <xf numFmtId="3" fontId="73" fillId="0" borderId="39" xfId="0" applyNumberFormat="1" applyFont="1" applyFill="1" applyBorder="1" applyAlignment="1">
      <alignment horizontal="center" vertical="center" wrapText="1"/>
    </xf>
    <xf numFmtId="3" fontId="73" fillId="0" borderId="46" xfId="0" applyNumberFormat="1" applyFont="1" applyFill="1" applyBorder="1" applyAlignment="1">
      <alignment horizontal="center" vertical="center" wrapText="1"/>
    </xf>
    <xf numFmtId="3" fontId="73" fillId="0" borderId="62" xfId="0" applyNumberFormat="1" applyFont="1" applyFill="1" applyBorder="1" applyAlignment="1">
      <alignment horizontal="center" vertical="center" wrapText="1"/>
    </xf>
    <xf numFmtId="164" fontId="20" fillId="0" borderId="75" xfId="2" applyNumberFormat="1" applyFont="1" applyBorder="1" applyAlignment="1">
      <alignment horizontal="center" vertical="center" wrapText="1"/>
    </xf>
    <xf numFmtId="9" fontId="17" fillId="0" borderId="44" xfId="0" applyNumberFormat="1" applyFont="1" applyBorder="1" applyAlignment="1">
      <alignment horizontal="center" vertical="center" wrapText="1"/>
    </xf>
    <xf numFmtId="0" fontId="15" fillId="3" borderId="24" xfId="0" applyFont="1" applyFill="1" applyBorder="1" applyAlignment="1">
      <alignment horizontal="left" vertical="center" wrapText="1"/>
    </xf>
    <xf numFmtId="3" fontId="56" fillId="3" borderId="50" xfId="0" applyNumberFormat="1" applyFont="1" applyFill="1" applyBorder="1" applyAlignment="1">
      <alignment horizontal="center" vertical="center" wrapText="1"/>
    </xf>
    <xf numFmtId="3" fontId="56" fillId="3" borderId="42" xfId="0" applyNumberFormat="1" applyFont="1" applyFill="1" applyBorder="1" applyAlignment="1">
      <alignment horizontal="center" vertical="center" wrapText="1"/>
    </xf>
    <xf numFmtId="164" fontId="24" fillId="3" borderId="42" xfId="0" applyNumberFormat="1" applyFont="1" applyFill="1" applyBorder="1" applyAlignment="1">
      <alignment horizontal="center" vertical="center" wrapText="1"/>
    </xf>
    <xf numFmtId="3" fontId="56" fillId="3" borderId="44" xfId="0" applyNumberFormat="1" applyFont="1" applyFill="1" applyBorder="1" applyAlignment="1">
      <alignment horizontal="center" vertical="center" wrapText="1"/>
    </xf>
    <xf numFmtId="0" fontId="10" fillId="3" borderId="65" xfId="0" applyFont="1" applyFill="1" applyBorder="1" applyAlignment="1">
      <alignment horizontal="center" vertical="center" wrapText="1"/>
    </xf>
    <xf numFmtId="3" fontId="56" fillId="3" borderId="82" xfId="0" applyNumberFormat="1" applyFont="1" applyFill="1" applyBorder="1" applyAlignment="1">
      <alignment horizontal="center" vertical="center" wrapText="1"/>
    </xf>
    <xf numFmtId="164" fontId="24" fillId="3" borderId="82" xfId="0" applyNumberFormat="1" applyFont="1" applyFill="1" applyBorder="1" applyAlignment="1">
      <alignment horizontal="center" vertical="center" wrapText="1"/>
    </xf>
    <xf numFmtId="0" fontId="10" fillId="3" borderId="39" xfId="0" applyFont="1" applyFill="1" applyBorder="1" applyAlignment="1">
      <alignment horizontal="center" vertical="center" wrapText="1"/>
    </xf>
    <xf numFmtId="164" fontId="24" fillId="3" borderId="15" xfId="0" applyNumberFormat="1" applyFont="1" applyFill="1" applyBorder="1" applyAlignment="1">
      <alignment horizontal="center" vertical="center" wrapText="1"/>
    </xf>
    <xf numFmtId="164" fontId="24" fillId="3" borderId="19" xfId="0" applyNumberFormat="1" applyFont="1" applyFill="1" applyBorder="1" applyAlignment="1">
      <alignment horizontal="center" vertical="center" wrapText="1"/>
    </xf>
    <xf numFmtId="164" fontId="24" fillId="3" borderId="20" xfId="0" applyNumberFormat="1" applyFont="1" applyFill="1" applyBorder="1" applyAlignment="1">
      <alignment horizontal="center" vertical="center" wrapText="1"/>
    </xf>
    <xf numFmtId="0" fontId="13" fillId="2" borderId="1" xfId="0" applyFont="1" applyFill="1" applyBorder="1" applyAlignment="1">
      <alignment horizontal="right" vertical="center" wrapText="1"/>
    </xf>
    <xf numFmtId="3" fontId="17" fillId="4" borderId="64" xfId="0" applyNumberFormat="1" applyFont="1" applyFill="1" applyBorder="1" applyAlignment="1">
      <alignment horizontal="center" vertical="center" wrapText="1"/>
    </xf>
    <xf numFmtId="0" fontId="13" fillId="2" borderId="25" xfId="0" applyFont="1" applyFill="1" applyBorder="1" applyAlignment="1">
      <alignment horizontal="right" vertical="center" wrapText="1"/>
    </xf>
    <xf numFmtId="0" fontId="16" fillId="3" borderId="67" xfId="0" applyFont="1" applyFill="1" applyBorder="1" applyAlignment="1">
      <alignment horizontal="center" vertical="center" wrapText="1"/>
    </xf>
    <xf numFmtId="0" fontId="16" fillId="3" borderId="60" xfId="0" applyFont="1" applyFill="1" applyBorder="1" applyAlignment="1">
      <alignment horizontal="center" vertical="center" wrapText="1"/>
    </xf>
    <xf numFmtId="3" fontId="16" fillId="3" borderId="60" xfId="0" applyNumberFormat="1" applyFont="1" applyFill="1" applyBorder="1" applyAlignment="1">
      <alignment horizontal="center" vertical="center" wrapText="1"/>
    </xf>
    <xf numFmtId="0" fontId="16" fillId="3" borderId="61" xfId="0"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3" fontId="111" fillId="3" borderId="79" xfId="0" applyNumberFormat="1" applyFont="1" applyFill="1" applyBorder="1" applyAlignment="1">
      <alignment horizontal="center" vertical="center"/>
    </xf>
    <xf numFmtId="164" fontId="129" fillId="3" borderId="19" xfId="0" applyNumberFormat="1" applyFont="1" applyFill="1" applyBorder="1" applyAlignment="1">
      <alignment horizontal="center" vertical="center" wrapText="1"/>
    </xf>
    <xf numFmtId="164" fontId="129" fillId="3" borderId="20" xfId="0" applyNumberFormat="1" applyFont="1" applyFill="1" applyBorder="1" applyAlignment="1">
      <alignment horizontal="center" vertical="center" wrapText="1"/>
    </xf>
    <xf numFmtId="0" fontId="16" fillId="3" borderId="0" xfId="0" applyFont="1" applyFill="1" applyBorder="1" applyAlignment="1">
      <alignment horizontal="left" vertical="top" wrapText="1"/>
    </xf>
    <xf numFmtId="0" fontId="0" fillId="0" borderId="8" xfId="0" applyBorder="1"/>
    <xf numFmtId="0" fontId="16" fillId="3" borderId="8" xfId="0" applyFont="1" applyFill="1" applyBorder="1" applyAlignment="1">
      <alignment horizontal="left" vertical="top" wrapText="1"/>
    </xf>
    <xf numFmtId="0" fontId="0" fillId="0" borderId="5" xfId="0" applyBorder="1"/>
    <xf numFmtId="0" fontId="0" fillId="0" borderId="25" xfId="0" applyBorder="1"/>
    <xf numFmtId="0" fontId="0" fillId="0" borderId="2" xfId="0" applyBorder="1"/>
    <xf numFmtId="3" fontId="17" fillId="3" borderId="50" xfId="0" applyNumberFormat="1" applyFont="1" applyFill="1" applyBorder="1" applyAlignment="1">
      <alignment horizontal="center" vertical="center" wrapText="1"/>
    </xf>
    <xf numFmtId="3" fontId="17" fillId="3" borderId="42" xfId="0" applyNumberFormat="1" applyFont="1" applyFill="1" applyBorder="1" applyAlignment="1">
      <alignment horizontal="center" vertical="center" wrapText="1"/>
    </xf>
    <xf numFmtId="3" fontId="17" fillId="3" borderId="63" xfId="0" applyNumberFormat="1" applyFont="1" applyFill="1" applyBorder="1" applyAlignment="1">
      <alignment horizontal="center" vertical="center" wrapText="1"/>
    </xf>
    <xf numFmtId="0" fontId="0" fillId="3" borderId="78" xfId="0" quotePrefix="1" applyNumberFormat="1" applyFont="1" applyFill="1" applyBorder="1" applyAlignment="1">
      <alignment horizontal="center" vertical="center"/>
    </xf>
    <xf numFmtId="0" fontId="0" fillId="3" borderId="37" xfId="0" quotePrefix="1" applyNumberFormat="1" applyFont="1" applyFill="1" applyBorder="1" applyAlignment="1">
      <alignment horizontal="center" vertical="center"/>
    </xf>
    <xf numFmtId="0" fontId="0" fillId="3" borderId="32" xfId="0" quotePrefix="1" applyNumberFormat="1" applyFont="1" applyFill="1" applyBorder="1" applyAlignment="1">
      <alignment horizontal="center" vertical="center"/>
    </xf>
    <xf numFmtId="0" fontId="0" fillId="3" borderId="17" xfId="0" quotePrefix="1" applyNumberFormat="1" applyFont="1" applyFill="1" applyBorder="1" applyAlignment="1">
      <alignment horizontal="center" vertical="center"/>
    </xf>
    <xf numFmtId="0" fontId="0" fillId="3" borderId="53" xfId="0" quotePrefix="1" applyNumberFormat="1" applyFont="1" applyFill="1" applyBorder="1" applyAlignment="1">
      <alignment horizontal="center" vertical="center"/>
    </xf>
    <xf numFmtId="0" fontId="0" fillId="3" borderId="59" xfId="0" quotePrefix="1" applyNumberFormat="1" applyFont="1" applyFill="1" applyBorder="1" applyAlignment="1">
      <alignment horizontal="center" vertical="center"/>
    </xf>
    <xf numFmtId="0" fontId="0" fillId="3" borderId="51" xfId="0" quotePrefix="1" applyNumberFormat="1" applyFont="1" applyFill="1" applyBorder="1" applyAlignment="1">
      <alignment horizontal="center" vertical="center"/>
    </xf>
    <xf numFmtId="0" fontId="0" fillId="3" borderId="52" xfId="0" quotePrefix="1" applyNumberFormat="1" applyFont="1" applyFill="1" applyBorder="1" applyAlignment="1">
      <alignment horizontal="center" vertical="center"/>
    </xf>
    <xf numFmtId="3" fontId="52" fillId="27" borderId="57" xfId="3" applyNumberFormat="1" applyFont="1" applyFill="1" applyBorder="1" applyAlignment="1">
      <alignment horizontal="center" vertical="center"/>
    </xf>
    <xf numFmtId="3" fontId="52" fillId="27" borderId="10" xfId="3" applyNumberFormat="1" applyFont="1" applyFill="1" applyBorder="1" applyAlignment="1">
      <alignment horizontal="center" vertical="center"/>
    </xf>
    <xf numFmtId="165" fontId="52" fillId="3" borderId="9" xfId="3" applyNumberFormat="1" applyFont="1" applyFill="1" applyBorder="1" applyAlignment="1">
      <alignment horizontal="center" vertical="center"/>
    </xf>
    <xf numFmtId="165" fontId="52" fillId="3" borderId="0" xfId="3" applyNumberFormat="1" applyFont="1" applyFill="1" applyBorder="1" applyAlignment="1">
      <alignment horizontal="center" vertical="center"/>
    </xf>
    <xf numFmtId="0" fontId="64" fillId="5" borderId="9" xfId="5" applyFont="1" applyFill="1" applyBorder="1" applyAlignment="1">
      <alignment horizontal="center" vertical="center"/>
    </xf>
    <xf numFmtId="0" fontId="64" fillId="5" borderId="0" xfId="5" applyFont="1" applyFill="1" applyBorder="1" applyAlignment="1">
      <alignment horizontal="center" vertical="center"/>
    </xf>
    <xf numFmtId="0" fontId="37" fillId="20" borderId="0" xfId="5" applyFont="1" applyFill="1" applyBorder="1" applyAlignment="1"/>
    <xf numFmtId="0" fontId="50" fillId="2" borderId="103" xfId="0" applyFont="1" applyFill="1" applyBorder="1" applyAlignment="1">
      <alignment horizontal="center" vertical="center" wrapText="1"/>
    </xf>
    <xf numFmtId="3" fontId="10" fillId="0" borderId="73" xfId="5" applyNumberFormat="1" applyFont="1" applyFill="1" applyBorder="1" applyAlignment="1">
      <alignment horizontal="center" vertical="center"/>
    </xf>
    <xf numFmtId="3" fontId="10" fillId="0" borderId="11" xfId="5" applyNumberFormat="1" applyFont="1" applyFill="1" applyBorder="1" applyAlignment="1">
      <alignment horizontal="center" vertical="center"/>
    </xf>
    <xf numFmtId="3" fontId="10" fillId="0" borderId="75" xfId="5" applyNumberFormat="1" applyFont="1" applyFill="1" applyBorder="1" applyAlignment="1">
      <alignment horizontal="center" vertical="center"/>
    </xf>
    <xf numFmtId="3" fontId="10" fillId="3" borderId="31" xfId="5" applyNumberFormat="1" applyFont="1" applyFill="1" applyBorder="1" applyAlignment="1">
      <alignment horizontal="center" vertical="center"/>
    </xf>
    <xf numFmtId="0" fontId="42" fillId="8" borderId="25" xfId="5" applyFont="1" applyFill="1" applyBorder="1" applyAlignment="1">
      <alignment horizontal="center" vertical="center" wrapText="1"/>
    </xf>
    <xf numFmtId="0" fontId="42" fillId="8" borderId="24" xfId="5" applyFont="1" applyFill="1" applyBorder="1" applyAlignment="1">
      <alignment horizontal="center" vertical="center" wrapText="1"/>
    </xf>
    <xf numFmtId="0" fontId="42" fillId="8" borderId="2" xfId="5" applyFont="1" applyFill="1" applyBorder="1" applyAlignment="1">
      <alignment horizontal="center" vertical="center" wrapText="1"/>
    </xf>
    <xf numFmtId="0" fontId="22" fillId="2" borderId="22" xfId="0" applyFont="1" applyFill="1" applyBorder="1" applyAlignment="1">
      <alignment horizontal="center"/>
    </xf>
    <xf numFmtId="0" fontId="22" fillId="2" borderId="7" xfId="0" applyFont="1" applyFill="1" applyBorder="1" applyAlignment="1">
      <alignment horizontal="center"/>
    </xf>
    <xf numFmtId="0" fontId="22" fillId="2" borderId="30" xfId="0" applyFont="1" applyFill="1" applyBorder="1" applyAlignment="1">
      <alignment horizontal="center"/>
    </xf>
    <xf numFmtId="4" fontId="10" fillId="3" borderId="20" xfId="5" applyNumberFormat="1" applyFont="1" applyFill="1" applyBorder="1" applyAlignment="1">
      <alignment horizontal="center" vertical="center"/>
    </xf>
    <xf numFmtId="0" fontId="30" fillId="0" borderId="7" xfId="0" applyFont="1" applyFill="1" applyBorder="1" applyAlignment="1">
      <alignment horizontal="left" vertical="top" wrapText="1"/>
    </xf>
    <xf numFmtId="0" fontId="116" fillId="0" borderId="24" xfId="5" quotePrefix="1" applyFont="1" applyBorder="1" applyAlignment="1">
      <alignment horizontal="left" vertical="top" wrapText="1"/>
    </xf>
    <xf numFmtId="4" fontId="10" fillId="3" borderId="25" xfId="5" applyNumberFormat="1" applyFont="1" applyFill="1" applyBorder="1" applyAlignment="1">
      <alignment horizontal="center" vertical="center"/>
    </xf>
    <xf numFmtId="4" fontId="10" fillId="3" borderId="2" xfId="5" applyNumberFormat="1" applyFont="1" applyFill="1" applyBorder="1" applyAlignment="1">
      <alignment horizontal="center" vertical="center"/>
    </xf>
    <xf numFmtId="3" fontId="10" fillId="6" borderId="15" xfId="5" applyNumberFormat="1" applyFont="1" applyFill="1" applyBorder="1" applyAlignment="1">
      <alignment horizontal="center" vertical="center"/>
    </xf>
    <xf numFmtId="3" fontId="10" fillId="6" borderId="20" xfId="5" applyNumberFormat="1" applyFont="1" applyFill="1" applyBorder="1" applyAlignment="1">
      <alignment horizontal="center" vertical="center"/>
    </xf>
    <xf numFmtId="10" fontId="7" fillId="3" borderId="61" xfId="5" applyNumberFormat="1" applyFont="1" applyFill="1" applyBorder="1" applyAlignment="1">
      <alignment horizontal="center" vertical="center"/>
    </xf>
    <xf numFmtId="0" fontId="28" fillId="0" borderId="7" xfId="0" applyFont="1" applyFill="1" applyBorder="1" applyAlignment="1">
      <alignment horizontal="left" vertical="top"/>
    </xf>
    <xf numFmtId="1" fontId="10" fillId="3" borderId="15" xfId="5" applyNumberFormat="1" applyFont="1" applyFill="1" applyBorder="1" applyAlignment="1">
      <alignment horizontal="center" vertical="center"/>
    </xf>
    <xf numFmtId="1" fontId="10" fillId="3" borderId="66" xfId="5" applyNumberFormat="1" applyFont="1" applyFill="1" applyBorder="1" applyAlignment="1">
      <alignment horizontal="center" vertical="center"/>
    </xf>
    <xf numFmtId="10" fontId="10" fillId="3" borderId="61" xfId="5" applyNumberFormat="1" applyFont="1" applyFill="1" applyBorder="1" applyAlignment="1">
      <alignment horizontal="center" vertical="center"/>
    </xf>
  </cellXfs>
  <cellStyles count="15">
    <cellStyle name="Comma" xfId="14" builtinId="3"/>
    <cellStyle name="Comma 2" xfId="4"/>
    <cellStyle name="Comma 3" xfId="11"/>
    <cellStyle name="Currency" xfId="6" builtinId="4"/>
    <cellStyle name="Hyperlink" xfId="1" builtinId="8"/>
    <cellStyle name="Normal" xfId="0" builtinId="0"/>
    <cellStyle name="Normal 2" xfId="5"/>
    <cellStyle name="Normal 2 2" xfId="8"/>
    <cellStyle name="Normal 3" xfId="3"/>
    <cellStyle name="Normal 3 2" xfId="9"/>
    <cellStyle name="Normal 4" xfId="7"/>
    <cellStyle name="Normal 5" xfId="12"/>
    <cellStyle name="Percent" xfId="2" builtinId="5"/>
    <cellStyle name="Percent 2" xfId="10"/>
    <cellStyle name="Percent 3" xfId="13"/>
  </cellStyles>
  <dxfs count="0"/>
  <tableStyles count="0" defaultTableStyle="TableStyleMedium2" defaultPivotStyle="PivotStyleLight16"/>
  <colors>
    <mruColors>
      <color rgb="FF00FF00"/>
      <color rgb="FFFF00FF"/>
      <color rgb="FF33CCFF"/>
      <color rgb="FF71FF71"/>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b="1"/>
              <a:t>Unharmed Infants Delivered to Safe Haven</a:t>
            </a:r>
          </a:p>
        </c:rich>
      </c:tx>
      <c:layout/>
      <c:overlay val="0"/>
      <c:spPr>
        <a:solidFill>
          <a:schemeClr val="accent1">
            <a:lumMod val="75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4.0602769481401027E-2"/>
          <c:y val="0.18097222222222226"/>
          <c:w val="0.93741180893502374"/>
          <c:h val="0.67003098571011954"/>
        </c:manualLayout>
      </c:layout>
      <c:barChart>
        <c:barDir val="col"/>
        <c:grouping val="clustered"/>
        <c:varyColors val="0"/>
        <c:ser>
          <c:idx val="0"/>
          <c:order val="0"/>
          <c:spPr>
            <a:solidFill>
              <a:schemeClr val="accent1"/>
            </a:solidFill>
            <a:ln>
              <a:noFill/>
            </a:ln>
            <a:effectLst/>
          </c:spPr>
          <c:invertIfNegative val="0"/>
          <c:dLbls>
            <c:dLbl>
              <c:idx val="4"/>
              <c:layout>
                <c:manualLayout>
                  <c:x val="-1.2967725232572088E-16"/>
                  <c:y val="1.33779264214046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70C-4379-BF2D-2CA31DEBCDE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'Safe Haven'!$B$2:$N$2</c:f>
              <c:strCache>
                <c:ptCount val="9"/>
                <c:pt idx="0">
                  <c:v>Apr 2017 - Sep 2017</c:v>
                </c:pt>
                <c:pt idx="1">
                  <c:v>Oct 2017 - Mar 2018</c:v>
                </c:pt>
                <c:pt idx="2">
                  <c:v>Jan 2018 - Jun 2018</c:v>
                </c:pt>
                <c:pt idx="3">
                  <c:v>Jul 2018 - Dec 2018</c:v>
                </c:pt>
                <c:pt idx="4">
                  <c:v>Jan 2019 - Jun 2019</c:v>
                </c:pt>
                <c:pt idx="5">
                  <c:v>Jul 2019 - Dec 2019</c:v>
                </c:pt>
                <c:pt idx="6">
                  <c:v>Jan 2020 - Jun 2020</c:v>
                </c:pt>
                <c:pt idx="7">
                  <c:v>Jul 2020 - Dec 2020</c:v>
                </c:pt>
                <c:pt idx="8">
                  <c:v>Jan 2021 - Jun 2021</c:v>
                </c:pt>
              </c:strCache>
            </c:strRef>
          </c:cat>
          <c:val>
            <c:numRef>
              <c:f>'Safe Haven'!$B$3:$N$3</c:f>
              <c:numCache>
                <c:formatCode>#,##0</c:formatCode>
                <c:ptCount val="9"/>
                <c:pt idx="0">
                  <c:v>1</c:v>
                </c:pt>
                <c:pt idx="1">
                  <c:v>0</c:v>
                </c:pt>
                <c:pt idx="2">
                  <c:v>2</c:v>
                </c:pt>
                <c:pt idx="3">
                  <c:v>1</c:v>
                </c:pt>
                <c:pt idx="4">
                  <c:v>3</c:v>
                </c:pt>
                <c:pt idx="5">
                  <c:v>1</c:v>
                </c:pt>
                <c:pt idx="6">
                  <c:v>0</c:v>
                </c:pt>
                <c:pt idx="7">
                  <c:v>2</c:v>
                </c:pt>
                <c:pt idx="8">
                  <c:v>1</c:v>
                </c:pt>
              </c:numCache>
            </c:numRef>
          </c:val>
          <c:extLst>
            <c:ext xmlns:c16="http://schemas.microsoft.com/office/drawing/2014/chart" uri="{C3380CC4-5D6E-409C-BE32-E72D297353CC}">
              <c16:uniqueId val="{00000000-65DA-4106-8BE8-65C0D18F932C}"/>
            </c:ext>
          </c:extLst>
        </c:ser>
        <c:dLbls>
          <c:showLegendKey val="0"/>
          <c:showVal val="0"/>
          <c:showCatName val="0"/>
          <c:showSerName val="0"/>
          <c:showPercent val="0"/>
          <c:showBubbleSize val="0"/>
        </c:dLbls>
        <c:gapWidth val="219"/>
        <c:overlap val="-27"/>
        <c:axId val="173328784"/>
        <c:axId val="173342032"/>
      </c:barChart>
      <c:catAx>
        <c:axId val="17332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3342032"/>
        <c:crosses val="autoZero"/>
        <c:auto val="1"/>
        <c:lblAlgn val="ctr"/>
        <c:lblOffset val="100"/>
        <c:noMultiLvlLbl val="0"/>
      </c:catAx>
      <c:valAx>
        <c:axId val="173342032"/>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3328784"/>
        <c:crosses val="autoZero"/>
        <c:crossBetween val="between"/>
        <c:majorUnit val="1"/>
        <c:minorUnit val="0.5"/>
      </c:valAx>
      <c:spPr>
        <a:noFill/>
        <a:ln>
          <a:solidFill>
            <a:schemeClr val="accent5"/>
          </a:solidFill>
        </a:ln>
        <a:effectLst/>
      </c:spPr>
    </c:plotArea>
    <c:plotVisOnly val="1"/>
    <c:dispBlanksAs val="gap"/>
    <c:showDLblsOverMax val="0"/>
  </c:chart>
  <c:spPr>
    <a:solidFill>
      <a:schemeClr val="bg1"/>
    </a:solidFill>
    <a:ln w="28575" cap="sq" cmpd="sng" algn="ctr">
      <a:solidFill>
        <a:srgbClr val="0070C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2438400</xdr:colOff>
      <xdr:row>0</xdr:row>
      <xdr:rowOff>344950</xdr:rowOff>
    </xdr:from>
    <xdr:to>
      <xdr:col>0</xdr:col>
      <xdr:colOff>3133725</xdr:colOff>
      <xdr:row>0</xdr:row>
      <xdr:rowOff>1181100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0" y="344950"/>
          <a:ext cx="695325" cy="83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3</xdr:row>
      <xdr:rowOff>152399</xdr:rowOff>
    </xdr:from>
    <xdr:to>
      <xdr:col>14</xdr:col>
      <xdr:colOff>0</xdr:colOff>
      <xdr:row>18</xdr:row>
      <xdr:rowOff>142874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11</xdr:col>
      <xdr:colOff>0</xdr:colOff>
      <xdr:row>10</xdr:row>
      <xdr:rowOff>0</xdr:rowOff>
    </xdr:from>
    <xdr:ext cx="184731" cy="264560"/>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747712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10</xdr:row>
      <xdr:rowOff>0</xdr:rowOff>
    </xdr:from>
    <xdr:ext cx="184731" cy="264560"/>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8029575"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dcs.az.gov/news/child-fatalities-near-fatalities-information-releas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cs.az.gov/foster"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azleg.gov/viewdocument/?docName=https://www.azleg.gov/ars/13/03623-01.htm" TargetMode="External"/><Relationship Id="rId2" Type="http://schemas.openxmlformats.org/officeDocument/2006/relationships/hyperlink" Target="https://www.azleg.gov/viewdocument/?docName=https://www.azleg.gov/ars/13/03623-01.htm" TargetMode="External"/><Relationship Id="rId1" Type="http://schemas.openxmlformats.org/officeDocument/2006/relationships/hyperlink" Target="https://www.azleg.gov/viewdocument/?docName=https://www.azleg.gov/ars/13/03623-01.htm" TargetMode="External"/><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1"/>
  <sheetViews>
    <sheetView showGridLines="0" tabSelected="1" view="pageLayout" zoomScaleNormal="100" workbookViewId="0">
      <selection activeCell="A2" sqref="A2:B2"/>
    </sheetView>
  </sheetViews>
  <sheetFormatPr defaultColWidth="8.85546875" defaultRowHeight="15" x14ac:dyDescent="0.25"/>
  <cols>
    <col min="1" max="1" width="71.42578125" customWidth="1"/>
    <col min="2" max="2" width="10.85546875" customWidth="1"/>
  </cols>
  <sheetData>
    <row r="1" spans="1:2" s="203" customFormat="1" ht="98.25" customHeight="1" x14ac:dyDescent="0.25">
      <c r="A1" s="1753" t="s">
        <v>294</v>
      </c>
      <c r="B1" s="1753"/>
    </row>
    <row r="2" spans="1:2" ht="45" customHeight="1" x14ac:dyDescent="0.25">
      <c r="A2" s="1756" t="s">
        <v>523</v>
      </c>
      <c r="B2" s="1757"/>
    </row>
    <row r="3" spans="1:2" ht="15.75" x14ac:dyDescent="0.25">
      <c r="A3" s="1755" t="s">
        <v>956</v>
      </c>
      <c r="B3" s="1755"/>
    </row>
    <row r="4" spans="1:2" ht="3.75" customHeight="1" x14ac:dyDescent="0.25">
      <c r="A4" s="242"/>
      <c r="B4" s="86"/>
    </row>
    <row r="5" spans="1:2" ht="36.75" customHeight="1" x14ac:dyDescent="0.25">
      <c r="A5" s="1754" t="s">
        <v>98</v>
      </c>
      <c r="B5" s="1754"/>
    </row>
    <row r="6" spans="1:2" ht="18.75" x14ac:dyDescent="0.3">
      <c r="A6" s="246" t="s">
        <v>256</v>
      </c>
      <c r="B6" s="247" t="s">
        <v>102</v>
      </c>
    </row>
    <row r="7" spans="1:2" ht="20.25" customHeight="1" x14ac:dyDescent="0.25">
      <c r="A7" s="243" t="s">
        <v>99</v>
      </c>
      <c r="B7" s="1257" t="s">
        <v>605</v>
      </c>
    </row>
    <row r="8" spans="1:2" ht="20.25" customHeight="1" x14ac:dyDescent="0.25">
      <c r="A8" s="244" t="s">
        <v>0</v>
      </c>
      <c r="B8" s="281">
        <v>6</v>
      </c>
    </row>
    <row r="9" spans="1:2" ht="20.25" customHeight="1" x14ac:dyDescent="0.25">
      <c r="A9" s="244" t="s">
        <v>100</v>
      </c>
      <c r="B9" s="281">
        <v>7</v>
      </c>
    </row>
    <row r="10" spans="1:2" ht="20.25" customHeight="1" x14ac:dyDescent="0.25">
      <c r="A10" s="244" t="s">
        <v>101</v>
      </c>
      <c r="B10" s="281">
        <v>8</v>
      </c>
    </row>
    <row r="11" spans="1:2" ht="20.25" customHeight="1" x14ac:dyDescent="0.25">
      <c r="A11" s="244" t="s">
        <v>103</v>
      </c>
      <c r="B11" s="281">
        <v>9</v>
      </c>
    </row>
    <row r="12" spans="1:2" ht="20.25" customHeight="1" x14ac:dyDescent="0.25">
      <c r="A12" s="244" t="s">
        <v>105</v>
      </c>
      <c r="B12" s="283" t="s">
        <v>555</v>
      </c>
    </row>
    <row r="13" spans="1:2" ht="20.25" customHeight="1" x14ac:dyDescent="0.25">
      <c r="A13" s="244" t="s">
        <v>106</v>
      </c>
      <c r="B13" s="281">
        <v>12</v>
      </c>
    </row>
    <row r="14" spans="1:2" ht="20.25" customHeight="1" x14ac:dyDescent="0.25">
      <c r="A14" s="245" t="s">
        <v>107</v>
      </c>
      <c r="B14" s="283" t="s">
        <v>441</v>
      </c>
    </row>
    <row r="15" spans="1:2" ht="20.25" customHeight="1" x14ac:dyDescent="0.25">
      <c r="A15" s="245" t="s">
        <v>109</v>
      </c>
      <c r="B15" s="301" t="s">
        <v>556</v>
      </c>
    </row>
    <row r="16" spans="1:2" ht="20.25" customHeight="1" x14ac:dyDescent="0.25">
      <c r="A16" s="244" t="s">
        <v>270</v>
      </c>
      <c r="B16" s="281">
        <v>17</v>
      </c>
    </row>
    <row r="17" spans="1:2" s="203" customFormat="1" ht="20.25" customHeight="1" x14ac:dyDescent="0.25">
      <c r="A17" s="244" t="s">
        <v>271</v>
      </c>
      <c r="B17" s="301" t="s">
        <v>557</v>
      </c>
    </row>
    <row r="18" spans="1:2" ht="20.25" customHeight="1" x14ac:dyDescent="0.25">
      <c r="A18" s="245" t="s">
        <v>108</v>
      </c>
      <c r="B18" s="281">
        <v>20</v>
      </c>
    </row>
    <row r="19" spans="1:2" s="203" customFormat="1" ht="20.25" customHeight="1" x14ac:dyDescent="0.25">
      <c r="A19" s="245" t="s">
        <v>272</v>
      </c>
      <c r="B19" s="281">
        <v>21</v>
      </c>
    </row>
    <row r="20" spans="1:2" s="203" customFormat="1" ht="20.25" customHeight="1" x14ac:dyDescent="0.25">
      <c r="A20" s="245" t="s">
        <v>273</v>
      </c>
      <c r="B20" s="281">
        <v>22</v>
      </c>
    </row>
    <row r="21" spans="1:2" ht="20.25" customHeight="1" x14ac:dyDescent="0.25">
      <c r="A21" s="244" t="s">
        <v>110</v>
      </c>
      <c r="B21" s="301" t="s">
        <v>559</v>
      </c>
    </row>
    <row r="22" spans="1:2" ht="20.25" customHeight="1" x14ac:dyDescent="0.25">
      <c r="A22" s="244" t="s">
        <v>111</v>
      </c>
      <c r="B22" s="281">
        <v>24</v>
      </c>
    </row>
    <row r="23" spans="1:2" ht="20.25" customHeight="1" x14ac:dyDescent="0.25">
      <c r="A23" s="244" t="s">
        <v>274</v>
      </c>
      <c r="B23" s="281">
        <v>25</v>
      </c>
    </row>
    <row r="24" spans="1:2" ht="20.25" customHeight="1" x14ac:dyDescent="0.25">
      <c r="A24" s="244" t="s">
        <v>275</v>
      </c>
      <c r="B24" s="301">
        <v>26</v>
      </c>
    </row>
    <row r="25" spans="1:2" ht="20.25" customHeight="1" x14ac:dyDescent="0.25">
      <c r="A25" s="244" t="s">
        <v>276</v>
      </c>
      <c r="B25" s="281">
        <v>27</v>
      </c>
    </row>
    <row r="26" spans="1:2" ht="20.25" customHeight="1" x14ac:dyDescent="0.25">
      <c r="A26" s="245" t="s">
        <v>287</v>
      </c>
      <c r="B26" s="281">
        <v>28</v>
      </c>
    </row>
    <row r="27" spans="1:2" ht="20.25" customHeight="1" x14ac:dyDescent="0.25">
      <c r="A27" s="245" t="s">
        <v>288</v>
      </c>
      <c r="B27" s="301" t="s">
        <v>560</v>
      </c>
    </row>
    <row r="28" spans="1:2" ht="20.25" hidden="1" customHeight="1" x14ac:dyDescent="0.25">
      <c r="A28" s="1617" t="s">
        <v>289</v>
      </c>
      <c r="B28" s="281">
        <v>31</v>
      </c>
    </row>
    <row r="29" spans="1:2" ht="20.25" customHeight="1" x14ac:dyDescent="0.25">
      <c r="A29" s="245" t="s">
        <v>290</v>
      </c>
      <c r="B29" s="301" t="s">
        <v>561</v>
      </c>
    </row>
    <row r="30" spans="1:2" ht="20.25" hidden="1" customHeight="1" x14ac:dyDescent="0.25">
      <c r="A30" s="244" t="s">
        <v>104</v>
      </c>
      <c r="B30" s="279"/>
    </row>
    <row r="31" spans="1:2" ht="20.25" customHeight="1" x14ac:dyDescent="0.25">
      <c r="A31" s="86"/>
      <c r="B31" s="280"/>
    </row>
  </sheetData>
  <sheetProtection algorithmName="SHA-512" hashValue="EyjpjiZk8uqzwgnCoIvaiWMldN9A1YZCi7mnsRpvC/dgQoW+1UnkmTwKPRqF5DdjSEMby6kl1b6b/AYpFR5DcQ==" saltValue="HJVql6VvyWDIsoWcPGFEhQ==" spinCount="100000" sheet="1" objects="1" scenarios="1"/>
  <mergeCells count="4">
    <mergeCell ref="A1:B1"/>
    <mergeCell ref="A5:B5"/>
    <mergeCell ref="A3:B3"/>
    <mergeCell ref="A2:B2"/>
  </mergeCells>
  <hyperlinks>
    <hyperlink ref="A7" location="'Exec Summary'!A1" display="Executive Summary"/>
    <hyperlink ref="A8" location="'Semi-Annual Comparisons'!A1" display="Semi-Annual Comparisons"/>
    <hyperlink ref="A9" location="'Reports of CAN'!A1" display="Reports of Child Abuse and Neglect"/>
    <hyperlink ref="A10" location="'Assigned Investigations'!A1" display="Assignment of Investigations"/>
    <hyperlink ref="A11" location="'Open Investigations'!A1" display="Investigations of Child Abuse and Neglect"/>
    <hyperlink ref="A12" location="'Completed Investigations'!A1" display="Completed Investigations"/>
    <hyperlink ref="A13" location="'Safe Haven'!A1" display="Safe Haven Infants"/>
    <hyperlink ref="A14" location="Entries!A1" display="Children Entering Out-of-Home Care"/>
    <hyperlink ref="A18" location="Exits!A1" display="Children Exiting Out-of-Home Care"/>
    <hyperlink ref="A15" location="OOH!A1" display="Children in Out-of-Home Care"/>
    <hyperlink ref="A16" location="'Case Mgt.'!A1" display="Child, Parent and Foster Home Visitation"/>
    <hyperlink ref="A21" location="'Adoption-CP'!A1" display="Children with Case Plan Goals of Adoption"/>
    <hyperlink ref="A22" location="'Adoption-Disruptions'!A1" display="Adoptive Placement Disruptions"/>
    <hyperlink ref="A23" location="'Adoption-Finalized'!A1" display="Adoptions-Finalized"/>
    <hyperlink ref="A24" location="Caseloads!A1" display="Caseloads"/>
    <hyperlink ref="A25" location="'DCS Specialists'!A1" display="DCS Specialists and Supervisor Retention"/>
    <hyperlink ref="A27" location="'Training and Dependencies'!A1" display="Training &amp; Dependencies"/>
    <hyperlink ref="A26" location="Expenditures!A1" display="Expenditures"/>
    <hyperlink ref="A30" location="'Metric Definition'!A1" display="'Metric Definition'!A1"/>
    <hyperlink ref="A17" location="Placement!A1" display="Placement Demographics"/>
    <hyperlink ref="A19" location="Fatalities!A1" display="Fatalities"/>
    <hyperlink ref="A20" location="TPR!A1" display="Termination of Parental Rights"/>
    <hyperlink ref="A28" location="'Title IV-E Waiver'!A1" display="Title IV-E Waiver"/>
    <hyperlink ref="A29" location="'Faith-Based'!A1" display="Faith-Based Activities"/>
    <hyperlink ref="B8" location="'Semi-Annual Comparisons'!A1" display="'Semi-Annual Comparisons'!A1"/>
    <hyperlink ref="B9" location="'Reports of CAN'!A1" display="'Reports of CAN'!A1"/>
    <hyperlink ref="B10" location="'Assigned Investigations'!A1" display="'Assigned Investigations'!A1"/>
    <hyperlink ref="B11" location="'Open Investigations'!A1" display="'Open Investigations'!A1"/>
    <hyperlink ref="B13" location="'Safe Haven'!A1" display="'Safe Haven'!A1"/>
    <hyperlink ref="B14" location="Entries!A1" display="Entries!A1"/>
    <hyperlink ref="B15" location="OOH!A1" display="15-16"/>
    <hyperlink ref="B16" location="'Case Mgt.'!A1" display="'Case Mgt.'!A1"/>
    <hyperlink ref="B17" location="Placement!A1" display="18-19"/>
    <hyperlink ref="B18" location="Exits!A1" display="Exits!A1"/>
    <hyperlink ref="B19" location="Fatalities!A1" display="Fatalities!A1"/>
    <hyperlink ref="B20" location="TPR!A1" display="TPR!A1"/>
    <hyperlink ref="B21" location="'Adoption-CP'!A1" display="23-24"/>
    <hyperlink ref="B22" location="'Adoption-Disruptions'!A1" display="'Adoption-Disruptions'!A1"/>
    <hyperlink ref="B23" location="'Adoption-Finalized'!A1" display="'Adoption-Finalized'!A1"/>
    <hyperlink ref="B24" location="Caseloads!A1" display="27-28"/>
    <hyperlink ref="B25" location="'DCS Specialists'!A1" display="'DCS Specialists'!A1"/>
    <hyperlink ref="B26" location="Expenditures!A1" display="Expenditures!A1"/>
    <hyperlink ref="B27" location="'Training and Dependencies'!A1" display="30-31"/>
    <hyperlink ref="B28" location="'Title IV-E Waiver'!A1" display="'Title IV-E Waiver'!A1"/>
    <hyperlink ref="B29" location="'Faith-Based'!A1" display="33-34"/>
    <hyperlink ref="B12" location="Entries!A1" display="Entries!A1"/>
    <hyperlink ref="B7" location="'Exec Summary'!A1" display="1-7"/>
  </hyperlinks>
  <printOptions horizontalCentered="1" verticalCentered="1"/>
  <pageMargins left="0.7" right="0.7" top="0.75" bottom="0.75" header="0.3" footer="0.3"/>
  <pageSetup orientation="portrait" r:id="rId1"/>
  <headerFooter>
    <oddHeader xml:space="preserve">&amp;C&amp;"-,Bold"&amp;14
</oddHeader>
  </headerFooter>
  <ignoredErrors>
    <ignoredError sqref="B2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91"/>
  <sheetViews>
    <sheetView showGridLines="0" view="pageLayout" zoomScaleNormal="100" workbookViewId="0">
      <selection activeCell="A15" sqref="A15:XFD15"/>
    </sheetView>
  </sheetViews>
  <sheetFormatPr defaultColWidth="8.85546875" defaultRowHeight="15" x14ac:dyDescent="0.25"/>
  <cols>
    <col min="1" max="1" width="28.5703125" customWidth="1"/>
    <col min="2" max="2" width="17.42578125" style="203" hidden="1" customWidth="1"/>
    <col min="3" max="3" width="12.28515625" style="203" hidden="1" customWidth="1"/>
    <col min="4" max="4" width="17.42578125" style="1413" customWidth="1"/>
    <col min="5" max="5" width="12.28515625" style="1413" customWidth="1"/>
    <col min="6" max="6" width="17.42578125" style="1413" customWidth="1"/>
    <col min="7" max="7" width="12.28515625" style="1413" customWidth="1"/>
    <col min="8" max="11" width="16.85546875" style="203" hidden="1" customWidth="1"/>
    <col min="12" max="13" width="17.5703125" style="203" hidden="1" customWidth="1"/>
    <col min="14" max="15" width="18.42578125" style="203" hidden="1" customWidth="1"/>
    <col min="16" max="17" width="17.42578125" hidden="1" customWidth="1"/>
    <col min="18" max="19" width="17.42578125" style="203" hidden="1" customWidth="1"/>
    <col min="20" max="20" width="8.85546875" style="276" customWidth="1"/>
  </cols>
  <sheetData>
    <row r="1" spans="1:20" ht="24.6" customHeight="1" thickBot="1" x14ac:dyDescent="0.3">
      <c r="A1" s="1933" t="s">
        <v>251</v>
      </c>
      <c r="B1" s="1934"/>
      <c r="C1" s="1934"/>
      <c r="D1" s="1934"/>
      <c r="E1" s="1934"/>
      <c r="F1" s="1934"/>
      <c r="G1" s="1934"/>
      <c r="H1" s="1934"/>
      <c r="I1" s="1934"/>
      <c r="J1" s="1934"/>
      <c r="K1" s="1934"/>
      <c r="L1" s="1934"/>
      <c r="M1" s="1934"/>
      <c r="N1" s="1934"/>
      <c r="O1" s="1934"/>
      <c r="P1" s="1934"/>
      <c r="Q1" s="1934"/>
      <c r="R1" s="827"/>
      <c r="S1" s="827"/>
    </row>
    <row r="2" spans="1:20" ht="15.75" thickBot="1" x14ac:dyDescent="0.3">
      <c r="A2" s="278"/>
      <c r="B2" s="1908" t="s">
        <v>853</v>
      </c>
      <c r="C2" s="1907"/>
      <c r="D2" s="1908" t="s">
        <v>854</v>
      </c>
      <c r="E2" s="1907"/>
      <c r="F2" s="1908" t="s">
        <v>775</v>
      </c>
      <c r="G2" s="1907"/>
      <c r="H2" s="1908" t="s">
        <v>695</v>
      </c>
      <c r="I2" s="1907"/>
      <c r="J2" s="1908" t="s">
        <v>608</v>
      </c>
      <c r="K2" s="1907"/>
      <c r="L2" s="1908" t="s">
        <v>697</v>
      </c>
      <c r="M2" s="1907"/>
      <c r="N2" s="1908" t="s">
        <v>492</v>
      </c>
      <c r="O2" s="1907"/>
      <c r="P2" s="1908" t="s">
        <v>706</v>
      </c>
      <c r="Q2" s="1907"/>
      <c r="R2" s="1908" t="s">
        <v>431</v>
      </c>
      <c r="S2" s="1907"/>
    </row>
    <row r="3" spans="1:20" ht="21" customHeight="1" thickBot="1" x14ac:dyDescent="0.3">
      <c r="A3" s="277"/>
      <c r="B3" s="226" t="s">
        <v>53</v>
      </c>
      <c r="C3" s="225" t="s">
        <v>127</v>
      </c>
      <c r="D3" s="226" t="s">
        <v>53</v>
      </c>
      <c r="E3" s="225" t="s">
        <v>127</v>
      </c>
      <c r="F3" s="226" t="s">
        <v>53</v>
      </c>
      <c r="G3" s="225" t="s">
        <v>127</v>
      </c>
      <c r="H3" s="226" t="s">
        <v>53</v>
      </c>
      <c r="I3" s="225" t="s">
        <v>127</v>
      </c>
      <c r="J3" s="226" t="s">
        <v>53</v>
      </c>
      <c r="K3" s="225" t="s">
        <v>127</v>
      </c>
      <c r="L3" s="226" t="s">
        <v>53</v>
      </c>
      <c r="M3" s="225" t="s">
        <v>127</v>
      </c>
      <c r="N3" s="226" t="s">
        <v>53</v>
      </c>
      <c r="O3" s="225" t="s">
        <v>127</v>
      </c>
      <c r="P3" s="226" t="s">
        <v>53</v>
      </c>
      <c r="Q3" s="225" t="s">
        <v>127</v>
      </c>
      <c r="R3" s="295" t="s">
        <v>318</v>
      </c>
      <c r="S3" s="225" t="s">
        <v>127</v>
      </c>
    </row>
    <row r="4" spans="1:20" ht="15.75" thickBot="1" x14ac:dyDescent="0.3">
      <c r="A4" s="1935" t="s">
        <v>654</v>
      </c>
      <c r="B4" s="1829"/>
      <c r="C4" s="1829"/>
      <c r="D4" s="1829"/>
      <c r="E4" s="1829"/>
      <c r="F4" s="1829"/>
      <c r="G4" s="1829"/>
      <c r="H4" s="1829"/>
      <c r="I4" s="1829"/>
      <c r="J4" s="1829"/>
      <c r="K4" s="1829"/>
      <c r="L4" s="1829"/>
      <c r="M4" s="1829"/>
      <c r="N4" s="1829"/>
      <c r="O4" s="1829"/>
      <c r="P4" s="1829"/>
      <c r="Q4" s="1829"/>
      <c r="R4" s="803"/>
      <c r="S4" s="803"/>
    </row>
    <row r="5" spans="1:20" ht="15.75" thickBot="1" x14ac:dyDescent="0.3">
      <c r="A5" s="101" t="s">
        <v>943</v>
      </c>
      <c r="B5" s="1682"/>
      <c r="C5" s="1685" t="e">
        <f>SUM(B5/B14)</f>
        <v>#DIV/0!</v>
      </c>
      <c r="D5" s="406">
        <v>31</v>
      </c>
      <c r="E5" s="614">
        <f>SUM(D5/D14)</f>
        <v>2.099275411390262E-3</v>
      </c>
      <c r="F5" s="406">
        <v>0</v>
      </c>
      <c r="G5" s="614">
        <f>SUM(F5/F14)</f>
        <v>0</v>
      </c>
      <c r="H5" s="406">
        <v>1309</v>
      </c>
      <c r="I5" s="273">
        <f>SUM(H5/H14)</f>
        <v>8.466464006209172E-2</v>
      </c>
      <c r="J5" s="1155">
        <v>1260</v>
      </c>
      <c r="K5" s="273">
        <f>SUM(J5/J14)</f>
        <v>8.1807557460070124E-2</v>
      </c>
      <c r="L5" s="1155">
        <v>1235</v>
      </c>
      <c r="M5" s="273">
        <f>SUM(L5/L14)</f>
        <v>7.9987046632124359E-2</v>
      </c>
      <c r="N5" s="406">
        <v>1154</v>
      </c>
      <c r="O5" s="273">
        <f>SUM(N5/N14)</f>
        <v>7.7262988752008571E-2</v>
      </c>
      <c r="P5" s="406">
        <v>1154</v>
      </c>
      <c r="Q5" s="273">
        <f>SUM(P5/P14)</f>
        <v>7.376158517098115E-2</v>
      </c>
      <c r="R5" s="406">
        <v>1188</v>
      </c>
      <c r="S5" s="273">
        <f>SUM(R5/R14)</f>
        <v>7.3710988397344412E-2</v>
      </c>
    </row>
    <row r="6" spans="1:20" s="1413" customFormat="1" x14ac:dyDescent="0.25">
      <c r="A6" s="96" t="s">
        <v>392</v>
      </c>
      <c r="B6" s="1534"/>
      <c r="C6" s="274" t="e">
        <f>SUM(B6/B15)</f>
        <v>#DIV/0!</v>
      </c>
      <c r="D6" s="1731">
        <v>1339</v>
      </c>
      <c r="E6" s="274">
        <f>SUM(D6/D14)</f>
        <v>9.0675154059727772E-2</v>
      </c>
      <c r="F6" s="1681">
        <v>1359</v>
      </c>
      <c r="G6" s="274">
        <f>SUM(F6/F14)</f>
        <v>9.3976903395339192E-2</v>
      </c>
      <c r="H6" s="406">
        <v>1309</v>
      </c>
      <c r="I6" s="273" t="e">
        <f>SUM(H6/H15)</f>
        <v>#DIV/0!</v>
      </c>
      <c r="J6" s="1155">
        <v>1260</v>
      </c>
      <c r="K6" s="273" t="e">
        <f>SUM(J6/J15)</f>
        <v>#DIV/0!</v>
      </c>
      <c r="L6" s="1155">
        <v>1235</v>
      </c>
      <c r="M6" s="273" t="e">
        <f>SUM(L6/L15)</f>
        <v>#DIV/0!</v>
      </c>
      <c r="N6" s="406">
        <v>1154</v>
      </c>
      <c r="O6" s="273" t="e">
        <f>SUM(N6/N15)</f>
        <v>#DIV/0!</v>
      </c>
      <c r="P6" s="406">
        <v>1154</v>
      </c>
      <c r="Q6" s="273" t="e">
        <f>SUM(P6/P15)</f>
        <v>#DIV/0!</v>
      </c>
      <c r="R6" s="406">
        <v>1188</v>
      </c>
      <c r="S6" s="273" t="e">
        <f>SUM(R6/R15)</f>
        <v>#DIV/0!</v>
      </c>
      <c r="T6" s="276"/>
    </row>
    <row r="7" spans="1:20" x14ac:dyDescent="0.25">
      <c r="A7" s="96" t="s">
        <v>393</v>
      </c>
      <c r="B7" s="1534"/>
      <c r="C7" s="274" t="e">
        <f>SUM(B7/B14)</f>
        <v>#DIV/0!</v>
      </c>
      <c r="D7" s="1731">
        <v>2263</v>
      </c>
      <c r="E7" s="274">
        <f>SUM(D7/D14)</f>
        <v>0.15324710503148914</v>
      </c>
      <c r="F7" s="1621">
        <v>2276</v>
      </c>
      <c r="G7" s="274">
        <f>SUM(F7/F14)</f>
        <v>0.15738883894613098</v>
      </c>
      <c r="H7" s="1431">
        <v>2182</v>
      </c>
      <c r="I7" s="274">
        <f>SUM(H7/H14)</f>
        <v>0.14112929305995731</v>
      </c>
      <c r="J7" s="1012">
        <v>2151</v>
      </c>
      <c r="K7" s="274">
        <f>SUM(J7/J14)</f>
        <v>0.13965718737826258</v>
      </c>
      <c r="L7" s="1012">
        <v>2127</v>
      </c>
      <c r="M7" s="274">
        <f>SUM(L7/L14)</f>
        <v>0.13775906735751295</v>
      </c>
      <c r="N7" s="808">
        <v>2012</v>
      </c>
      <c r="O7" s="274">
        <f>SUM(N7/N14)</f>
        <v>0.13470808784145688</v>
      </c>
      <c r="P7" s="656">
        <v>2132</v>
      </c>
      <c r="Q7" s="274">
        <f>SUM(P7/P14)</f>
        <v>0.13627356983061681</v>
      </c>
      <c r="R7" s="1909">
        <v>4707</v>
      </c>
      <c r="S7" s="1911">
        <f>SUM(R7/R14)</f>
        <v>0.2920518706955389</v>
      </c>
    </row>
    <row r="8" spans="1:20" x14ac:dyDescent="0.25">
      <c r="A8" s="96" t="s">
        <v>328</v>
      </c>
      <c r="B8" s="1534"/>
      <c r="C8" s="274" t="e">
        <f>SUM(B8/B14)</f>
        <v>#DIV/0!</v>
      </c>
      <c r="D8" s="1731">
        <v>2499</v>
      </c>
      <c r="E8" s="274">
        <f>SUM(D8/D14)</f>
        <v>0.16922868558271822</v>
      </c>
      <c r="F8" s="1621">
        <v>2446</v>
      </c>
      <c r="G8" s="274">
        <f>SUM(F8/F14)</f>
        <v>0.16914459580941843</v>
      </c>
      <c r="H8" s="1431">
        <v>2344</v>
      </c>
      <c r="I8" s="274">
        <f>SUM(H8/H14)</f>
        <v>0.15160726990492207</v>
      </c>
      <c r="J8" s="1012">
        <v>2369</v>
      </c>
      <c r="K8" s="274">
        <f>SUM(J8/J14)</f>
        <v>0.1538111933515128</v>
      </c>
      <c r="L8" s="1012">
        <v>2358</v>
      </c>
      <c r="M8" s="274">
        <f>SUM(L8/L14)</f>
        <v>0.15272020725388602</v>
      </c>
      <c r="N8" s="808">
        <v>2302</v>
      </c>
      <c r="O8" s="274">
        <f>SUM(N8/N14)</f>
        <v>0.15412426352437064</v>
      </c>
      <c r="P8" s="656">
        <v>2437</v>
      </c>
      <c r="Q8" s="274">
        <f>SUM(P8/P14)</f>
        <v>0.15576861617130072</v>
      </c>
      <c r="R8" s="1910"/>
      <c r="S8" s="1912"/>
    </row>
    <row r="9" spans="1:20" s="30" customFormat="1" x14ac:dyDescent="0.25">
      <c r="A9" s="96" t="s">
        <v>329</v>
      </c>
      <c r="B9" s="1534"/>
      <c r="C9" s="274" t="e">
        <f>SUM(B9/B14)</f>
        <v>#DIV/0!</v>
      </c>
      <c r="D9" s="1731">
        <v>2493</v>
      </c>
      <c r="E9" s="274">
        <f>SUM(D9/D14)</f>
        <v>0.16882237421277171</v>
      </c>
      <c r="F9" s="1621">
        <v>2427</v>
      </c>
      <c r="G9" s="274">
        <f>SUM(F9/F14)</f>
        <v>0.16783071710116865</v>
      </c>
      <c r="H9" s="1431">
        <v>2356</v>
      </c>
      <c r="I9" s="274">
        <f>SUM(H9/H14)</f>
        <v>0.15238341633788241</v>
      </c>
      <c r="J9" s="1012">
        <v>2387</v>
      </c>
      <c r="K9" s="274">
        <f>SUM(J9/J14)</f>
        <v>0.15497987274379951</v>
      </c>
      <c r="L9" s="1012">
        <v>2483</v>
      </c>
      <c r="M9" s="274">
        <f>SUM(L9/L14)</f>
        <v>0.16081606217616581</v>
      </c>
      <c r="N9" s="808">
        <v>2471</v>
      </c>
      <c r="O9" s="274">
        <f>SUM(N9/N14)</f>
        <v>0.1654392072844135</v>
      </c>
      <c r="P9" s="656">
        <v>2626</v>
      </c>
      <c r="Q9" s="274">
        <f>SUM(P9/P14)</f>
        <v>0.1678491530840524</v>
      </c>
      <c r="R9" s="1909">
        <v>4677</v>
      </c>
      <c r="S9" s="1911">
        <f>SUM(R8/R14)</f>
        <v>0</v>
      </c>
      <c r="T9" s="1698"/>
    </row>
    <row r="10" spans="1:20" x14ac:dyDescent="0.25">
      <c r="A10" s="96" t="s">
        <v>330</v>
      </c>
      <c r="B10" s="1534"/>
      <c r="C10" s="274" t="e">
        <f>SUM(B10/B14)</f>
        <v>#DIV/0!</v>
      </c>
      <c r="D10" s="1731">
        <v>1636</v>
      </c>
      <c r="E10" s="274">
        <f>SUM(D10/D14)</f>
        <v>0.11078756687207963</v>
      </c>
      <c r="F10" s="1621">
        <v>1659</v>
      </c>
      <c r="G10" s="274">
        <f>SUM(F10/F14)</f>
        <v>0.11472235668349354</v>
      </c>
      <c r="H10" s="1431">
        <v>1682</v>
      </c>
      <c r="I10" s="274">
        <f>SUM(H10/H14)</f>
        <v>0.10878985835327598</v>
      </c>
      <c r="J10" s="1012">
        <v>1699</v>
      </c>
      <c r="K10" s="274">
        <f>SUM(J10/J14)</f>
        <v>0.11031034930528502</v>
      </c>
      <c r="L10" s="1012">
        <v>1746</v>
      </c>
      <c r="M10" s="274">
        <f>SUM(L10/L14)</f>
        <v>0.11308290155440415</v>
      </c>
      <c r="N10" s="808">
        <v>1739</v>
      </c>
      <c r="O10" s="274">
        <f>SUM(N10/N14)</f>
        <v>0.11643010176754151</v>
      </c>
      <c r="P10" s="656">
        <v>1871</v>
      </c>
      <c r="Q10" s="274">
        <f>SUM(P10/P14)</f>
        <v>0.11959092361776925</v>
      </c>
      <c r="R10" s="1910"/>
      <c r="S10" s="1912"/>
    </row>
    <row r="11" spans="1:20" x14ac:dyDescent="0.25">
      <c r="A11" s="96" t="s">
        <v>124</v>
      </c>
      <c r="B11" s="1534"/>
      <c r="C11" s="274" t="e">
        <f>SUM(B11/B14)</f>
        <v>#DIV/0!</v>
      </c>
      <c r="D11" s="1731">
        <v>1897</v>
      </c>
      <c r="E11" s="274">
        <f>SUM(D11/D14)</f>
        <v>0.12846211146475248</v>
      </c>
      <c r="F11" s="1621">
        <v>1884</v>
      </c>
      <c r="G11" s="274">
        <f>SUM(F11/F14)</f>
        <v>0.13028144664960931</v>
      </c>
      <c r="H11" s="1431">
        <v>1853</v>
      </c>
      <c r="I11" s="274">
        <f>SUM(H11/H14)</f>
        <v>0.11984994502296099</v>
      </c>
      <c r="J11" s="1012">
        <v>1826</v>
      </c>
      <c r="K11" s="274">
        <f>SUM(J11/J14)</f>
        <v>0.11855603168419686</v>
      </c>
      <c r="L11" s="1012">
        <v>1893</v>
      </c>
      <c r="M11" s="274">
        <f>SUM(L11/L14)</f>
        <v>0.12260362694300518</v>
      </c>
      <c r="N11" s="808">
        <v>1790</v>
      </c>
      <c r="O11" s="274">
        <f>SUM(N11/N14)</f>
        <v>0.11984467059453668</v>
      </c>
      <c r="P11" s="656">
        <v>1866</v>
      </c>
      <c r="Q11" s="274">
        <f>SUM(P11/P14)</f>
        <v>0.11927133269415148</v>
      </c>
      <c r="R11" s="1909">
        <v>3514</v>
      </c>
      <c r="S11" s="1911">
        <f>SUM(R9/R14)</f>
        <v>0.29019048209964632</v>
      </c>
    </row>
    <row r="12" spans="1:20" x14ac:dyDescent="0.25">
      <c r="A12" s="96" t="s">
        <v>125</v>
      </c>
      <c r="B12" s="1534"/>
      <c r="C12" s="274" t="e">
        <f>SUM(B12/B14)</f>
        <v>#DIV/0!</v>
      </c>
      <c r="D12" s="1731">
        <v>1449</v>
      </c>
      <c r="E12" s="274">
        <f>SUM(D12/D14)</f>
        <v>9.812419584208032E-2</v>
      </c>
      <c r="F12" s="1621">
        <v>1425</v>
      </c>
      <c r="G12" s="274">
        <f>SUM(F12/F14)</f>
        <v>9.8540903118733147E-2</v>
      </c>
      <c r="H12" s="1431">
        <v>1439</v>
      </c>
      <c r="I12" s="274">
        <f>SUM(H12/H14)</f>
        <v>9.3072893085828862E-2</v>
      </c>
      <c r="J12" s="1012">
        <v>1524</v>
      </c>
      <c r="K12" s="274">
        <f>SUM(J12/J14)</f>
        <v>9.8948188546941956E-2</v>
      </c>
      <c r="L12" s="1012">
        <v>1519</v>
      </c>
      <c r="M12" s="274">
        <f>SUM(L12/L14)</f>
        <v>9.8380829015544041E-2</v>
      </c>
      <c r="N12" s="808">
        <v>1523</v>
      </c>
      <c r="O12" s="274">
        <f>SUM(N12/N14)</f>
        <v>0.10196839850026782</v>
      </c>
      <c r="P12" s="656">
        <v>1584</v>
      </c>
      <c r="Q12" s="274">
        <f>SUM(P12/P14)</f>
        <v>0.10124640460210931</v>
      </c>
      <c r="R12" s="1910"/>
      <c r="S12" s="1912"/>
    </row>
    <row r="13" spans="1:20" ht="15.75" thickBot="1" x14ac:dyDescent="0.3">
      <c r="A13" s="97" t="s">
        <v>323</v>
      </c>
      <c r="B13" s="1535"/>
      <c r="C13" s="275" t="e">
        <f>SUM(B13/B14)</f>
        <v>#DIV/0!</v>
      </c>
      <c r="D13" s="358">
        <v>1160</v>
      </c>
      <c r="E13" s="275">
        <f>SUM(D13/D14)</f>
        <v>7.8553531522990452E-2</v>
      </c>
      <c r="F13" s="358">
        <v>985</v>
      </c>
      <c r="G13" s="275">
        <f>SUM(F13/F14)</f>
        <v>6.8114238296106772E-2</v>
      </c>
      <c r="H13" s="358">
        <v>987</v>
      </c>
      <c r="I13" s="275">
        <f>SUM(H13/H14)</f>
        <v>6.3838044110988937E-2</v>
      </c>
      <c r="J13" s="1014">
        <v>926</v>
      </c>
      <c r="K13" s="275">
        <f>SUM(J13/J14)</f>
        <v>6.0122062069861058E-2</v>
      </c>
      <c r="L13" s="1014">
        <v>844</v>
      </c>
      <c r="M13" s="275">
        <f>SUM(L13/L14)</f>
        <v>5.4663212435233158E-2</v>
      </c>
      <c r="N13" s="358">
        <v>791</v>
      </c>
      <c r="O13" s="275">
        <f>SUM(N13/N14)</f>
        <v>5.2959292983395821E-2</v>
      </c>
      <c r="P13" s="358">
        <v>821</v>
      </c>
      <c r="Q13" s="275">
        <f>SUM(P13/P14)</f>
        <v>5.247682965803771E-2</v>
      </c>
      <c r="R13" s="358">
        <v>843</v>
      </c>
      <c r="S13" s="275">
        <f>SUM(R10/R14)</f>
        <v>0</v>
      </c>
    </row>
    <row r="14" spans="1:20" ht="16.5" thickTop="1" thickBot="1" x14ac:dyDescent="0.3">
      <c r="A14" s="36" t="s">
        <v>247</v>
      </c>
      <c r="B14" s="112">
        <f t="shared" ref="B14:G14" si="0">SUM(B5:B13)</f>
        <v>0</v>
      </c>
      <c r="C14" s="224" t="e">
        <f t="shared" si="0"/>
        <v>#DIV/0!</v>
      </c>
      <c r="D14" s="112">
        <f t="shared" si="0"/>
        <v>14767</v>
      </c>
      <c r="E14" s="224">
        <f t="shared" si="0"/>
        <v>1</v>
      </c>
      <c r="F14" s="112">
        <f t="shared" si="0"/>
        <v>14461</v>
      </c>
      <c r="G14" s="224">
        <f t="shared" si="0"/>
        <v>0.99999999999999989</v>
      </c>
      <c r="H14" s="360">
        <f t="shared" ref="H14:M14" si="1">SUM(H5:H13)</f>
        <v>15461</v>
      </c>
      <c r="I14" s="224" t="e">
        <f t="shared" si="1"/>
        <v>#DIV/0!</v>
      </c>
      <c r="J14" s="112">
        <f t="shared" si="1"/>
        <v>15402</v>
      </c>
      <c r="K14" s="224" t="e">
        <f t="shared" si="1"/>
        <v>#DIV/0!</v>
      </c>
      <c r="L14" s="112">
        <f t="shared" si="1"/>
        <v>15440</v>
      </c>
      <c r="M14" s="224" t="e">
        <f t="shared" si="1"/>
        <v>#DIV/0!</v>
      </c>
      <c r="N14" s="112">
        <f t="shared" ref="N14:S14" si="2">SUM(N5:N13)</f>
        <v>14936</v>
      </c>
      <c r="O14" s="224" t="e">
        <f t="shared" si="2"/>
        <v>#DIV/0!</v>
      </c>
      <c r="P14" s="112">
        <f t="shared" si="2"/>
        <v>15645</v>
      </c>
      <c r="Q14" s="224" t="e">
        <f t="shared" si="2"/>
        <v>#DIV/0!</v>
      </c>
      <c r="R14" s="112">
        <f t="shared" si="2"/>
        <v>16117</v>
      </c>
      <c r="S14" s="224" t="e">
        <f t="shared" si="2"/>
        <v>#DIV/0!</v>
      </c>
    </row>
    <row r="15" spans="1:20" ht="5.25" hidden="1" customHeight="1" thickBot="1" x14ac:dyDescent="0.3">
      <c r="A15" s="87"/>
      <c r="B15" s="86"/>
      <c r="C15" s="86"/>
      <c r="D15" s="86"/>
      <c r="E15" s="86"/>
      <c r="F15" s="86"/>
      <c r="G15" s="86"/>
      <c r="H15" s="86"/>
      <c r="I15" s="86"/>
      <c r="J15" s="86"/>
      <c r="K15" s="86"/>
      <c r="L15" s="86"/>
      <c r="M15" s="86"/>
      <c r="N15" s="86"/>
      <c r="O15" s="86"/>
      <c r="P15" s="86"/>
      <c r="Q15" s="86"/>
      <c r="R15" s="86"/>
      <c r="S15" s="87"/>
    </row>
    <row r="16" spans="1:20" s="30" customFormat="1" ht="16.5" customHeight="1" thickBot="1" x14ac:dyDescent="0.3">
      <c r="A16" s="1828" t="s">
        <v>655</v>
      </c>
      <c r="B16" s="1829"/>
      <c r="C16" s="1829"/>
      <c r="D16" s="1829"/>
      <c r="E16" s="1829"/>
      <c r="F16" s="1829"/>
      <c r="G16" s="1829"/>
      <c r="H16" s="1829"/>
      <c r="I16" s="1829"/>
      <c r="J16" s="1829"/>
      <c r="K16" s="1829"/>
      <c r="L16" s="1829"/>
      <c r="M16" s="1829"/>
      <c r="N16" s="1829"/>
      <c r="O16" s="1829"/>
      <c r="P16" s="1829"/>
      <c r="Q16" s="1829"/>
      <c r="R16" s="803"/>
      <c r="S16" s="803"/>
      <c r="T16" s="1698"/>
    </row>
    <row r="17" spans="1:22" x14ac:dyDescent="0.25">
      <c r="A17" s="101" t="s">
        <v>118</v>
      </c>
      <c r="B17" s="1533"/>
      <c r="C17" s="273" t="e">
        <f>SUM(B17/B23)</f>
        <v>#DIV/0!</v>
      </c>
      <c r="D17" s="406">
        <v>2364</v>
      </c>
      <c r="E17" s="273">
        <f>SUM(D17/D23)</f>
        <v>0.16008667975892191</v>
      </c>
      <c r="F17" s="406">
        <v>2398</v>
      </c>
      <c r="G17" s="273">
        <f>SUM(F17/F23)</f>
        <v>0.16582532328331373</v>
      </c>
      <c r="H17" s="406">
        <v>2354</v>
      </c>
      <c r="I17" s="273">
        <f>SUM(H17/H23)</f>
        <v>0.16633691351045787</v>
      </c>
      <c r="J17" s="1155">
        <v>2383</v>
      </c>
      <c r="K17" s="273">
        <f>SUM(J17/J23)</f>
        <v>0.1685051619290058</v>
      </c>
      <c r="L17" s="1155">
        <v>2344</v>
      </c>
      <c r="M17" s="273">
        <f>SUM(L17/L23)</f>
        <v>0.16501231960577262</v>
      </c>
      <c r="N17" s="406">
        <v>2256</v>
      </c>
      <c r="O17" s="273">
        <f>SUM(N17/N23)</f>
        <v>0.16369177187636047</v>
      </c>
      <c r="P17" s="406">
        <v>2360</v>
      </c>
      <c r="Q17" s="273">
        <f>SUM(P17/P23)</f>
        <v>0.16285970602442895</v>
      </c>
      <c r="R17" s="406">
        <v>2381</v>
      </c>
      <c r="S17" s="273">
        <f>SUM(R17/R23)</f>
        <v>0.15948824435662134</v>
      </c>
    </row>
    <row r="18" spans="1:22" x14ac:dyDescent="0.25">
      <c r="A18" s="102" t="s">
        <v>119</v>
      </c>
      <c r="B18" s="1534"/>
      <c r="C18" s="274" t="e">
        <f>SUM(B18/B23)</f>
        <v>#DIV/0!</v>
      </c>
      <c r="D18" s="1731">
        <v>1185</v>
      </c>
      <c r="E18" s="274">
        <f>SUM(D18/D23)</f>
        <v>8.0246495564434209E-2</v>
      </c>
      <c r="F18" s="1621">
        <v>1165</v>
      </c>
      <c r="G18" s="274">
        <f>SUM(F18/F23)</f>
        <v>8.0561510268999381E-2</v>
      </c>
      <c r="H18" s="1431">
        <v>1128</v>
      </c>
      <c r="I18" s="274">
        <f>SUM(H18/H23)</f>
        <v>7.9706048615036745E-2</v>
      </c>
      <c r="J18" s="1012">
        <v>1133</v>
      </c>
      <c r="K18" s="274">
        <f>SUM(J18/J23)</f>
        <v>8.0115966624239851E-2</v>
      </c>
      <c r="L18" s="1012">
        <v>1195</v>
      </c>
      <c r="M18" s="274">
        <f>SUM(L18/L23)</f>
        <v>8.412530799014431E-2</v>
      </c>
      <c r="N18" s="808">
        <v>1160</v>
      </c>
      <c r="O18" s="274">
        <f>SUM(N18/N23)</f>
        <v>8.4167755042809461E-2</v>
      </c>
      <c r="P18" s="656">
        <v>1181</v>
      </c>
      <c r="Q18" s="274">
        <f>SUM(P18/P23)</f>
        <v>8.1498861362224825E-2</v>
      </c>
      <c r="R18" s="808">
        <v>1144</v>
      </c>
      <c r="S18" s="274">
        <f>SUM(R18/R23)</f>
        <v>7.6629379060888209E-2</v>
      </c>
    </row>
    <row r="19" spans="1:22" x14ac:dyDescent="0.25">
      <c r="A19" s="102" t="s">
        <v>120</v>
      </c>
      <c r="B19" s="1534"/>
      <c r="C19" s="274" t="e">
        <f>SUM(B19/B23)</f>
        <v>#DIV/0!</v>
      </c>
      <c r="D19" s="1731">
        <v>145</v>
      </c>
      <c r="E19" s="274">
        <f>SUM(D19/D23)</f>
        <v>9.8191914403738065E-3</v>
      </c>
      <c r="F19" s="1621">
        <v>134</v>
      </c>
      <c r="G19" s="274">
        <f>SUM(F19/F23)</f>
        <v>9.266302468708942E-3</v>
      </c>
      <c r="H19" s="1431">
        <v>131</v>
      </c>
      <c r="I19" s="274">
        <f>SUM(H19/H23)</f>
        <v>9.2566421707179197E-3</v>
      </c>
      <c r="J19" s="1012">
        <v>138</v>
      </c>
      <c r="K19" s="274">
        <f>SUM(J19/J23)</f>
        <v>9.7581671616461599E-3</v>
      </c>
      <c r="L19" s="1012">
        <v>138</v>
      </c>
      <c r="M19" s="274">
        <f>SUM(L19/L23)</f>
        <v>9.7148891235480459E-3</v>
      </c>
      <c r="N19" s="808">
        <v>145</v>
      </c>
      <c r="O19" s="274">
        <f>SUM(N19/N23)</f>
        <v>1.0520969380351183E-2</v>
      </c>
      <c r="P19" s="656">
        <v>141</v>
      </c>
      <c r="Q19" s="274">
        <f>SUM(P19/P23)</f>
        <v>9.730177351459526E-3</v>
      </c>
      <c r="R19" s="808">
        <v>166</v>
      </c>
      <c r="S19" s="274">
        <f>SUM(R19/R23)</f>
        <v>1.1119298010583428E-2</v>
      </c>
    </row>
    <row r="20" spans="1:22" x14ac:dyDescent="0.25">
      <c r="A20" s="102" t="s">
        <v>121</v>
      </c>
      <c r="B20" s="1534"/>
      <c r="C20" s="274" t="e">
        <f>SUM(B20/B23)</f>
        <v>#DIV/0!</v>
      </c>
      <c r="D20" s="1731">
        <v>4657</v>
      </c>
      <c r="E20" s="274">
        <f>SUM(D20/D23)</f>
        <v>0.31536534164014357</v>
      </c>
      <c r="F20" s="1621">
        <v>4773</v>
      </c>
      <c r="G20" s="274">
        <f>SUM(F20/F23)</f>
        <v>0.33006016181453562</v>
      </c>
      <c r="H20" s="1431">
        <v>4745</v>
      </c>
      <c r="I20" s="274">
        <f>SUM(H20/H23)</f>
        <v>0.33528829847371394</v>
      </c>
      <c r="J20" s="1012">
        <v>4666</v>
      </c>
      <c r="K20" s="274">
        <f>SUM(J20/J23)</f>
        <v>0.32993918823363033</v>
      </c>
      <c r="L20" s="1012">
        <v>4663</v>
      </c>
      <c r="M20" s="274">
        <f>SUM(L20/L23)</f>
        <v>0.32826469552974302</v>
      </c>
      <c r="N20" s="808">
        <v>4629</v>
      </c>
      <c r="O20" s="274">
        <f>SUM(N20/N23)</f>
        <v>0.33587287766652157</v>
      </c>
      <c r="P20" s="656">
        <v>4985</v>
      </c>
      <c r="Q20" s="274">
        <f>SUM(P20/P23)</f>
        <v>0.34400662480160099</v>
      </c>
      <c r="R20" s="808">
        <v>5216</v>
      </c>
      <c r="S20" s="274">
        <f>SUM(R20/R23)</f>
        <v>0.34938709893495878</v>
      </c>
    </row>
    <row r="21" spans="1:22" x14ac:dyDescent="0.25">
      <c r="A21" s="102" t="s">
        <v>342</v>
      </c>
      <c r="B21" s="1534"/>
      <c r="C21" s="274" t="e">
        <f>SUM(B21/B23)</f>
        <v>#DIV/0!</v>
      </c>
      <c r="D21" s="1731">
        <v>4595</v>
      </c>
      <c r="E21" s="274">
        <f>SUM(D21/D23)</f>
        <v>0.31116679081736304</v>
      </c>
      <c r="F21" s="1621">
        <v>4804</v>
      </c>
      <c r="G21" s="274">
        <f>SUM(F21/F23)</f>
        <v>0.33220385865431162</v>
      </c>
      <c r="H21" s="1431">
        <v>4760</v>
      </c>
      <c r="I21" s="274">
        <f>SUM(H21/H23)</f>
        <v>0.3363482193329565</v>
      </c>
      <c r="J21" s="1012">
        <v>4792</v>
      </c>
      <c r="K21" s="274">
        <f>SUM(J21/J23)</f>
        <v>0.33884881912035075</v>
      </c>
      <c r="L21" s="1012">
        <v>4869</v>
      </c>
      <c r="M21" s="274">
        <f>SUM(L21/L23)</f>
        <v>0.34276663146779301</v>
      </c>
      <c r="N21" s="808">
        <v>4664</v>
      </c>
      <c r="O21" s="274">
        <f>SUM(N21/N23)</f>
        <v>0.33841242199970978</v>
      </c>
      <c r="P21" s="656">
        <v>4983</v>
      </c>
      <c r="Q21" s="274">
        <f>SUM(P21/P23)</f>
        <v>0.34386860810158026</v>
      </c>
      <c r="R21" s="808">
        <v>5114</v>
      </c>
      <c r="S21" s="274">
        <f>SUM(R21/R23)</f>
        <v>0.34255475919351597</v>
      </c>
    </row>
    <row r="22" spans="1:22" ht="15.75" thickBot="1" x14ac:dyDescent="0.3">
      <c r="A22" s="103" t="s">
        <v>123</v>
      </c>
      <c r="B22" s="1535"/>
      <c r="C22" s="275" t="e">
        <f>SUM(B22/B23)</f>
        <v>#DIV/0!</v>
      </c>
      <c r="D22" s="358">
        <v>1821</v>
      </c>
      <c r="E22" s="275">
        <f>SUM(D22/D23)</f>
        <v>0.12331550077876346</v>
      </c>
      <c r="F22" s="358">
        <v>1187</v>
      </c>
      <c r="G22" s="275">
        <f>SUM(F22/F23)</f>
        <v>8.208284351013069E-2</v>
      </c>
      <c r="H22" s="358">
        <v>1034</v>
      </c>
      <c r="I22" s="275">
        <f>SUM(H22/H23)</f>
        <v>7.3063877897117019E-2</v>
      </c>
      <c r="J22" s="1014">
        <v>1030</v>
      </c>
      <c r="K22" s="275">
        <f>SUM(J22/J23)</f>
        <v>7.2832696931127136E-2</v>
      </c>
      <c r="L22" s="1014">
        <v>996</v>
      </c>
      <c r="M22" s="275">
        <f>SUM(L22/L23)</f>
        <v>7.0116156282998943E-2</v>
      </c>
      <c r="N22" s="358">
        <v>928</v>
      </c>
      <c r="O22" s="275">
        <f>SUM(N22/N23)</f>
        <v>6.7334204034247572E-2</v>
      </c>
      <c r="P22" s="358">
        <v>841</v>
      </c>
      <c r="Q22" s="275">
        <f>SUM(P22/P23)</f>
        <v>5.8036022358705405E-2</v>
      </c>
      <c r="R22" s="358">
        <v>908</v>
      </c>
      <c r="S22" s="275">
        <f>SUM(R22/R23)</f>
        <v>6.0821220443432245E-2</v>
      </c>
    </row>
    <row r="23" spans="1:22" ht="16.5" thickTop="1" thickBot="1" x14ac:dyDescent="0.3">
      <c r="A23" s="36" t="s">
        <v>247</v>
      </c>
      <c r="B23" s="112">
        <f>SUM(B15:B22)</f>
        <v>0</v>
      </c>
      <c r="C23" s="224" t="e">
        <f>SUM(C17:C22)</f>
        <v>#DIV/0!</v>
      </c>
      <c r="D23" s="112">
        <f>SUM(D15:D22)</f>
        <v>14767</v>
      </c>
      <c r="E23" s="224">
        <f>SUM(E17:E22)</f>
        <v>1</v>
      </c>
      <c r="F23" s="112">
        <f>SUM(F15:F22)</f>
        <v>14461</v>
      </c>
      <c r="G23" s="224">
        <f>SUM(G17:G22)</f>
        <v>1</v>
      </c>
      <c r="H23" s="360">
        <f>SUM(H15:H22)</f>
        <v>14152</v>
      </c>
      <c r="I23" s="224">
        <f>SUM(I17:I22)</f>
        <v>0.99999999999999989</v>
      </c>
      <c r="J23" s="112">
        <f>SUM(J15:J22)</f>
        <v>14142</v>
      </c>
      <c r="K23" s="224">
        <f>SUM(K17:K22)</f>
        <v>1</v>
      </c>
      <c r="L23" s="112">
        <f>SUM(L15:L22)</f>
        <v>14205</v>
      </c>
      <c r="M23" s="224">
        <f>SUM(M17:M22)</f>
        <v>0.99999999999999989</v>
      </c>
      <c r="N23" s="112">
        <f>SUM(N15:N22)</f>
        <v>13782</v>
      </c>
      <c r="O23" s="224">
        <f>SUM(O17:O22)</f>
        <v>1</v>
      </c>
      <c r="P23" s="112">
        <f>SUM(P15:P22)</f>
        <v>14491</v>
      </c>
      <c r="Q23" s="224">
        <f>SUM(Q17:Q22)</f>
        <v>1</v>
      </c>
      <c r="R23" s="112">
        <f>SUM(R15:R22)</f>
        <v>14929</v>
      </c>
      <c r="S23" s="224">
        <f>SUM(S15:S22)</f>
        <v>1</v>
      </c>
    </row>
    <row r="24" spans="1:22" ht="5.25" hidden="1" customHeight="1" thickBot="1" x14ac:dyDescent="0.3">
      <c r="A24" s="87"/>
      <c r="B24" s="86"/>
      <c r="C24" s="86"/>
      <c r="D24" s="86"/>
      <c r="E24" s="86"/>
      <c r="F24" s="86"/>
      <c r="G24" s="86"/>
      <c r="H24" s="86"/>
      <c r="I24" s="86"/>
      <c r="J24" s="86"/>
      <c r="K24" s="86"/>
      <c r="L24" s="86"/>
      <c r="M24" s="86"/>
      <c r="N24" s="86"/>
      <c r="O24" s="86"/>
      <c r="P24" s="86"/>
      <c r="Q24" s="86"/>
      <c r="R24" s="86"/>
      <c r="S24" s="87"/>
    </row>
    <row r="25" spans="1:22" ht="15.75" thickBot="1" x14ac:dyDescent="0.3">
      <c r="A25" s="1828" t="s">
        <v>656</v>
      </c>
      <c r="B25" s="1829"/>
      <c r="C25" s="1829"/>
      <c r="D25" s="1829"/>
      <c r="E25" s="1829"/>
      <c r="F25" s="1829"/>
      <c r="G25" s="1829"/>
      <c r="H25" s="1829"/>
      <c r="I25" s="1829"/>
      <c r="J25" s="1829"/>
      <c r="K25" s="1829"/>
      <c r="L25" s="1829"/>
      <c r="M25" s="1829"/>
      <c r="N25" s="1829"/>
      <c r="O25" s="1829"/>
      <c r="P25" s="1829"/>
      <c r="Q25" s="1829"/>
      <c r="R25" s="803"/>
      <c r="S25" s="803"/>
    </row>
    <row r="26" spans="1:22" x14ac:dyDescent="0.25">
      <c r="A26" s="101" t="s">
        <v>314</v>
      </c>
      <c r="B26" s="1533"/>
      <c r="C26" s="273" t="e">
        <f>SUM(B26/B33)</f>
        <v>#DIV/0!</v>
      </c>
      <c r="D26" s="406">
        <v>2965</v>
      </c>
      <c r="E26" s="273">
        <f>SUM(D26/D33)</f>
        <v>0.20078553531522991</v>
      </c>
      <c r="F26" s="406">
        <v>8263</v>
      </c>
      <c r="G26" s="273">
        <f>SUM(F26/F33)</f>
        <v>0.57139893506673123</v>
      </c>
      <c r="H26" s="406">
        <v>7799</v>
      </c>
      <c r="I26" s="273">
        <f>SUM(H26/H33)</f>
        <v>0.55108818541548898</v>
      </c>
      <c r="J26" s="1155">
        <v>7771</v>
      </c>
      <c r="K26" s="273">
        <f>SUM(J26/J33)</f>
        <v>0.54949794937066898</v>
      </c>
      <c r="L26" s="1155">
        <v>7556</v>
      </c>
      <c r="M26" s="273">
        <f>SUM(L26/L33)</f>
        <v>0.53192537838789156</v>
      </c>
      <c r="N26" s="406">
        <v>7221</v>
      </c>
      <c r="O26" s="273">
        <v>0.52500000000000002</v>
      </c>
      <c r="P26" s="406">
        <v>7587</v>
      </c>
      <c r="Q26" s="273">
        <v>0.52300000000000002</v>
      </c>
      <c r="R26" s="406">
        <v>7872</v>
      </c>
      <c r="S26" s="273">
        <f>SUM(R26/R33)</f>
        <v>0.52729586710429366</v>
      </c>
    </row>
    <row r="27" spans="1:22" x14ac:dyDescent="0.25">
      <c r="A27" s="102" t="s">
        <v>937</v>
      </c>
      <c r="B27" s="1534"/>
      <c r="C27" s="274" t="e">
        <f>SUM(B27/B33)</f>
        <v>#DIV/0!</v>
      </c>
      <c r="D27" s="1731" t="s">
        <v>313</v>
      </c>
      <c r="E27" s="274" t="s">
        <v>313</v>
      </c>
      <c r="F27" s="1621">
        <v>271</v>
      </c>
      <c r="G27" s="274">
        <f>SUM(F27/F33)</f>
        <v>1.8740059470299428E-2</v>
      </c>
      <c r="H27" s="1431">
        <v>280</v>
      </c>
      <c r="I27" s="274">
        <f>SUM(H27/H33)</f>
        <v>1.9785189372526851E-2</v>
      </c>
      <c r="J27" s="1012">
        <v>280</v>
      </c>
      <c r="K27" s="274">
        <f>SUM(J27/J33)</f>
        <v>1.9799179748267573E-2</v>
      </c>
      <c r="L27" s="1012">
        <v>298</v>
      </c>
      <c r="M27" s="274">
        <f>SUM(L27/L33)</f>
        <v>2.0978528687082013E-2</v>
      </c>
      <c r="N27" s="808">
        <v>248</v>
      </c>
      <c r="O27" s="274">
        <f>SUM(N27/N33)</f>
        <v>1.7994485560876506E-2</v>
      </c>
      <c r="P27" s="656">
        <v>300</v>
      </c>
      <c r="Q27" s="274">
        <f>SUM(P27/P33)</f>
        <v>2.0702505003105377E-2</v>
      </c>
      <c r="R27" s="808">
        <v>204</v>
      </c>
      <c r="S27" s="274">
        <f>SUM(R27/R33)</f>
        <v>1.3664679482885659E-2</v>
      </c>
      <c r="T27" s="1699"/>
      <c r="U27" s="1699"/>
      <c r="V27" s="1699"/>
    </row>
    <row r="28" spans="1:22" x14ac:dyDescent="0.25">
      <c r="A28" s="102" t="s">
        <v>136</v>
      </c>
      <c r="B28" s="1534"/>
      <c r="C28" s="274" t="e">
        <f>SUM(B28/B33)</f>
        <v>#DIV/0!</v>
      </c>
      <c r="D28" s="1731">
        <v>1936</v>
      </c>
      <c r="E28" s="274">
        <f>SUM(D28/D33)</f>
        <v>0.13110313536940477</v>
      </c>
      <c r="F28" s="1621">
        <v>3682</v>
      </c>
      <c r="G28" s="274">
        <f>SUM(F28/F33)</f>
        <v>0.25461586335661435</v>
      </c>
      <c r="H28" s="1431">
        <v>4105</v>
      </c>
      <c r="I28" s="274">
        <f>SUM(H28/H33)</f>
        <v>0.29006500847936689</v>
      </c>
      <c r="J28" s="1012">
        <v>4098</v>
      </c>
      <c r="K28" s="274">
        <f>SUM(J28/J33)</f>
        <v>0.28977513788714465</v>
      </c>
      <c r="L28" s="1012">
        <v>4394</v>
      </c>
      <c r="M28" s="274">
        <f>SUM(L28/L33)</f>
        <v>0.30932770151355155</v>
      </c>
      <c r="N28" s="808">
        <v>4235</v>
      </c>
      <c r="O28" s="274">
        <f>SUM(N28/N33)</f>
        <v>0.30728486431577418</v>
      </c>
      <c r="P28" s="656">
        <v>4613</v>
      </c>
      <c r="Q28" s="274">
        <f>SUM(P28/P33)</f>
        <v>0.31833551859775033</v>
      </c>
      <c r="R28" s="808">
        <v>4476</v>
      </c>
      <c r="S28" s="274">
        <f>SUM(R28/R33)</f>
        <v>0.29981914394802062</v>
      </c>
    </row>
    <row r="29" spans="1:22" x14ac:dyDescent="0.25">
      <c r="A29" s="102" t="s">
        <v>315</v>
      </c>
      <c r="B29" s="1534"/>
      <c r="C29" s="274" t="e">
        <f>SUM(B29/B33)</f>
        <v>#DIV/0!</v>
      </c>
      <c r="D29" s="1731">
        <v>48</v>
      </c>
      <c r="E29" s="274">
        <f>SUM(D29/D33)</f>
        <v>3.2504909595720186E-3</v>
      </c>
      <c r="F29" s="1621">
        <v>0</v>
      </c>
      <c r="G29" s="274">
        <f>SUM(F29/F33)</f>
        <v>0</v>
      </c>
      <c r="H29" s="1431">
        <v>0</v>
      </c>
      <c r="I29" s="274">
        <f>SUM(H29/H33)</f>
        <v>0</v>
      </c>
      <c r="J29" s="1012">
        <v>0</v>
      </c>
      <c r="K29" s="274">
        <f>SUM(J29/J33)</f>
        <v>0</v>
      </c>
      <c r="L29" s="1012">
        <v>1</v>
      </c>
      <c r="M29" s="274">
        <f>SUM(L29/L33)</f>
        <v>7.0397747272087292E-5</v>
      </c>
      <c r="N29" s="808">
        <v>0</v>
      </c>
      <c r="O29" s="274">
        <f>SUM(N29/N33)</f>
        <v>0</v>
      </c>
      <c r="P29" s="656">
        <v>23</v>
      </c>
      <c r="Q29" s="274">
        <v>1E-3</v>
      </c>
      <c r="R29" s="808">
        <v>0</v>
      </c>
      <c r="S29" s="274">
        <f>SUM(R29/R33)</f>
        <v>0</v>
      </c>
    </row>
    <row r="30" spans="1:22" x14ac:dyDescent="0.25">
      <c r="A30" s="102" t="s">
        <v>130</v>
      </c>
      <c r="B30" s="1534"/>
      <c r="C30" s="274" t="e">
        <f>SUM(B30/B33)</f>
        <v>#DIV/0!</v>
      </c>
      <c r="D30" s="1731">
        <v>825</v>
      </c>
      <c r="E30" s="274">
        <f>SUM(D30/D33)</f>
        <v>5.586781336764407E-2</v>
      </c>
      <c r="F30" s="1621">
        <v>1632</v>
      </c>
      <c r="G30" s="274">
        <f>SUM(F30/F33)</f>
        <v>0.11285526588755965</v>
      </c>
      <c r="H30" s="1431">
        <v>1712</v>
      </c>
      <c r="I30" s="274">
        <f>SUM(H30/H33)</f>
        <v>0.12097230073487847</v>
      </c>
      <c r="J30" s="1012">
        <v>1693</v>
      </c>
      <c r="K30" s="274">
        <f>SUM(J30/J33)</f>
        <v>0.119714326120775</v>
      </c>
      <c r="L30" s="1012">
        <v>1622</v>
      </c>
      <c r="M30" s="274">
        <f>SUM(L30/L33)</f>
        <v>0.11418514607532559</v>
      </c>
      <c r="N30" s="808">
        <v>1423</v>
      </c>
      <c r="O30" s="274">
        <f>SUM(N30/N33)</f>
        <v>0.10325061674648092</v>
      </c>
      <c r="P30" s="656">
        <v>1084</v>
      </c>
      <c r="Q30" s="274">
        <f>SUM(P30/P33)</f>
        <v>7.4805051411220763E-2</v>
      </c>
      <c r="R30" s="808">
        <v>1544</v>
      </c>
      <c r="S30" s="274">
        <f>SUM(R30/R33)</f>
        <v>0.10342286824301694</v>
      </c>
    </row>
    <row r="31" spans="1:22" x14ac:dyDescent="0.25">
      <c r="A31" s="102" t="s">
        <v>137</v>
      </c>
      <c r="B31" s="1534"/>
      <c r="C31" s="274" t="e">
        <f>SUM(B31/B33)</f>
        <v>#DIV/0!</v>
      </c>
      <c r="D31" s="1731">
        <v>120</v>
      </c>
      <c r="E31" s="274">
        <f>SUM(D31/D33)</f>
        <v>8.1262273989300467E-3</v>
      </c>
      <c r="F31" s="1621">
        <v>32</v>
      </c>
      <c r="G31" s="274">
        <f>SUM(F31/F33)</f>
        <v>2.2128483507364636E-3</v>
      </c>
      <c r="H31" s="1431">
        <v>33</v>
      </c>
      <c r="I31" s="274">
        <f>SUM(H31/H33)</f>
        <v>2.3318258903335218E-3</v>
      </c>
      <c r="J31" s="1012">
        <v>39</v>
      </c>
      <c r="K31" s="274">
        <f>SUM(J31/J33)</f>
        <v>2.7577428935086977E-3</v>
      </c>
      <c r="L31" s="1012">
        <v>40</v>
      </c>
      <c r="M31" s="274">
        <f>SUM(L31/L33)</f>
        <v>2.8159098908834917E-3</v>
      </c>
      <c r="N31" s="808">
        <v>46</v>
      </c>
      <c r="O31" s="274">
        <f>SUM(N31/N33)</f>
        <v>3.337686837904513E-3</v>
      </c>
      <c r="P31" s="656">
        <v>55</v>
      </c>
      <c r="Q31" s="274">
        <f>SUM(P31/P33)</f>
        <v>3.7954592505693189E-3</v>
      </c>
      <c r="R31" s="808">
        <v>51</v>
      </c>
      <c r="S31" s="274">
        <f>SUM(R31/R33)</f>
        <v>3.4161698707214148E-3</v>
      </c>
    </row>
    <row r="32" spans="1:22" ht="15.75" thickBot="1" x14ac:dyDescent="0.3">
      <c r="A32" s="103" t="s">
        <v>316</v>
      </c>
      <c r="B32" s="1535"/>
      <c r="C32" s="275" t="e">
        <f>SUM(B32/B33)</f>
        <v>#DIV/0!</v>
      </c>
      <c r="D32" s="358">
        <v>8873</v>
      </c>
      <c r="E32" s="275">
        <f>SUM(D32/D33)</f>
        <v>0.60086679758921924</v>
      </c>
      <c r="F32" s="358">
        <v>581</v>
      </c>
      <c r="G32" s="275">
        <f>SUM(F32/F33)</f>
        <v>4.017702786805892E-2</v>
      </c>
      <c r="H32" s="358">
        <v>223</v>
      </c>
      <c r="I32" s="275">
        <f>SUM(H32/H33)</f>
        <v>1.5757490107405313E-2</v>
      </c>
      <c r="J32" s="1014">
        <v>261</v>
      </c>
      <c r="K32" s="275">
        <f>SUM(J32/J33)</f>
        <v>1.8455663979635131E-2</v>
      </c>
      <c r="L32" s="1014">
        <v>294</v>
      </c>
      <c r="M32" s="275">
        <f>SUM(L32/L33)</f>
        <v>2.0696937697993665E-2</v>
      </c>
      <c r="N32" s="358">
        <v>609</v>
      </c>
      <c r="O32" s="275">
        <f>SUM(N32/N33)</f>
        <v>4.4188071397474965E-2</v>
      </c>
      <c r="P32" s="358">
        <v>829</v>
      </c>
      <c r="Q32" s="275">
        <v>5.8000000000000003E-2</v>
      </c>
      <c r="R32" s="358">
        <v>782</v>
      </c>
      <c r="S32" s="275">
        <f>SUM(R32/R33)</f>
        <v>5.2381271351061694E-2</v>
      </c>
    </row>
    <row r="33" spans="1:19" ht="16.5" thickTop="1" thickBot="1" x14ac:dyDescent="0.3">
      <c r="A33" s="36" t="s">
        <v>247</v>
      </c>
      <c r="B33" s="112">
        <f t="shared" ref="B33:G33" si="3">SUM(B26:B32)</f>
        <v>0</v>
      </c>
      <c r="C33" s="224" t="e">
        <f t="shared" si="3"/>
        <v>#DIV/0!</v>
      </c>
      <c r="D33" s="112">
        <f t="shared" si="3"/>
        <v>14767</v>
      </c>
      <c r="E33" s="224">
        <f t="shared" si="3"/>
        <v>1</v>
      </c>
      <c r="F33" s="112">
        <f t="shared" si="3"/>
        <v>14461</v>
      </c>
      <c r="G33" s="224">
        <f t="shared" si="3"/>
        <v>1</v>
      </c>
      <c r="H33" s="360">
        <f t="shared" ref="H33:M33" si="4">SUM(H26:H32)</f>
        <v>14152</v>
      </c>
      <c r="I33" s="224">
        <f t="shared" si="4"/>
        <v>1</v>
      </c>
      <c r="J33" s="112">
        <f t="shared" si="4"/>
        <v>14142</v>
      </c>
      <c r="K33" s="224">
        <f t="shared" si="4"/>
        <v>1.0000000000000002</v>
      </c>
      <c r="L33" s="112">
        <f t="shared" si="4"/>
        <v>14205</v>
      </c>
      <c r="M33" s="224">
        <f t="shared" si="4"/>
        <v>1</v>
      </c>
      <c r="N33" s="112">
        <f t="shared" ref="N33:S33" si="5">SUM(N26:N32)</f>
        <v>13782</v>
      </c>
      <c r="O33" s="224">
        <f t="shared" si="5"/>
        <v>1.001055724858511</v>
      </c>
      <c r="P33" s="112">
        <f t="shared" si="5"/>
        <v>14491</v>
      </c>
      <c r="Q33" s="224">
        <f t="shared" si="5"/>
        <v>0.99963853426264582</v>
      </c>
      <c r="R33" s="112">
        <f t="shared" si="5"/>
        <v>14929</v>
      </c>
      <c r="S33" s="224">
        <f t="shared" si="5"/>
        <v>1</v>
      </c>
    </row>
    <row r="34" spans="1:19" ht="5.25" hidden="1" customHeight="1" thickBot="1" x14ac:dyDescent="0.3">
      <c r="A34" s="87"/>
      <c r="B34" s="86"/>
      <c r="C34" s="86"/>
      <c r="D34" s="86"/>
      <c r="E34" s="86"/>
      <c r="F34" s="86"/>
      <c r="G34" s="86"/>
      <c r="H34" s="86"/>
      <c r="I34" s="86"/>
      <c r="J34" s="86"/>
      <c r="K34" s="86"/>
      <c r="L34" s="86"/>
      <c r="M34" s="86"/>
      <c r="N34" s="86"/>
      <c r="O34" s="86"/>
      <c r="P34" s="86"/>
      <c r="Q34" s="86"/>
      <c r="R34" s="86"/>
      <c r="S34" s="87"/>
    </row>
    <row r="35" spans="1:19" ht="15.75" thickBot="1" x14ac:dyDescent="0.3">
      <c r="A35" s="1828" t="s">
        <v>657</v>
      </c>
      <c r="B35" s="1829"/>
      <c r="C35" s="1829"/>
      <c r="D35" s="1829"/>
      <c r="E35" s="1829"/>
      <c r="F35" s="1829"/>
      <c r="G35" s="1829"/>
      <c r="H35" s="1829"/>
      <c r="I35" s="1829"/>
      <c r="J35" s="1829"/>
      <c r="K35" s="1829"/>
      <c r="L35" s="1829"/>
      <c r="M35" s="1829"/>
      <c r="N35" s="1829"/>
      <c r="O35" s="1829"/>
      <c r="P35" s="1829"/>
      <c r="Q35" s="1829"/>
      <c r="R35" s="803"/>
      <c r="S35" s="803"/>
    </row>
    <row r="36" spans="1:19" x14ac:dyDescent="0.25">
      <c r="A36" s="95" t="s">
        <v>397</v>
      </c>
      <c r="B36" s="1533"/>
      <c r="C36" s="273" t="e">
        <f>SUM(B36/B40)</f>
        <v>#DIV/0!</v>
      </c>
      <c r="D36" s="406">
        <v>641</v>
      </c>
      <c r="E36" s="273">
        <f>SUM(D36/D40)</f>
        <v>4.3407598022617996E-2</v>
      </c>
      <c r="F36" s="406">
        <v>638</v>
      </c>
      <c r="G36" s="273">
        <f>SUM(F36/F40)</f>
        <v>4.4118663992808241E-2</v>
      </c>
      <c r="H36" s="406">
        <v>691</v>
      </c>
      <c r="I36" s="273">
        <f>SUM(H36/H40)</f>
        <v>4.8827020915771624E-2</v>
      </c>
      <c r="J36" s="1155">
        <v>661</v>
      </c>
      <c r="K36" s="273">
        <f>SUM(J36/J40)</f>
        <v>4.6740206477160234E-2</v>
      </c>
      <c r="L36" s="1155">
        <v>727</v>
      </c>
      <c r="M36" s="1156">
        <f>SUM(L36/L40)</f>
        <v>5.1179162266807465E-2</v>
      </c>
      <c r="N36" s="406">
        <v>616</v>
      </c>
      <c r="O36" s="273">
        <f>SUM(N36/N40)</f>
        <v>4.469598026411261E-2</v>
      </c>
      <c r="P36" s="406">
        <v>678</v>
      </c>
      <c r="Q36" s="273">
        <f>SUM(P36/P40)</f>
        <v>4.6787661307018148E-2</v>
      </c>
      <c r="R36" s="406">
        <v>704</v>
      </c>
      <c r="S36" s="273">
        <f>SUM(R36/R40)</f>
        <v>4.715654096054659E-2</v>
      </c>
    </row>
    <row r="37" spans="1:19" x14ac:dyDescent="0.25">
      <c r="A37" s="96" t="s">
        <v>319</v>
      </c>
      <c r="B37" s="1534"/>
      <c r="C37" s="274" t="e">
        <f>SUM(B37/B40)</f>
        <v>#DIV/0!</v>
      </c>
      <c r="D37" s="1731">
        <v>6308</v>
      </c>
      <c r="E37" s="274">
        <f>SUM(D37/D40)</f>
        <v>0.42716868693708948</v>
      </c>
      <c r="F37" s="1621">
        <v>6662</v>
      </c>
      <c r="G37" s="274">
        <f>SUM(F37/F40)</f>
        <v>0.4606873660189475</v>
      </c>
      <c r="H37" s="1431">
        <v>6405</v>
      </c>
      <c r="I37" s="274">
        <f>SUM(H37/H40)</f>
        <v>0.45258620689655171</v>
      </c>
      <c r="J37" s="1012">
        <v>6814</v>
      </c>
      <c r="K37" s="274">
        <f>SUM(J37/J40)</f>
        <v>0.48182718144534015</v>
      </c>
      <c r="L37" s="1012">
        <v>6548</v>
      </c>
      <c r="M37" s="1013">
        <f>SUM(L37/L40)</f>
        <v>0.46096444913762757</v>
      </c>
      <c r="N37" s="808">
        <v>6194</v>
      </c>
      <c r="O37" s="274">
        <f>SUM(N37/N40)</f>
        <v>0.44942678856479468</v>
      </c>
      <c r="P37" s="656">
        <v>6182</v>
      </c>
      <c r="Q37" s="274">
        <f>SUM(P37/P40)</f>
        <v>0.42660961976399142</v>
      </c>
      <c r="R37" s="808">
        <v>6304</v>
      </c>
      <c r="S37" s="274">
        <f>SUM(R37/R40)</f>
        <v>0.42226538951034898</v>
      </c>
    </row>
    <row r="38" spans="1:19" x14ac:dyDescent="0.25">
      <c r="A38" s="96" t="s">
        <v>320</v>
      </c>
      <c r="B38" s="1534"/>
      <c r="C38" s="274" t="e">
        <f>SUM(B38/B40)</f>
        <v>#DIV/0!</v>
      </c>
      <c r="D38" s="1731">
        <v>4123</v>
      </c>
      <c r="E38" s="274">
        <f>SUM(D38/D40)</f>
        <v>0.27920362971490487</v>
      </c>
      <c r="F38" s="1621">
        <v>4013</v>
      </c>
      <c r="G38" s="274">
        <f>SUM(F38/F40)</f>
        <v>0.27750501348454465</v>
      </c>
      <c r="H38" s="1431">
        <v>3935</v>
      </c>
      <c r="I38" s="274">
        <f>SUM(H38/H40)</f>
        <v>0.27805257207461842</v>
      </c>
      <c r="J38" s="1012">
        <v>3589</v>
      </c>
      <c r="K38" s="274">
        <f>SUM(J38/J40)</f>
        <v>0.25378305755904396</v>
      </c>
      <c r="L38" s="1012">
        <v>3745</v>
      </c>
      <c r="M38" s="1013">
        <f>SUM(L38/L40)</f>
        <v>0.26363956353396689</v>
      </c>
      <c r="N38" s="808">
        <v>3716</v>
      </c>
      <c r="O38" s="274">
        <f>SUM(N38/N40)</f>
        <v>0.26962704977506891</v>
      </c>
      <c r="P38" s="656">
        <v>4189</v>
      </c>
      <c r="Q38" s="274">
        <f>SUM(P38/P40)</f>
        <v>0.28907597819336139</v>
      </c>
      <c r="R38" s="808">
        <v>4293</v>
      </c>
      <c r="S38" s="274">
        <f>SUM(R38/R40)</f>
        <v>0.28756112264719674</v>
      </c>
    </row>
    <row r="39" spans="1:19" ht="15.75" thickBot="1" x14ac:dyDescent="0.3">
      <c r="A39" s="114" t="s">
        <v>324</v>
      </c>
      <c r="B39" s="1535"/>
      <c r="C39" s="275" t="e">
        <f>SUM(B39/B40)</f>
        <v>#DIV/0!</v>
      </c>
      <c r="D39" s="358">
        <v>3695</v>
      </c>
      <c r="E39" s="275">
        <f>SUM(D39/D40)</f>
        <v>0.2502200853253877</v>
      </c>
      <c r="F39" s="358">
        <v>3148</v>
      </c>
      <c r="G39" s="275">
        <f>SUM(F39/F40)</f>
        <v>0.2176889565036996</v>
      </c>
      <c r="H39" s="358">
        <v>3121</v>
      </c>
      <c r="I39" s="275">
        <f>SUM(H39/H40)</f>
        <v>0.22053420011305822</v>
      </c>
      <c r="J39" s="1014">
        <v>3078</v>
      </c>
      <c r="K39" s="275">
        <f>SUM(J39/J40)</f>
        <v>0.21764955451845566</v>
      </c>
      <c r="L39" s="1014">
        <v>3185</v>
      </c>
      <c r="M39" s="1015">
        <f>SUM(L39/L40)</f>
        <v>0.22421682506159804</v>
      </c>
      <c r="N39" s="358">
        <v>3256</v>
      </c>
      <c r="O39" s="275">
        <f>SUM(N39/N40)</f>
        <v>0.2362501813960238</v>
      </c>
      <c r="P39" s="358">
        <v>3442</v>
      </c>
      <c r="Q39" s="275">
        <v>0.23699999999999999</v>
      </c>
      <c r="R39" s="358">
        <v>3628</v>
      </c>
      <c r="S39" s="275">
        <f>SUM(R39/R40)</f>
        <v>0.2430169468819077</v>
      </c>
    </row>
    <row r="40" spans="1:19" ht="16.5" thickTop="1" thickBot="1" x14ac:dyDescent="0.3">
      <c r="A40" s="36" t="s">
        <v>247</v>
      </c>
      <c r="B40" s="112">
        <f>SUM(B36:B39)</f>
        <v>0</v>
      </c>
      <c r="C40" s="224" t="e">
        <f>SUM(C36:C39)</f>
        <v>#DIV/0!</v>
      </c>
      <c r="D40" s="112">
        <f>SUM(D36:D39)</f>
        <v>14767</v>
      </c>
      <c r="E40" s="224">
        <f>SUM(E36:E39)</f>
        <v>1</v>
      </c>
      <c r="F40" s="360">
        <v>14461</v>
      </c>
      <c r="G40" s="224">
        <f>SUM(G36:G39)</f>
        <v>0.99999999999999989</v>
      </c>
      <c r="H40" s="360">
        <f>SUM(H36:H39)</f>
        <v>14152</v>
      </c>
      <c r="I40" s="224">
        <f>SUM(I36:I39)</f>
        <v>1</v>
      </c>
      <c r="J40" s="112">
        <v>14142</v>
      </c>
      <c r="K40" s="224">
        <f t="shared" ref="K40:S40" si="6">SUM(K36:K39)</f>
        <v>1</v>
      </c>
      <c r="L40" s="1016">
        <f t="shared" si="6"/>
        <v>14205</v>
      </c>
      <c r="M40" s="1157">
        <f t="shared" si="6"/>
        <v>1</v>
      </c>
      <c r="N40" s="112">
        <f t="shared" si="6"/>
        <v>13782</v>
      </c>
      <c r="O40" s="224">
        <f t="shared" si="6"/>
        <v>1</v>
      </c>
      <c r="P40" s="112">
        <f t="shared" si="6"/>
        <v>14491</v>
      </c>
      <c r="Q40" s="224">
        <f t="shared" si="6"/>
        <v>0.99947325926437103</v>
      </c>
      <c r="R40" s="112">
        <f t="shared" si="6"/>
        <v>14929</v>
      </c>
      <c r="S40" s="224">
        <f t="shared" si="6"/>
        <v>1</v>
      </c>
    </row>
    <row r="41" spans="1:19" x14ac:dyDescent="0.25">
      <c r="A41" s="95" t="s">
        <v>325</v>
      </c>
      <c r="B41" s="1921"/>
      <c r="C41" s="1922"/>
      <c r="D41" s="1919">
        <v>2.9</v>
      </c>
      <c r="E41" s="1920"/>
      <c r="F41" s="1919">
        <v>2.91</v>
      </c>
      <c r="G41" s="1920"/>
      <c r="H41" s="1919">
        <v>3.09</v>
      </c>
      <c r="I41" s="1920"/>
      <c r="J41" s="1927">
        <v>3.03</v>
      </c>
      <c r="K41" s="1928"/>
      <c r="L41" s="1927">
        <v>3</v>
      </c>
      <c r="M41" s="1928"/>
      <c r="N41" s="1919">
        <v>2.98</v>
      </c>
      <c r="O41" s="1920"/>
      <c r="P41" s="1919">
        <v>4.04</v>
      </c>
      <c r="Q41" s="1920"/>
      <c r="R41" s="1915">
        <v>2.6</v>
      </c>
      <c r="S41" s="1916"/>
    </row>
    <row r="42" spans="1:19" x14ac:dyDescent="0.25">
      <c r="A42" s="99" t="s">
        <v>150</v>
      </c>
      <c r="B42" s="1923"/>
      <c r="C42" s="1924"/>
      <c r="D42" s="1917">
        <v>2</v>
      </c>
      <c r="E42" s="1918"/>
      <c r="F42" s="1917">
        <v>2</v>
      </c>
      <c r="G42" s="1918"/>
      <c r="H42" s="1917">
        <v>2</v>
      </c>
      <c r="I42" s="1918"/>
      <c r="J42" s="1929">
        <v>2</v>
      </c>
      <c r="K42" s="1930"/>
      <c r="L42" s="1929">
        <v>2</v>
      </c>
      <c r="M42" s="1930"/>
      <c r="N42" s="1917">
        <v>2</v>
      </c>
      <c r="O42" s="1918"/>
      <c r="P42" s="1917">
        <v>3</v>
      </c>
      <c r="Q42" s="1918"/>
      <c r="R42" s="1917">
        <v>2</v>
      </c>
      <c r="S42" s="1918"/>
    </row>
    <row r="43" spans="1:19" x14ac:dyDescent="0.25">
      <c r="A43" s="96" t="s">
        <v>326</v>
      </c>
      <c r="B43" s="1923"/>
      <c r="C43" s="1924"/>
      <c r="D43" s="1917">
        <v>1</v>
      </c>
      <c r="E43" s="1918"/>
      <c r="F43" s="1917">
        <v>1</v>
      </c>
      <c r="G43" s="1918"/>
      <c r="H43" s="1917">
        <v>1</v>
      </c>
      <c r="I43" s="1918"/>
      <c r="J43" s="1929">
        <v>1</v>
      </c>
      <c r="K43" s="1930"/>
      <c r="L43" s="1929">
        <v>1</v>
      </c>
      <c r="M43" s="1930"/>
      <c r="N43" s="1917">
        <v>1</v>
      </c>
      <c r="O43" s="1918"/>
      <c r="P43" s="1917">
        <v>1</v>
      </c>
      <c r="Q43" s="1918"/>
      <c r="R43" s="1917">
        <v>1</v>
      </c>
      <c r="S43" s="1918"/>
    </row>
    <row r="44" spans="1:19" ht="15.75" thickBot="1" x14ac:dyDescent="0.3">
      <c r="A44" s="100" t="s">
        <v>537</v>
      </c>
      <c r="B44" s="1925"/>
      <c r="C44" s="1926"/>
      <c r="D44" s="1913">
        <v>53</v>
      </c>
      <c r="E44" s="1914"/>
      <c r="F44" s="1913">
        <v>62</v>
      </c>
      <c r="G44" s="1914"/>
      <c r="H44" s="1913">
        <v>64</v>
      </c>
      <c r="I44" s="1914"/>
      <c r="J44" s="1942">
        <v>62</v>
      </c>
      <c r="K44" s="1943"/>
      <c r="L44" s="1942">
        <v>61</v>
      </c>
      <c r="M44" s="1943"/>
      <c r="N44" s="1913">
        <v>58</v>
      </c>
      <c r="O44" s="1914"/>
      <c r="P44" s="1913">
        <v>58</v>
      </c>
      <c r="Q44" s="1914"/>
      <c r="R44" s="1913">
        <v>61</v>
      </c>
      <c r="S44" s="1914"/>
    </row>
    <row r="45" spans="1:19" s="276" customFormat="1" ht="12.75" customHeight="1" x14ac:dyDescent="0.25">
      <c r="A45" s="1941" t="s">
        <v>539</v>
      </c>
      <c r="B45" s="1941"/>
      <c r="C45" s="1941"/>
      <c r="D45" s="1941"/>
      <c r="E45" s="1941"/>
      <c r="F45" s="1941"/>
      <c r="G45" s="1941"/>
      <c r="H45" s="1941"/>
      <c r="I45" s="1941"/>
      <c r="J45" s="1941"/>
      <c r="K45" s="1941"/>
      <c r="L45" s="1941"/>
      <c r="M45" s="1941"/>
      <c r="N45" s="1941"/>
      <c r="O45" s="1941"/>
      <c r="P45" s="1941"/>
      <c r="Q45" s="1941"/>
      <c r="R45" s="806"/>
      <c r="S45" s="806"/>
    </row>
    <row r="46" spans="1:19" s="276" customFormat="1" ht="23.25" customHeight="1" x14ac:dyDescent="0.25">
      <c r="A46" s="1941" t="s">
        <v>935</v>
      </c>
      <c r="B46" s="1941"/>
      <c r="C46" s="1941"/>
      <c r="D46" s="1941"/>
      <c r="E46" s="1941"/>
      <c r="F46" s="1941"/>
      <c r="G46" s="1941"/>
      <c r="H46" s="1690"/>
      <c r="I46" s="1690"/>
      <c r="J46" s="1690"/>
      <c r="K46" s="1690"/>
      <c r="L46" s="1690"/>
      <c r="M46" s="1690"/>
      <c r="N46" s="1690"/>
      <c r="O46" s="1690"/>
      <c r="P46" s="1690"/>
      <c r="Q46" s="1690"/>
      <c r="R46" s="1690"/>
      <c r="S46" s="1690"/>
    </row>
    <row r="47" spans="1:19" s="276" customFormat="1" ht="13.5" customHeight="1" thickBot="1" x14ac:dyDescent="0.3">
      <c r="A47" s="1941" t="s">
        <v>938</v>
      </c>
      <c r="B47" s="1941"/>
      <c r="C47" s="1941"/>
      <c r="D47" s="1941"/>
      <c r="E47" s="1941"/>
      <c r="F47" s="1941"/>
      <c r="G47" s="1941"/>
      <c r="H47" s="1690"/>
      <c r="I47" s="1690"/>
      <c r="J47" s="1690"/>
      <c r="K47" s="1690"/>
      <c r="L47" s="1690"/>
      <c r="M47" s="1690"/>
      <c r="N47" s="1690"/>
      <c r="O47" s="1690"/>
      <c r="P47" s="1690"/>
      <c r="Q47" s="1690"/>
      <c r="R47" s="1690"/>
      <c r="S47" s="1690"/>
    </row>
    <row r="48" spans="1:19" s="276" customFormat="1" ht="17.25" hidden="1" customHeight="1" thickBot="1" x14ac:dyDescent="0.3">
      <c r="A48" s="960"/>
      <c r="B48" s="960"/>
      <c r="C48" s="960"/>
      <c r="D48" s="1655"/>
      <c r="E48" s="1655"/>
      <c r="F48" s="1435"/>
      <c r="G48" s="1435"/>
      <c r="H48" s="1380"/>
      <c r="I48" s="1380"/>
      <c r="J48" s="1259"/>
      <c r="K48" s="1259"/>
      <c r="L48" s="965"/>
      <c r="M48" s="965"/>
      <c r="N48" s="960"/>
      <c r="O48" s="963"/>
      <c r="P48" s="960"/>
      <c r="Q48" s="960"/>
      <c r="R48" s="960"/>
      <c r="S48" s="960"/>
    </row>
    <row r="49" spans="1:20" ht="21.75" thickBot="1" x14ac:dyDescent="0.3">
      <c r="A49" s="1936" t="s">
        <v>251</v>
      </c>
      <c r="B49" s="1937"/>
      <c r="C49" s="1937"/>
      <c r="D49" s="1937"/>
      <c r="E49" s="1937"/>
      <c r="F49" s="1937"/>
      <c r="G49" s="1937"/>
      <c r="H49" s="1937"/>
      <c r="I49" s="1937"/>
      <c r="J49" s="1937"/>
      <c r="K49" s="1937"/>
      <c r="L49" s="1937"/>
      <c r="M49" s="1937"/>
      <c r="N49" s="1937"/>
      <c r="O49" s="1937"/>
      <c r="P49" s="1937"/>
      <c r="Q49" s="1937"/>
      <c r="R49" s="827"/>
      <c r="S49" s="827"/>
    </row>
    <row r="50" spans="1:20" ht="15.75" thickBot="1" x14ac:dyDescent="0.3">
      <c r="A50" s="657"/>
      <c r="B50" s="1908" t="s">
        <v>696</v>
      </c>
      <c r="C50" s="1907"/>
      <c r="D50" s="1908" t="s">
        <v>854</v>
      </c>
      <c r="E50" s="1907"/>
      <c r="F50" s="1908" t="s">
        <v>775</v>
      </c>
      <c r="G50" s="1907"/>
      <c r="H50" s="1908" t="s">
        <v>695</v>
      </c>
      <c r="I50" s="1907"/>
      <c r="J50" s="1908" t="s">
        <v>608</v>
      </c>
      <c r="K50" s="1907"/>
      <c r="L50" s="1908" t="s">
        <v>707</v>
      </c>
      <c r="M50" s="1907"/>
      <c r="N50" s="1908" t="s">
        <v>492</v>
      </c>
      <c r="O50" s="1907"/>
      <c r="P50" s="1908" t="s">
        <v>708</v>
      </c>
      <c r="Q50" s="1907"/>
      <c r="R50" s="1908" t="s">
        <v>264</v>
      </c>
      <c r="S50" s="1907"/>
    </row>
    <row r="51" spans="1:20" ht="29.25" customHeight="1" thickBot="1" x14ac:dyDescent="0.3">
      <c r="A51" s="277"/>
      <c r="B51" s="83" t="s">
        <v>53</v>
      </c>
      <c r="C51" s="84" t="s">
        <v>127</v>
      </c>
      <c r="D51" s="83" t="s">
        <v>53</v>
      </c>
      <c r="E51" s="84" t="s">
        <v>127</v>
      </c>
      <c r="F51" s="83" t="s">
        <v>53</v>
      </c>
      <c r="G51" s="84" t="s">
        <v>127</v>
      </c>
      <c r="H51" s="83" t="s">
        <v>53</v>
      </c>
      <c r="I51" s="84" t="s">
        <v>127</v>
      </c>
      <c r="J51" s="83" t="s">
        <v>53</v>
      </c>
      <c r="K51" s="84" t="s">
        <v>127</v>
      </c>
      <c r="L51" s="83" t="s">
        <v>53</v>
      </c>
      <c r="M51" s="84" t="s">
        <v>127</v>
      </c>
      <c r="N51" s="83" t="s">
        <v>53</v>
      </c>
      <c r="O51" s="84" t="s">
        <v>127</v>
      </c>
      <c r="P51" s="83" t="s">
        <v>53</v>
      </c>
      <c r="Q51" s="84" t="s">
        <v>127</v>
      </c>
      <c r="R51" s="85" t="s">
        <v>53</v>
      </c>
      <c r="S51" s="85" t="s">
        <v>127</v>
      </c>
    </row>
    <row r="52" spans="1:20" ht="15.75" customHeight="1" thickBot="1" x14ac:dyDescent="0.3">
      <c r="A52" s="1935" t="s">
        <v>659</v>
      </c>
      <c r="B52" s="1829"/>
      <c r="C52" s="1829"/>
      <c r="D52" s="1829"/>
      <c r="E52" s="1829"/>
      <c r="F52" s="1829"/>
      <c r="G52" s="1829"/>
      <c r="H52" s="1829"/>
      <c r="I52" s="1829"/>
      <c r="J52" s="1829"/>
      <c r="K52" s="1829"/>
      <c r="L52" s="1829"/>
      <c r="M52" s="1829"/>
      <c r="N52" s="1829"/>
      <c r="O52" s="1829"/>
      <c r="P52" s="1829"/>
      <c r="Q52" s="1829"/>
      <c r="R52" s="803"/>
      <c r="S52" s="803"/>
    </row>
    <row r="53" spans="1:20" x14ac:dyDescent="0.25">
      <c r="A53" s="105" t="s">
        <v>242</v>
      </c>
      <c r="B53" s="1533"/>
      <c r="C53" s="821" t="e">
        <f>SUM(B53/B60)</f>
        <v>#DIV/0!</v>
      </c>
      <c r="D53" s="406">
        <v>4715</v>
      </c>
      <c r="E53" s="821">
        <f>SUM(D53/D60)</f>
        <v>0.36188502571187353</v>
      </c>
      <c r="F53" s="406">
        <v>6072</v>
      </c>
      <c r="G53" s="821">
        <f>SUM(F53/F60)</f>
        <v>0.45057880676758683</v>
      </c>
      <c r="H53" s="406">
        <v>6511</v>
      </c>
      <c r="I53" s="821">
        <f>SUM(H53/H60)</f>
        <v>0.49456893277630082</v>
      </c>
      <c r="J53" s="1155">
        <v>5633</v>
      </c>
      <c r="K53" s="821">
        <f>SUM(J53/J60)</f>
        <v>0.42622578692493945</v>
      </c>
      <c r="L53" s="1155">
        <v>5037</v>
      </c>
      <c r="M53" s="821">
        <f>SUM(L53/L60)</f>
        <v>0.37699274006436645</v>
      </c>
      <c r="N53" s="406">
        <v>5138</v>
      </c>
      <c r="O53" s="821">
        <f>SUM(N53/N60)</f>
        <v>0.39550458009391115</v>
      </c>
      <c r="P53" s="406">
        <v>5574</v>
      </c>
      <c r="Q53" s="273">
        <f>SUM(P53/P60)</f>
        <v>0.4077542062911485</v>
      </c>
      <c r="R53" s="406">
        <v>6512</v>
      </c>
      <c r="S53" s="273">
        <f>SUM(R53/R60)</f>
        <v>0.46233581824636139</v>
      </c>
    </row>
    <row r="54" spans="1:20" x14ac:dyDescent="0.25">
      <c r="A54" s="102" t="s">
        <v>243</v>
      </c>
      <c r="B54" s="1534"/>
      <c r="C54" s="822" t="e">
        <f>SUM(B54/B60)</f>
        <v>#DIV/0!</v>
      </c>
      <c r="D54" s="1731">
        <v>2713</v>
      </c>
      <c r="E54" s="822">
        <f>SUM(D54/D60)</f>
        <v>0.20822779952413847</v>
      </c>
      <c r="F54" s="1621">
        <v>2329</v>
      </c>
      <c r="G54" s="822">
        <f>SUM(F54/F60)</f>
        <v>0.1728257643217572</v>
      </c>
      <c r="H54" s="1431">
        <v>2105</v>
      </c>
      <c r="I54" s="822">
        <f>SUM(H54/H60)</f>
        <v>0.15989365742499051</v>
      </c>
      <c r="J54" s="1012">
        <v>2226</v>
      </c>
      <c r="K54" s="822">
        <f>SUM(J54/J60)</f>
        <v>0.1684322033898305</v>
      </c>
      <c r="L54" s="1012">
        <v>2339</v>
      </c>
      <c r="M54" s="822">
        <f>SUM(L54/L60)</f>
        <v>0.1750617468752339</v>
      </c>
      <c r="N54" s="808">
        <v>2487</v>
      </c>
      <c r="O54" s="822">
        <f>SUM(N54/N60)</f>
        <v>0.19144022785005002</v>
      </c>
      <c r="P54" s="656">
        <v>1506</v>
      </c>
      <c r="Q54" s="274">
        <f>SUM(P54/P60)</f>
        <v>0.11016825164594002</v>
      </c>
      <c r="R54" s="808">
        <v>1740</v>
      </c>
      <c r="S54" s="274">
        <f>SUM(R54/R60)</f>
        <v>0.1235356762513312</v>
      </c>
    </row>
    <row r="55" spans="1:20" x14ac:dyDescent="0.25">
      <c r="A55" s="102" t="s">
        <v>244</v>
      </c>
      <c r="B55" s="1534"/>
      <c r="C55" s="822" t="e">
        <f>SUM(B55/B60)</f>
        <v>#DIV/0!</v>
      </c>
      <c r="D55" s="1731">
        <v>4546</v>
      </c>
      <c r="E55" s="822">
        <f>SUM(D55/D60)</f>
        <v>0.34891396116355822</v>
      </c>
      <c r="F55" s="1621">
        <v>4351</v>
      </c>
      <c r="G55" s="822">
        <f>SUM(F55/F60)</f>
        <v>0.32287028791926387</v>
      </c>
      <c r="H55" s="1431">
        <v>3518</v>
      </c>
      <c r="I55" s="822">
        <f>SUM(H55/H60)</f>
        <v>0.26722369920243066</v>
      </c>
      <c r="J55" s="1012">
        <v>4392</v>
      </c>
      <c r="K55" s="822">
        <f>SUM(J55/J60)</f>
        <v>0.33232445520581116</v>
      </c>
      <c r="L55" s="1012">
        <v>4968</v>
      </c>
      <c r="M55" s="822">
        <f>SUM(L55/L60)</f>
        <v>0.37182845595389569</v>
      </c>
      <c r="N55" s="808">
        <v>4473</v>
      </c>
      <c r="O55" s="822">
        <f>SUM(N55/N60)</f>
        <v>0.34431529520437226</v>
      </c>
      <c r="P55" s="656">
        <v>4207</v>
      </c>
      <c r="Q55" s="274">
        <f>SUM(P55/P60)</f>
        <v>0.30775420629114852</v>
      </c>
      <c r="R55" s="808">
        <v>3477</v>
      </c>
      <c r="S55" s="274">
        <f>SUM(R55/R60)</f>
        <v>0.24685835995740149</v>
      </c>
    </row>
    <row r="56" spans="1:20" x14ac:dyDescent="0.25">
      <c r="A56" s="102" t="s">
        <v>245</v>
      </c>
      <c r="B56" s="1534"/>
      <c r="C56" s="822" t="e">
        <f>SUM(B56/B60)</f>
        <v>#DIV/0!</v>
      </c>
      <c r="D56" s="1731">
        <v>354</v>
      </c>
      <c r="E56" s="822">
        <f>SUM(D56/D60)</f>
        <v>2.7170158876352751E-2</v>
      </c>
      <c r="F56" s="1621">
        <v>45</v>
      </c>
      <c r="G56" s="822">
        <f>SUM(F56/F60)</f>
        <v>3.3392698130008903E-3</v>
      </c>
      <c r="H56" s="1431">
        <v>67</v>
      </c>
      <c r="I56" s="822">
        <f>SUM(H56/H60)</f>
        <v>5.0892518040258263E-3</v>
      </c>
      <c r="J56" s="1012">
        <v>79</v>
      </c>
      <c r="K56" s="822">
        <f>SUM(J56/J60)</f>
        <v>5.9776029055690072E-3</v>
      </c>
      <c r="L56" s="1012">
        <v>85</v>
      </c>
      <c r="M56" s="822">
        <f>SUM(L56/L60)</f>
        <v>6.3617992665219673E-3</v>
      </c>
      <c r="N56" s="808">
        <v>169</v>
      </c>
      <c r="O56" s="822">
        <f>SUM(N56/N60)</f>
        <v>1.3009006235085829E-2</v>
      </c>
      <c r="P56" s="656">
        <v>2066</v>
      </c>
      <c r="Q56" s="274">
        <f>SUM(P56/P60)</f>
        <v>0.15113386978785662</v>
      </c>
      <c r="R56" s="808">
        <v>1863</v>
      </c>
      <c r="S56" s="274">
        <f>SUM(R56/R60)</f>
        <v>0.13226837060702876</v>
      </c>
    </row>
    <row r="57" spans="1:20" x14ac:dyDescent="0.25">
      <c r="A57" s="102" t="s">
        <v>391</v>
      </c>
      <c r="B57" s="1534"/>
      <c r="C57" s="822" t="e">
        <f>SUM(B57/B60)</f>
        <v>#DIV/0!</v>
      </c>
      <c r="D57" s="1731">
        <v>19</v>
      </c>
      <c r="E57" s="822">
        <f>SUM(D57/D60)</f>
        <v>1.4582853634200628E-3</v>
      </c>
      <c r="F57" s="1621">
        <v>16</v>
      </c>
      <c r="G57" s="822">
        <f>SUM(F57/F60)</f>
        <v>1.1872959335114278E-3</v>
      </c>
      <c r="H57" s="1431">
        <v>10</v>
      </c>
      <c r="I57" s="822">
        <f>SUM(H57/H60)</f>
        <v>7.5958982149639193E-4</v>
      </c>
      <c r="J57" s="1012">
        <v>36</v>
      </c>
      <c r="K57" s="822">
        <f>SUM(J57/J60)</f>
        <v>2.7239709443099272E-3</v>
      </c>
      <c r="L57" s="1012">
        <v>28</v>
      </c>
      <c r="M57" s="822">
        <f>SUM(L57/L60)</f>
        <v>2.095651523089589E-3</v>
      </c>
      <c r="N57" s="808">
        <v>35</v>
      </c>
      <c r="O57" s="822">
        <f>SUM(N57/N60)</f>
        <v>2.6941728889231008E-3</v>
      </c>
      <c r="P57" s="656">
        <v>49</v>
      </c>
      <c r="Q57" s="274">
        <f>SUM(P57/P60)</f>
        <v>3.584491587417703E-3</v>
      </c>
      <c r="R57" s="808">
        <v>67</v>
      </c>
      <c r="S57" s="274">
        <f>SUM(R57/R60)</f>
        <v>4.7568335108271213E-3</v>
      </c>
    </row>
    <row r="58" spans="1:20" x14ac:dyDescent="0.25">
      <c r="A58" s="102" t="s">
        <v>246</v>
      </c>
      <c r="B58" s="1534"/>
      <c r="C58" s="822" t="e">
        <f>SUM(B58/B60)</f>
        <v>#DIV/0!</v>
      </c>
      <c r="D58" s="1731">
        <v>2</v>
      </c>
      <c r="E58" s="822">
        <f>SUM(D58/D60)</f>
        <v>1.5350372246526978E-4</v>
      </c>
      <c r="F58" s="1621">
        <v>1</v>
      </c>
      <c r="G58" s="822">
        <f>SUM(F58/F60)</f>
        <v>7.4205995844464235E-5</v>
      </c>
      <c r="H58" s="1431">
        <v>2</v>
      </c>
      <c r="I58" s="822">
        <f>SUM(H58/H60)</f>
        <v>1.519179642992784E-4</v>
      </c>
      <c r="J58" s="1012">
        <v>4</v>
      </c>
      <c r="K58" s="822">
        <f>SUM(J58/J60)</f>
        <v>3.0266343825665861E-4</v>
      </c>
      <c r="L58" s="1012">
        <v>3</v>
      </c>
      <c r="M58" s="822">
        <v>1E-3</v>
      </c>
      <c r="N58" s="808">
        <v>3</v>
      </c>
      <c r="O58" s="822">
        <f>SUM(N58/N60)</f>
        <v>2.3092910476483718E-4</v>
      </c>
      <c r="P58" s="656">
        <v>2</v>
      </c>
      <c r="Q58" s="274">
        <f>SUM(P58/P60)</f>
        <v>1.463057790782736E-4</v>
      </c>
      <c r="R58" s="808">
        <v>4</v>
      </c>
      <c r="S58" s="274">
        <f>SUM(R58/R60)</f>
        <v>2.8399006034788784E-4</v>
      </c>
    </row>
    <row r="59" spans="1:20" ht="15.75" thickBot="1" x14ac:dyDescent="0.3">
      <c r="A59" s="103" t="s">
        <v>123</v>
      </c>
      <c r="B59" s="1535"/>
      <c r="C59" s="820" t="e">
        <f>SUM(B59/B60)</f>
        <v>#DIV/0!</v>
      </c>
      <c r="D59" s="358">
        <v>680</v>
      </c>
      <c r="E59" s="820">
        <f>SUM(D59/D60)</f>
        <v>5.2191265638191729E-2</v>
      </c>
      <c r="F59" s="358">
        <v>662</v>
      </c>
      <c r="G59" s="820">
        <f>SUM(F59/F60)</f>
        <v>4.9124369249035321E-2</v>
      </c>
      <c r="H59" s="358">
        <v>952</v>
      </c>
      <c r="I59" s="820">
        <f>SUM(H59/H60)</f>
        <v>7.2312951006456516E-2</v>
      </c>
      <c r="J59" s="1014">
        <v>846</v>
      </c>
      <c r="K59" s="820">
        <f>SUM(J59/J60)</f>
        <v>6.4013317191283295E-2</v>
      </c>
      <c r="L59" s="1014">
        <v>901</v>
      </c>
      <c r="M59" s="820">
        <f>SUM(L59/L60)</f>
        <v>6.7435072225132855E-2</v>
      </c>
      <c r="N59" s="358">
        <v>686</v>
      </c>
      <c r="O59" s="820">
        <f>SUM(N59/N60)</f>
        <v>5.2805788622892771E-2</v>
      </c>
      <c r="P59" s="358">
        <v>266</v>
      </c>
      <c r="Q59" s="275">
        <f>SUM(P59/P60)</f>
        <v>1.9458668617410389E-2</v>
      </c>
      <c r="R59" s="358">
        <v>422</v>
      </c>
      <c r="S59" s="275">
        <f>SUM(R59/R60)</f>
        <v>2.9960951366702165E-2</v>
      </c>
    </row>
    <row r="60" spans="1:20" ht="16.5" thickTop="1" thickBot="1" x14ac:dyDescent="0.3">
      <c r="A60" s="36" t="s">
        <v>247</v>
      </c>
      <c r="B60" s="112">
        <f t="shared" ref="B60:G60" si="7">SUM(B53:B59)</f>
        <v>0</v>
      </c>
      <c r="C60" s="224" t="e">
        <f t="shared" si="7"/>
        <v>#DIV/0!</v>
      </c>
      <c r="D60" s="112">
        <f t="shared" si="7"/>
        <v>13029</v>
      </c>
      <c r="E60" s="224">
        <f t="shared" si="7"/>
        <v>1</v>
      </c>
      <c r="F60" s="112">
        <f t="shared" si="7"/>
        <v>13476</v>
      </c>
      <c r="G60" s="224">
        <f t="shared" si="7"/>
        <v>1</v>
      </c>
      <c r="H60" s="360">
        <f t="shared" ref="H60:M60" si="8">SUM(H53:H59)</f>
        <v>13165</v>
      </c>
      <c r="I60" s="224">
        <f t="shared" si="8"/>
        <v>0.99999999999999989</v>
      </c>
      <c r="J60" s="112">
        <f t="shared" si="8"/>
        <v>13216</v>
      </c>
      <c r="K60" s="224">
        <f t="shared" si="8"/>
        <v>1</v>
      </c>
      <c r="L60" s="112">
        <f t="shared" si="8"/>
        <v>13361</v>
      </c>
      <c r="M60" s="224">
        <f t="shared" si="8"/>
        <v>1.0007754659082404</v>
      </c>
      <c r="N60" s="112">
        <f t="shared" ref="N60:S60" si="9">SUM(N53:N59)</f>
        <v>12991</v>
      </c>
      <c r="O60" s="224">
        <f t="shared" si="9"/>
        <v>1</v>
      </c>
      <c r="P60" s="112">
        <f t="shared" si="9"/>
        <v>13670</v>
      </c>
      <c r="Q60" s="224">
        <f t="shared" si="9"/>
        <v>0.99999999999999989</v>
      </c>
      <c r="R60" s="112">
        <f t="shared" si="9"/>
        <v>14085</v>
      </c>
      <c r="S60" s="224">
        <f t="shared" si="9"/>
        <v>1</v>
      </c>
    </row>
    <row r="61" spans="1:20" ht="5.25" customHeight="1" thickBot="1" x14ac:dyDescent="0.3">
      <c r="A61" s="789"/>
      <c r="B61" s="86"/>
      <c r="C61" s="86"/>
      <c r="D61" s="86"/>
      <c r="E61" s="86"/>
      <c r="F61" s="86"/>
      <c r="G61" s="86"/>
      <c r="H61" s="86"/>
      <c r="I61" s="86"/>
      <c r="J61" s="86"/>
      <c r="K61" s="86"/>
      <c r="L61" s="86"/>
      <c r="M61" s="86"/>
      <c r="N61" s="86"/>
      <c r="O61" s="86"/>
      <c r="P61" s="86"/>
      <c r="Q61" s="86"/>
      <c r="R61" s="86"/>
      <c r="S61" s="789"/>
    </row>
    <row r="62" spans="1:20" s="203" customFormat="1" ht="15.75" customHeight="1" thickBot="1" x14ac:dyDescent="0.3">
      <c r="A62" s="278"/>
      <c r="B62" s="1908" t="s">
        <v>696</v>
      </c>
      <c r="C62" s="1907"/>
      <c r="D62" s="1908" t="s">
        <v>854</v>
      </c>
      <c r="E62" s="1907"/>
      <c r="F62" s="1908" t="s">
        <v>775</v>
      </c>
      <c r="G62" s="1907"/>
      <c r="H62" s="1908" t="s">
        <v>691</v>
      </c>
      <c r="I62" s="1907"/>
      <c r="J62" s="1908" t="s">
        <v>700</v>
      </c>
      <c r="K62" s="1907"/>
      <c r="L62" s="1908" t="s">
        <v>701</v>
      </c>
      <c r="M62" s="1907"/>
      <c r="N62" s="1908" t="s">
        <v>714</v>
      </c>
      <c r="O62" s="1907"/>
      <c r="P62" s="1908" t="s">
        <v>705</v>
      </c>
      <c r="Q62" s="1907"/>
      <c r="R62" s="1908" t="s">
        <v>261</v>
      </c>
      <c r="S62" s="1907"/>
      <c r="T62" s="276"/>
    </row>
    <row r="63" spans="1:20" ht="15.75" thickBot="1" x14ac:dyDescent="0.3">
      <c r="A63" s="1935" t="s">
        <v>658</v>
      </c>
      <c r="B63" s="1829"/>
      <c r="C63" s="1829"/>
      <c r="D63" s="1829"/>
      <c r="E63" s="1829"/>
      <c r="F63" s="1829"/>
      <c r="G63" s="1829"/>
      <c r="H63" s="1829"/>
      <c r="I63" s="1829"/>
      <c r="J63" s="1829"/>
      <c r="K63" s="1829"/>
      <c r="L63" s="1829"/>
      <c r="M63" s="1829"/>
      <c r="N63" s="1829"/>
      <c r="O63" s="1829"/>
      <c r="P63" s="1829"/>
      <c r="Q63" s="1829"/>
      <c r="R63" s="803"/>
      <c r="S63" s="803"/>
    </row>
    <row r="64" spans="1:20" x14ac:dyDescent="0.25">
      <c r="A64" s="661" t="s">
        <v>392</v>
      </c>
      <c r="B64" s="1533"/>
      <c r="C64" s="273" t="e">
        <f>SUM(B64/B72)</f>
        <v>#DIV/0!</v>
      </c>
      <c r="D64" s="406">
        <v>0</v>
      </c>
      <c r="E64" s="273">
        <f>SUM(D64/D72)</f>
        <v>0</v>
      </c>
      <c r="F64" s="406">
        <v>0</v>
      </c>
      <c r="G64" s="273">
        <f>SUM(F64/F72)</f>
        <v>0</v>
      </c>
      <c r="H64" s="406">
        <v>0</v>
      </c>
      <c r="I64" s="273">
        <f>SUM(H64/H72)</f>
        <v>0</v>
      </c>
      <c r="J64" s="1155">
        <v>0</v>
      </c>
      <c r="K64" s="273">
        <f>SUM(J64/J72)</f>
        <v>0</v>
      </c>
      <c r="L64" s="1155">
        <v>0</v>
      </c>
      <c r="M64" s="273">
        <f>SUM(L64/L72)</f>
        <v>0</v>
      </c>
      <c r="N64" s="406">
        <v>0</v>
      </c>
      <c r="O64" s="273">
        <f>SUM(N64/N72)</f>
        <v>0</v>
      </c>
      <c r="P64" s="406">
        <v>0</v>
      </c>
      <c r="Q64" s="273">
        <f>SUM(P64/P72)</f>
        <v>0</v>
      </c>
      <c r="R64" s="406">
        <v>3</v>
      </c>
      <c r="S64" s="273">
        <f>SUM(R64/R72)</f>
        <v>6.4935064935064939E-3</v>
      </c>
    </row>
    <row r="65" spans="1:23" x14ac:dyDescent="0.25">
      <c r="A65" s="96" t="s">
        <v>393</v>
      </c>
      <c r="B65" s="1534"/>
      <c r="C65" s="274" t="e">
        <f>SUM(B65/B72)</f>
        <v>#DIV/0!</v>
      </c>
      <c r="D65" s="1731">
        <v>0</v>
      </c>
      <c r="E65" s="274">
        <f>SUM(D65/D72)</f>
        <v>0</v>
      </c>
      <c r="F65" s="1621">
        <v>0</v>
      </c>
      <c r="G65" s="274">
        <f>SUM(F65/F72)</f>
        <v>0</v>
      </c>
      <c r="H65" s="1431">
        <v>0</v>
      </c>
      <c r="I65" s="274">
        <f>SUM(H65/H72)</f>
        <v>0</v>
      </c>
      <c r="J65" s="1012">
        <v>0</v>
      </c>
      <c r="K65" s="274">
        <f>SUM(J65/J72)</f>
        <v>0</v>
      </c>
      <c r="L65" s="1012">
        <v>3</v>
      </c>
      <c r="M65" s="274">
        <f>SUM(L65/L72)</f>
        <v>3.3333333333333333E-2</v>
      </c>
      <c r="N65" s="808">
        <v>1</v>
      </c>
      <c r="O65" s="274">
        <f>SUM(N65/N72)</f>
        <v>4.807692307692308E-3</v>
      </c>
      <c r="P65" s="660">
        <v>3</v>
      </c>
      <c r="Q65" s="274">
        <f>SUM(P65/P72)</f>
        <v>7.7720207253886009E-3</v>
      </c>
      <c r="R65" s="1909">
        <v>40</v>
      </c>
      <c r="S65" s="1911">
        <f>SUM(R65/R72)</f>
        <v>8.6580086580086577E-2</v>
      </c>
    </row>
    <row r="66" spans="1:23" x14ac:dyDescent="0.25">
      <c r="A66" s="96" t="s">
        <v>394</v>
      </c>
      <c r="B66" s="1534"/>
      <c r="C66" s="274" t="e">
        <f>SUM(B66/B72)</f>
        <v>#DIV/0!</v>
      </c>
      <c r="D66" s="1731">
        <v>4</v>
      </c>
      <c r="E66" s="274">
        <f>SUM(D66/D72)</f>
        <v>8.5106382978723402E-2</v>
      </c>
      <c r="F66" s="1621">
        <v>4</v>
      </c>
      <c r="G66" s="274">
        <f>SUM(F66/F72)</f>
        <v>8.6956521739130432E-2</v>
      </c>
      <c r="H66" s="1431">
        <v>6</v>
      </c>
      <c r="I66" s="274">
        <f>SUM(H66/H72)</f>
        <v>0.11538461538461539</v>
      </c>
      <c r="J66" s="1012">
        <v>5</v>
      </c>
      <c r="K66" s="274">
        <f>SUM(J66/J72)</f>
        <v>6.25E-2</v>
      </c>
      <c r="L66" s="1012">
        <v>6</v>
      </c>
      <c r="M66" s="274">
        <f>SUM(L66/L72)</f>
        <v>6.6666666666666666E-2</v>
      </c>
      <c r="N66" s="808">
        <v>8</v>
      </c>
      <c r="O66" s="274">
        <f>SUM(N66/N72)</f>
        <v>3.8461538461538464E-2</v>
      </c>
      <c r="P66" s="660">
        <v>21</v>
      </c>
      <c r="Q66" s="274">
        <f>SUM(P66/P72)</f>
        <v>5.4404145077720206E-2</v>
      </c>
      <c r="R66" s="1910"/>
      <c r="S66" s="1912"/>
    </row>
    <row r="67" spans="1:23" s="30" customFormat="1" x14ac:dyDescent="0.25">
      <c r="A67" s="96" t="s">
        <v>395</v>
      </c>
      <c r="B67" s="1534"/>
      <c r="C67" s="274" t="e">
        <f>SUM(B67/B72)</f>
        <v>#DIV/0!</v>
      </c>
      <c r="D67" s="1731">
        <v>5</v>
      </c>
      <c r="E67" s="274">
        <f>SUM(D67/D72)</f>
        <v>0.10638297872340426</v>
      </c>
      <c r="F67" s="1621">
        <v>4</v>
      </c>
      <c r="G67" s="274">
        <f>SUM(F67/F72)</f>
        <v>8.6956521739130432E-2</v>
      </c>
      <c r="H67" s="1431">
        <v>4</v>
      </c>
      <c r="I67" s="274">
        <f>SUM(H67/H72)</f>
        <v>7.6923076923076927E-2</v>
      </c>
      <c r="J67" s="1012">
        <v>4</v>
      </c>
      <c r="K67" s="274">
        <f>SUM(J67/J72)</f>
        <v>0.05</v>
      </c>
      <c r="L67" s="1012">
        <v>14</v>
      </c>
      <c r="M67" s="274">
        <f>SUM(L67/L72)</f>
        <v>0.15555555555555556</v>
      </c>
      <c r="N67" s="808">
        <v>22</v>
      </c>
      <c r="O67" s="274">
        <f>SUM(N67/N72)</f>
        <v>0.10576923076923077</v>
      </c>
      <c r="P67" s="660">
        <v>32</v>
      </c>
      <c r="Q67" s="274">
        <f>SUM(P67/P72)</f>
        <v>8.2901554404145081E-2</v>
      </c>
      <c r="R67" s="1909">
        <v>96</v>
      </c>
      <c r="S67" s="1911">
        <f>SUM(R67/R72)</f>
        <v>0.20779220779220781</v>
      </c>
      <c r="T67" s="1698"/>
    </row>
    <row r="68" spans="1:23" x14ac:dyDescent="0.25">
      <c r="A68" s="96" t="s">
        <v>396</v>
      </c>
      <c r="B68" s="1534"/>
      <c r="C68" s="274" t="e">
        <f>SUM(B68/B72)</f>
        <v>#DIV/0!</v>
      </c>
      <c r="D68" s="1731">
        <v>7</v>
      </c>
      <c r="E68" s="274">
        <f>SUM(D68/D72)</f>
        <v>0.14893617021276595</v>
      </c>
      <c r="F68" s="1621">
        <v>3</v>
      </c>
      <c r="G68" s="274">
        <f>SUM(F68/F72)</f>
        <v>6.5217391304347824E-2</v>
      </c>
      <c r="H68" s="1431">
        <v>3</v>
      </c>
      <c r="I68" s="274">
        <f>SUM(H68/H72)</f>
        <v>5.7692307692307696E-2</v>
      </c>
      <c r="J68" s="1012">
        <v>7</v>
      </c>
      <c r="K68" s="274">
        <f>SUM(J68/J72)</f>
        <v>8.7499999999999994E-2</v>
      </c>
      <c r="L68" s="1012">
        <v>12</v>
      </c>
      <c r="M68" s="274">
        <f>SUM(L68/L72)</f>
        <v>0.13333333333333333</v>
      </c>
      <c r="N68" s="808">
        <v>18</v>
      </c>
      <c r="O68" s="274">
        <v>8.5999999999999993E-2</v>
      </c>
      <c r="P68" s="660">
        <v>49</v>
      </c>
      <c r="Q68" s="274">
        <f>SUM(P68/P72)</f>
        <v>0.12694300518134716</v>
      </c>
      <c r="R68" s="1910"/>
      <c r="S68" s="1912"/>
    </row>
    <row r="69" spans="1:23" x14ac:dyDescent="0.25">
      <c r="A69" s="96" t="s">
        <v>248</v>
      </c>
      <c r="B69" s="1534"/>
      <c r="C69" s="274" t="e">
        <f>SUM(B69/B72)</f>
        <v>#DIV/0!</v>
      </c>
      <c r="D69" s="1731">
        <v>17</v>
      </c>
      <c r="E69" s="274">
        <f>SUM(D69/D72)</f>
        <v>0.36170212765957449</v>
      </c>
      <c r="F69" s="1621">
        <v>19</v>
      </c>
      <c r="G69" s="274">
        <f>SUM(F69/F72)</f>
        <v>0.41304347826086957</v>
      </c>
      <c r="H69" s="1431">
        <v>19</v>
      </c>
      <c r="I69" s="274">
        <f>SUM(H69/H72)</f>
        <v>0.36538461538461536</v>
      </c>
      <c r="J69" s="1012">
        <v>32</v>
      </c>
      <c r="K69" s="274">
        <f>SUM(J69/J72)</f>
        <v>0.4</v>
      </c>
      <c r="L69" s="1012">
        <v>27</v>
      </c>
      <c r="M69" s="274">
        <f>SUM(L69/L72)</f>
        <v>0.3</v>
      </c>
      <c r="N69" s="808">
        <v>85</v>
      </c>
      <c r="O69" s="274">
        <f>SUM(N69/N72)</f>
        <v>0.40865384615384615</v>
      </c>
      <c r="P69" s="660">
        <v>147</v>
      </c>
      <c r="Q69" s="274">
        <f>SUM(P69/P72)</f>
        <v>0.38082901554404147</v>
      </c>
      <c r="R69" s="1909">
        <v>298</v>
      </c>
      <c r="S69" s="1911">
        <f>SUM(R69/R72)</f>
        <v>0.64502164502164505</v>
      </c>
    </row>
    <row r="70" spans="1:23" x14ac:dyDescent="0.25">
      <c r="A70" s="96" t="s">
        <v>249</v>
      </c>
      <c r="B70" s="1534"/>
      <c r="C70" s="274" t="e">
        <f>SUM(B70/B72)</f>
        <v>#DIV/0!</v>
      </c>
      <c r="D70" s="1731">
        <v>13</v>
      </c>
      <c r="E70" s="274">
        <f>SUM(D70/D72)</f>
        <v>0.27659574468085107</v>
      </c>
      <c r="F70" s="1621">
        <v>15</v>
      </c>
      <c r="G70" s="274">
        <f>SUM(F70/F72)</f>
        <v>0.32608695652173914</v>
      </c>
      <c r="H70" s="1431">
        <v>20</v>
      </c>
      <c r="I70" s="274">
        <f>SUM(H70/H72)</f>
        <v>0.38461538461538464</v>
      </c>
      <c r="J70" s="1012">
        <v>30</v>
      </c>
      <c r="K70" s="274">
        <f>SUM(J70/J72)</f>
        <v>0.375</v>
      </c>
      <c r="L70" s="1012">
        <v>28</v>
      </c>
      <c r="M70" s="274">
        <f>SUM(L70/L72)</f>
        <v>0.31111111111111112</v>
      </c>
      <c r="N70" s="808">
        <v>70</v>
      </c>
      <c r="O70" s="274">
        <f>SUM(N70/N72)</f>
        <v>0.33653846153846156</v>
      </c>
      <c r="P70" s="660">
        <v>126</v>
      </c>
      <c r="Q70" s="274">
        <f>SUM(P70/P72)</f>
        <v>0.32642487046632124</v>
      </c>
      <c r="R70" s="1910"/>
      <c r="S70" s="1912"/>
    </row>
    <row r="71" spans="1:23" ht="15.75" thickBot="1" x14ac:dyDescent="0.3">
      <c r="A71" s="97" t="s">
        <v>250</v>
      </c>
      <c r="B71" s="1535"/>
      <c r="C71" s="820" t="e">
        <f>SUM(B71/B72)</f>
        <v>#DIV/0!</v>
      </c>
      <c r="D71" s="358">
        <v>1</v>
      </c>
      <c r="E71" s="820">
        <f>SUM(D71/D72)</f>
        <v>2.1276595744680851E-2</v>
      </c>
      <c r="F71" s="358">
        <v>1</v>
      </c>
      <c r="G71" s="820">
        <f>SUM(F71/F72)</f>
        <v>2.1739130434782608E-2</v>
      </c>
      <c r="H71" s="358">
        <v>0</v>
      </c>
      <c r="I71" s="820">
        <f>SUM(H71/H72)</f>
        <v>0</v>
      </c>
      <c r="J71" s="1014">
        <v>2</v>
      </c>
      <c r="K71" s="820">
        <f>SUM(J71/J72)</f>
        <v>2.5000000000000001E-2</v>
      </c>
      <c r="L71" s="1014">
        <v>0</v>
      </c>
      <c r="M71" s="820">
        <f>SUM(L71/L72)</f>
        <v>0</v>
      </c>
      <c r="N71" s="358">
        <v>4</v>
      </c>
      <c r="O71" s="820">
        <f>SUM(N71/N72)</f>
        <v>1.9230769230769232E-2</v>
      </c>
      <c r="P71" s="358">
        <v>8</v>
      </c>
      <c r="Q71" s="275">
        <f>SUM(P71/P72)</f>
        <v>2.072538860103627E-2</v>
      </c>
      <c r="R71" s="358">
        <v>25</v>
      </c>
      <c r="S71" s="275">
        <f>SUM(R71/R72)</f>
        <v>5.4112554112554112E-2</v>
      </c>
    </row>
    <row r="72" spans="1:23" ht="16.5" thickTop="1" thickBot="1" x14ac:dyDescent="0.3">
      <c r="A72" s="36" t="s">
        <v>128</v>
      </c>
      <c r="B72" s="112">
        <f t="shared" ref="B72:G72" si="10">SUM(B64:B71)</f>
        <v>0</v>
      </c>
      <c r="C72" s="224" t="e">
        <f t="shared" si="10"/>
        <v>#DIV/0!</v>
      </c>
      <c r="D72" s="112">
        <f t="shared" si="10"/>
        <v>47</v>
      </c>
      <c r="E72" s="224">
        <f t="shared" si="10"/>
        <v>1</v>
      </c>
      <c r="F72" s="112">
        <f t="shared" si="10"/>
        <v>46</v>
      </c>
      <c r="G72" s="224">
        <f t="shared" si="10"/>
        <v>1</v>
      </c>
      <c r="H72" s="360">
        <f t="shared" ref="H72:M72" si="11">SUM(H64:H71)</f>
        <v>52</v>
      </c>
      <c r="I72" s="224">
        <f t="shared" si="11"/>
        <v>1</v>
      </c>
      <c r="J72" s="112">
        <f t="shared" si="11"/>
        <v>80</v>
      </c>
      <c r="K72" s="224">
        <f t="shared" si="11"/>
        <v>1</v>
      </c>
      <c r="L72" s="112">
        <f t="shared" si="11"/>
        <v>90</v>
      </c>
      <c r="M72" s="224">
        <f t="shared" si="11"/>
        <v>1</v>
      </c>
      <c r="N72" s="112">
        <f>SUM(N64:N71)</f>
        <v>208</v>
      </c>
      <c r="O72" s="224">
        <f>SUM(O64:O71)</f>
        <v>0.99946153846153851</v>
      </c>
      <c r="P72" s="112">
        <f>SUM(P64:P71)</f>
        <v>386</v>
      </c>
      <c r="Q72" s="224">
        <f>SUM(Q64:Q71)</f>
        <v>1.0000000000000002</v>
      </c>
      <c r="R72" s="112">
        <f>SUM(R64:R71)</f>
        <v>462</v>
      </c>
      <c r="S72" s="224">
        <f>SUM(R72/R72)</f>
        <v>1</v>
      </c>
    </row>
    <row r="73" spans="1:23" s="203" customFormat="1" ht="5.25" customHeight="1" thickBot="1" x14ac:dyDescent="0.3">
      <c r="A73" s="789"/>
      <c r="B73" s="86"/>
      <c r="C73" s="86"/>
      <c r="D73" s="86"/>
      <c r="E73" s="86"/>
      <c r="F73" s="86"/>
      <c r="G73" s="86"/>
      <c r="H73" s="86"/>
      <c r="I73" s="86"/>
      <c r="J73" s="86"/>
      <c r="K73" s="86"/>
      <c r="L73" s="86"/>
      <c r="M73" s="86"/>
      <c r="N73" s="86"/>
      <c r="O73" s="86"/>
      <c r="P73" s="86"/>
      <c r="Q73" s="86"/>
      <c r="R73" s="86"/>
      <c r="S73" s="789"/>
      <c r="T73" s="276"/>
    </row>
    <row r="74" spans="1:23" s="203" customFormat="1" ht="15.75" thickBot="1" x14ac:dyDescent="0.3">
      <c r="A74" s="1935" t="s">
        <v>660</v>
      </c>
      <c r="B74" s="1829"/>
      <c r="C74" s="1829"/>
      <c r="D74" s="1829"/>
      <c r="E74" s="1829"/>
      <c r="F74" s="1829"/>
      <c r="G74" s="1829"/>
      <c r="H74" s="1829"/>
      <c r="I74" s="1829"/>
      <c r="J74" s="1829"/>
      <c r="K74" s="1829"/>
      <c r="L74" s="1829"/>
      <c r="M74" s="1829"/>
      <c r="N74" s="1829"/>
      <c r="O74" s="1829"/>
      <c r="P74" s="1829"/>
      <c r="Q74" s="1829"/>
      <c r="R74" s="803"/>
      <c r="S74" s="803"/>
      <c r="T74" s="276"/>
    </row>
    <row r="75" spans="1:23" s="203" customFormat="1" ht="15" customHeight="1" thickBot="1" x14ac:dyDescent="0.3">
      <c r="A75" s="640"/>
      <c r="B75" s="1908" t="s">
        <v>709</v>
      </c>
      <c r="C75" s="1907"/>
      <c r="D75" s="1908" t="s">
        <v>854</v>
      </c>
      <c r="E75" s="1907"/>
      <c r="F75" s="1908" t="s">
        <v>775</v>
      </c>
      <c r="G75" s="1907"/>
      <c r="H75" s="1908" t="s">
        <v>695</v>
      </c>
      <c r="I75" s="1907"/>
      <c r="J75" s="1908" t="s">
        <v>608</v>
      </c>
      <c r="K75" s="1907"/>
      <c r="L75" s="1908" t="s">
        <v>707</v>
      </c>
      <c r="M75" s="1907"/>
      <c r="N75" s="1908" t="s">
        <v>511</v>
      </c>
      <c r="O75" s="1907"/>
      <c r="P75" s="1908" t="s">
        <v>708</v>
      </c>
      <c r="Q75" s="1907"/>
      <c r="R75" s="1908" t="s">
        <v>264</v>
      </c>
      <c r="S75" s="1907"/>
      <c r="T75" s="276"/>
    </row>
    <row r="76" spans="1:23" s="203" customFormat="1" ht="29.25" customHeight="1" thickBot="1" x14ac:dyDescent="0.3">
      <c r="A76" s="721" t="s">
        <v>426</v>
      </c>
      <c r="B76" s="1671"/>
      <c r="C76" s="619"/>
      <c r="D76" s="414">
        <v>3714</v>
      </c>
      <c r="E76" s="619"/>
      <c r="F76" s="414">
        <v>3972</v>
      </c>
      <c r="G76" s="619"/>
      <c r="H76" s="414">
        <v>3666</v>
      </c>
      <c r="I76" s="619"/>
      <c r="J76" s="1158">
        <v>3529</v>
      </c>
      <c r="K76" s="619"/>
      <c r="L76" s="1158">
        <v>3060</v>
      </c>
      <c r="M76" s="619"/>
      <c r="N76" s="414">
        <v>3081</v>
      </c>
      <c r="O76" s="619"/>
      <c r="P76" s="414">
        <v>3430</v>
      </c>
      <c r="Q76" s="619"/>
      <c r="R76" s="414" t="s">
        <v>313</v>
      </c>
      <c r="S76" s="639" t="s">
        <v>313</v>
      </c>
      <c r="T76" s="276"/>
    </row>
    <row r="77" spans="1:23" ht="5.25" customHeight="1" thickBot="1" x14ac:dyDescent="0.3">
      <c r="A77" s="789"/>
      <c r="B77" s="86"/>
      <c r="C77" s="86"/>
      <c r="D77" s="86"/>
      <c r="E77" s="86"/>
      <c r="F77" s="86"/>
      <c r="G77" s="86"/>
      <c r="H77" s="86"/>
      <c r="I77" s="86"/>
      <c r="J77" s="86"/>
      <c r="K77" s="86"/>
      <c r="L77" s="86"/>
      <c r="M77" s="86"/>
      <c r="N77" s="86"/>
      <c r="O77" s="86"/>
      <c r="P77" s="86"/>
      <c r="Q77" s="86"/>
      <c r="R77" s="86"/>
      <c r="S77" s="789"/>
    </row>
    <row r="78" spans="1:23" ht="15.75" thickBot="1" x14ac:dyDescent="0.3">
      <c r="A78" s="1935" t="s">
        <v>661</v>
      </c>
      <c r="B78" s="1829"/>
      <c r="C78" s="1829"/>
      <c r="D78" s="1829"/>
      <c r="E78" s="1829"/>
      <c r="F78" s="1829"/>
      <c r="G78" s="1829"/>
      <c r="H78" s="1829"/>
      <c r="I78" s="1829"/>
      <c r="J78" s="1829"/>
      <c r="K78" s="1829"/>
      <c r="L78" s="1829"/>
      <c r="M78" s="1829"/>
      <c r="N78" s="1829"/>
      <c r="O78" s="1829"/>
      <c r="P78" s="1829"/>
      <c r="Q78" s="1940"/>
      <c r="R78" s="803"/>
      <c r="S78" s="803"/>
      <c r="U78" s="1413"/>
      <c r="V78" s="1413"/>
      <c r="W78" s="1413"/>
    </row>
    <row r="79" spans="1:23" s="203" customFormat="1" ht="15" customHeight="1" thickBot="1" x14ac:dyDescent="0.3">
      <c r="A79" s="640"/>
      <c r="B79" s="1906" t="s">
        <v>709</v>
      </c>
      <c r="C79" s="1907"/>
      <c r="D79" s="1908" t="s">
        <v>854</v>
      </c>
      <c r="E79" s="1907"/>
      <c r="F79" s="1908" t="s">
        <v>775</v>
      </c>
      <c r="G79" s="1907"/>
      <c r="H79" s="1908" t="s">
        <v>695</v>
      </c>
      <c r="I79" s="1907"/>
      <c r="J79" s="1908" t="s">
        <v>608</v>
      </c>
      <c r="K79" s="1907"/>
      <c r="L79" s="1906" t="s">
        <v>707</v>
      </c>
      <c r="M79" s="1907"/>
      <c r="N79" s="1908" t="s">
        <v>511</v>
      </c>
      <c r="O79" s="1907"/>
      <c r="P79" s="1908" t="s">
        <v>708</v>
      </c>
      <c r="Q79" s="1907"/>
      <c r="R79" s="1906" t="s">
        <v>264</v>
      </c>
      <c r="S79" s="1907"/>
      <c r="T79" s="276"/>
      <c r="U79" s="1413"/>
      <c r="V79" s="1413"/>
      <c r="W79" s="1413"/>
    </row>
    <row r="80" spans="1:23" ht="21.75" customHeight="1" thickBot="1" x14ac:dyDescent="0.3">
      <c r="A80" s="924"/>
      <c r="B80" s="928" t="s">
        <v>430</v>
      </c>
      <c r="C80" s="927" t="s">
        <v>427</v>
      </c>
      <c r="D80" s="928" t="s">
        <v>430</v>
      </c>
      <c r="E80" s="927" t="s">
        <v>427</v>
      </c>
      <c r="F80" s="928" t="s">
        <v>430</v>
      </c>
      <c r="G80" s="927" t="s">
        <v>427</v>
      </c>
      <c r="H80" s="1316" t="s">
        <v>430</v>
      </c>
      <c r="I80" s="1317" t="s">
        <v>624</v>
      </c>
      <c r="J80" s="1316" t="s">
        <v>430</v>
      </c>
      <c r="K80" s="1317" t="s">
        <v>624</v>
      </c>
      <c r="L80" s="1316" t="s">
        <v>430</v>
      </c>
      <c r="M80" s="1317" t="s">
        <v>625</v>
      </c>
      <c r="N80" s="927" t="s">
        <v>430</v>
      </c>
      <c r="O80" s="927" t="s">
        <v>547</v>
      </c>
      <c r="P80" s="927" t="s">
        <v>430</v>
      </c>
      <c r="Q80" s="944" t="s">
        <v>547</v>
      </c>
      <c r="R80" s="943" t="s">
        <v>430</v>
      </c>
      <c r="S80" s="650" t="s">
        <v>427</v>
      </c>
      <c r="U80" s="1413"/>
      <c r="V80" s="1413"/>
      <c r="W80" s="1413"/>
    </row>
    <row r="81" spans="1:24" s="203" customFormat="1" ht="29.25" customHeight="1" thickTop="1" x14ac:dyDescent="0.25">
      <c r="A81" s="929" t="s">
        <v>546</v>
      </c>
      <c r="B81" s="1672"/>
      <c r="C81" s="930"/>
      <c r="D81" s="2253">
        <v>586</v>
      </c>
      <c r="E81" s="930"/>
      <c r="F81" s="1455">
        <v>550</v>
      </c>
      <c r="G81" s="930"/>
      <c r="H81" s="1455">
        <v>505</v>
      </c>
      <c r="I81" s="930"/>
      <c r="J81" s="1300">
        <v>490</v>
      </c>
      <c r="K81" s="1303"/>
      <c r="L81" s="1300">
        <v>498</v>
      </c>
      <c r="M81" s="1303"/>
      <c r="N81" s="1295">
        <v>487</v>
      </c>
      <c r="O81" s="1007"/>
      <c r="P81" s="1005">
        <v>473</v>
      </c>
      <c r="Q81" s="947"/>
      <c r="R81" s="922"/>
      <c r="S81" s="917"/>
      <c r="T81" s="276"/>
      <c r="U81" s="1413"/>
      <c r="V81" s="1413"/>
      <c r="W81" s="1413"/>
    </row>
    <row r="82" spans="1:24" s="203" customFormat="1" ht="29.25" customHeight="1" thickBot="1" x14ac:dyDescent="0.3">
      <c r="A82" s="931" t="s">
        <v>545</v>
      </c>
      <c r="B82" s="1673"/>
      <c r="C82" s="932"/>
      <c r="D82" s="1456">
        <f>SUM(D83-D81)</f>
        <v>63</v>
      </c>
      <c r="E82" s="932"/>
      <c r="F82" s="1456">
        <f>SUM(F83-F81)</f>
        <v>133</v>
      </c>
      <c r="G82" s="932"/>
      <c r="H82" s="1456">
        <f>SUM(H83-H81)</f>
        <v>257</v>
      </c>
      <c r="I82" s="932"/>
      <c r="J82" s="1301">
        <v>305</v>
      </c>
      <c r="K82" s="1304"/>
      <c r="L82" s="1301">
        <f>SUM(L83-L81)</f>
        <v>306</v>
      </c>
      <c r="M82" s="1304"/>
      <c r="N82" s="1006">
        <f>SUM(N83-N81)</f>
        <v>348</v>
      </c>
      <c r="O82" s="1008"/>
      <c r="P82" s="1006">
        <f>SUM(P83-P81)</f>
        <v>415</v>
      </c>
      <c r="Q82" s="948"/>
      <c r="R82" s="922"/>
      <c r="S82" s="917"/>
      <c r="T82" s="276"/>
      <c r="U82" s="1413"/>
      <c r="V82" s="1413"/>
      <c r="W82" s="1413"/>
    </row>
    <row r="83" spans="1:24" ht="29.25" customHeight="1" thickTop="1" thickBot="1" x14ac:dyDescent="0.3">
      <c r="A83" s="934" t="s">
        <v>540</v>
      </c>
      <c r="B83" s="1674"/>
      <c r="C83" s="919"/>
      <c r="D83" s="923">
        <v>649</v>
      </c>
      <c r="E83" s="1450">
        <v>1242</v>
      </c>
      <c r="F83" s="1626">
        <v>683</v>
      </c>
      <c r="G83" s="1450">
        <v>1259</v>
      </c>
      <c r="H83" s="1449">
        <v>762</v>
      </c>
      <c r="I83" s="1450">
        <v>1480</v>
      </c>
      <c r="J83" s="1302">
        <v>795</v>
      </c>
      <c r="K83" s="1305">
        <v>1451</v>
      </c>
      <c r="L83" s="1302">
        <v>804</v>
      </c>
      <c r="M83" s="1305" t="s">
        <v>575</v>
      </c>
      <c r="N83" s="1296">
        <v>835</v>
      </c>
      <c r="O83" s="1009">
        <v>1671</v>
      </c>
      <c r="P83" s="946">
        <v>888</v>
      </c>
      <c r="Q83" s="949">
        <v>1859</v>
      </c>
      <c r="R83" s="923" t="s">
        <v>313</v>
      </c>
      <c r="S83" s="810" t="s">
        <v>313</v>
      </c>
      <c r="U83" s="1413"/>
      <c r="V83" s="1413"/>
      <c r="W83" s="1413"/>
      <c r="X83" s="203"/>
    </row>
    <row r="84" spans="1:24" s="203" customFormat="1" ht="29.25" customHeight="1" thickBot="1" x14ac:dyDescent="0.3">
      <c r="A84" s="114" t="s">
        <v>510</v>
      </c>
      <c r="B84" s="1675">
        <f>SUM(B85-B83)</f>
        <v>0</v>
      </c>
      <c r="C84" s="506"/>
      <c r="D84" s="925">
        <v>2801</v>
      </c>
      <c r="E84" s="641">
        <v>6394</v>
      </c>
      <c r="F84" s="925">
        <v>2910</v>
      </c>
      <c r="G84" s="641">
        <v>6771</v>
      </c>
      <c r="H84" s="1451">
        <v>2968</v>
      </c>
      <c r="I84" s="1452">
        <v>6841</v>
      </c>
      <c r="J84" s="1314">
        <v>2999</v>
      </c>
      <c r="K84" s="1315">
        <v>7182</v>
      </c>
      <c r="L84" s="1201">
        <f>SUM(L85-L83)</f>
        <v>3183</v>
      </c>
      <c r="M84" s="1298">
        <v>8658</v>
      </c>
      <c r="N84" s="920">
        <f>SUM(N85-N83)</f>
        <v>3408</v>
      </c>
      <c r="O84" s="921">
        <v>7856</v>
      </c>
      <c r="P84" s="918">
        <f>SUM(P85-P83)</f>
        <v>3561</v>
      </c>
      <c r="Q84" s="920">
        <v>8156</v>
      </c>
      <c r="R84" s="925" t="s">
        <v>313</v>
      </c>
      <c r="S84" s="641">
        <v>10211</v>
      </c>
      <c r="T84" s="276"/>
      <c r="U84" s="1413"/>
      <c r="V84" s="1413"/>
      <c r="W84" s="1413"/>
    </row>
    <row r="85" spans="1:24" ht="29.25" customHeight="1" thickTop="1" thickBot="1" x14ac:dyDescent="0.3">
      <c r="A85" s="34" t="s">
        <v>432</v>
      </c>
      <c r="B85" s="1676"/>
      <c r="C85" s="919"/>
      <c r="D85" s="926">
        <v>3450</v>
      </c>
      <c r="E85" s="1454">
        <v>7636</v>
      </c>
      <c r="F85" s="1453">
        <v>3593</v>
      </c>
      <c r="G85" s="1454">
        <v>8030</v>
      </c>
      <c r="H85" s="1453">
        <v>3730</v>
      </c>
      <c r="I85" s="1454">
        <v>8321</v>
      </c>
      <c r="J85" s="1299">
        <v>3794</v>
      </c>
      <c r="K85" s="1306">
        <v>8633</v>
      </c>
      <c r="L85" s="1299">
        <v>3987</v>
      </c>
      <c r="M85" s="1306">
        <v>10140</v>
      </c>
      <c r="N85" s="1297">
        <v>4243</v>
      </c>
      <c r="O85" s="996">
        <f>SUM(O83:O84)</f>
        <v>9527</v>
      </c>
      <c r="P85" s="955">
        <v>4449</v>
      </c>
      <c r="Q85" s="945">
        <f>SUM(Q83:Q84)</f>
        <v>10015</v>
      </c>
      <c r="R85" s="926">
        <v>5213</v>
      </c>
      <c r="S85" s="415"/>
      <c r="U85" s="1413"/>
      <c r="V85" s="1413"/>
      <c r="W85" s="1413"/>
      <c r="X85" s="203"/>
    </row>
    <row r="86" spans="1:24" ht="15" hidden="1" customHeight="1" x14ac:dyDescent="0.25">
      <c r="A86" s="1938" t="s">
        <v>337</v>
      </c>
      <c r="B86" s="1938"/>
      <c r="C86" s="1938"/>
      <c r="D86" s="1938"/>
      <c r="E86" s="1938"/>
      <c r="F86" s="1938"/>
      <c r="G86" s="1938"/>
      <c r="H86" s="1938"/>
      <c r="I86" s="1938"/>
      <c r="J86" s="1938"/>
      <c r="K86" s="1938"/>
      <c r="L86" s="1938"/>
      <c r="M86" s="1938"/>
      <c r="N86" s="1938"/>
      <c r="O86" s="1938"/>
      <c r="P86" s="1938"/>
      <c r="Q86" s="1938"/>
      <c r="R86" s="805"/>
      <c r="S86" s="805"/>
      <c r="V86" s="203"/>
      <c r="W86" s="203"/>
      <c r="X86" s="203"/>
    </row>
    <row r="87" spans="1:24" ht="15" hidden="1" customHeight="1" x14ac:dyDescent="0.25">
      <c r="A87" s="1939"/>
      <c r="B87" s="1939"/>
      <c r="C87" s="1939"/>
      <c r="D87" s="1939"/>
      <c r="E87" s="1939"/>
      <c r="F87" s="1939"/>
      <c r="G87" s="1939"/>
      <c r="H87" s="1939"/>
      <c r="I87" s="1939"/>
      <c r="J87" s="1939"/>
      <c r="K87" s="1939"/>
      <c r="L87" s="1939"/>
      <c r="M87" s="1939"/>
      <c r="N87" s="1939"/>
      <c r="O87" s="1939"/>
      <c r="P87" s="1939"/>
      <c r="Q87" s="1939"/>
      <c r="R87" s="805"/>
      <c r="S87" s="805"/>
      <c r="V87" s="203"/>
      <c r="W87" s="203"/>
      <c r="X87" s="203"/>
    </row>
    <row r="88" spans="1:24" ht="15" hidden="1" customHeight="1" x14ac:dyDescent="0.25">
      <c r="A88" s="1931" t="s">
        <v>538</v>
      </c>
      <c r="B88" s="1931"/>
      <c r="C88" s="1931"/>
      <c r="D88" s="1931"/>
      <c r="E88" s="1931"/>
      <c r="F88" s="1931"/>
      <c r="G88" s="1931"/>
      <c r="H88" s="1931"/>
      <c r="I88" s="1931"/>
      <c r="J88" s="1931"/>
      <c r="K88" s="1931"/>
      <c r="L88" s="1931"/>
      <c r="M88" s="1931"/>
      <c r="N88" s="1931"/>
      <c r="O88" s="1931"/>
      <c r="P88" s="1931"/>
      <c r="Q88" s="1931"/>
    </row>
    <row r="89" spans="1:24" ht="30" customHeight="1" x14ac:dyDescent="0.25">
      <c r="A89" s="1932" t="s">
        <v>662</v>
      </c>
      <c r="B89" s="1932"/>
      <c r="C89" s="1932"/>
      <c r="D89" s="1932"/>
      <c r="E89" s="1932"/>
      <c r="F89" s="1932"/>
      <c r="G89" s="1932"/>
      <c r="H89" s="1932"/>
      <c r="I89" s="1932"/>
      <c r="J89" s="1932"/>
      <c r="K89" s="1932"/>
      <c r="L89" s="1932"/>
      <c r="M89" s="1932"/>
      <c r="N89" s="1932"/>
      <c r="O89" s="1932"/>
      <c r="P89" s="1932"/>
      <c r="Q89" s="1932"/>
      <c r="R89" s="805"/>
      <c r="S89" s="805"/>
    </row>
    <row r="90" spans="1:24" ht="18.75" customHeight="1" x14ac:dyDescent="0.25">
      <c r="A90" s="964"/>
      <c r="B90" s="964"/>
      <c r="C90" s="964"/>
      <c r="D90" s="964"/>
      <c r="E90" s="964"/>
      <c r="F90" s="964"/>
      <c r="G90" s="964"/>
      <c r="H90" s="964"/>
      <c r="I90" s="964"/>
      <c r="J90" s="964"/>
      <c r="K90" s="964"/>
      <c r="L90" s="964"/>
      <c r="M90" s="964"/>
      <c r="N90" s="964"/>
      <c r="O90" s="963"/>
      <c r="P90" s="964"/>
      <c r="Q90" s="964"/>
      <c r="R90" s="805"/>
      <c r="S90" s="805"/>
    </row>
    <row r="91" spans="1:24" x14ac:dyDescent="0.25">
      <c r="B91" s="629"/>
      <c r="D91" s="629"/>
      <c r="F91" s="629"/>
      <c r="J91" s="629"/>
      <c r="L91" s="629"/>
      <c r="P91" s="629"/>
    </row>
  </sheetData>
  <sheetProtection algorithmName="SHA-512" hashValue="GdbywwTXLzLRV+Gr72X8rTVxeF1kXXn+/5BiR5SB3fSkjsnA3V8GPfsrKEl6259ysKBfO1W14tLQxSArdfsr1A==" saltValue="iAQEMdiuaqem1+GfIu4eUg==" spinCount="100000" sheet="1" objects="1" scenarios="1"/>
  <mergeCells count="109">
    <mergeCell ref="F2:G2"/>
    <mergeCell ref="F41:G41"/>
    <mergeCell ref="F42:G42"/>
    <mergeCell ref="F43:G43"/>
    <mergeCell ref="F44:G44"/>
    <mergeCell ref="D50:E50"/>
    <mergeCell ref="D62:E62"/>
    <mergeCell ref="D75:E75"/>
    <mergeCell ref="D79:E79"/>
    <mergeCell ref="D2:E2"/>
    <mergeCell ref="D41:E41"/>
    <mergeCell ref="D42:E42"/>
    <mergeCell ref="D43:E43"/>
    <mergeCell ref="D44:E44"/>
    <mergeCell ref="A47:G47"/>
    <mergeCell ref="A46:G46"/>
    <mergeCell ref="B75:C75"/>
    <mergeCell ref="B79:C79"/>
    <mergeCell ref="B62:C62"/>
    <mergeCell ref="F50:G50"/>
    <mergeCell ref="F62:G62"/>
    <mergeCell ref="F75:G75"/>
    <mergeCell ref="F79:G79"/>
    <mergeCell ref="J43:K43"/>
    <mergeCell ref="J44:K44"/>
    <mergeCell ref="L2:M2"/>
    <mergeCell ref="L41:M41"/>
    <mergeCell ref="L42:M42"/>
    <mergeCell ref="L43:M43"/>
    <mergeCell ref="L44:M44"/>
    <mergeCell ref="H79:I79"/>
    <mergeCell ref="H2:I2"/>
    <mergeCell ref="H41:I41"/>
    <mergeCell ref="H42:I42"/>
    <mergeCell ref="H43:I43"/>
    <mergeCell ref="H44:I44"/>
    <mergeCell ref="H50:I50"/>
    <mergeCell ref="H62:I62"/>
    <mergeCell ref="H75:I75"/>
    <mergeCell ref="L50:M50"/>
    <mergeCell ref="L62:M62"/>
    <mergeCell ref="L75:M75"/>
    <mergeCell ref="L79:M79"/>
    <mergeCell ref="J50:K50"/>
    <mergeCell ref="J62:K62"/>
    <mergeCell ref="J75:K75"/>
    <mergeCell ref="J79:K79"/>
    <mergeCell ref="A88:Q88"/>
    <mergeCell ref="A89:Q89"/>
    <mergeCell ref="A1:Q1"/>
    <mergeCell ref="A35:Q35"/>
    <mergeCell ref="A4:Q4"/>
    <mergeCell ref="A16:Q16"/>
    <mergeCell ref="A63:Q63"/>
    <mergeCell ref="P50:Q50"/>
    <mergeCell ref="A49:Q49"/>
    <mergeCell ref="P44:Q44"/>
    <mergeCell ref="P2:Q2"/>
    <mergeCell ref="P41:Q41"/>
    <mergeCell ref="P42:Q42"/>
    <mergeCell ref="P43:Q43"/>
    <mergeCell ref="A25:Q25"/>
    <mergeCell ref="B50:C50"/>
    <mergeCell ref="A86:Q87"/>
    <mergeCell ref="A78:Q78"/>
    <mergeCell ref="A45:Q45"/>
    <mergeCell ref="A52:Q52"/>
    <mergeCell ref="P62:Q62"/>
    <mergeCell ref="A74:Q74"/>
    <mergeCell ref="P79:Q79"/>
    <mergeCell ref="P75:Q75"/>
    <mergeCell ref="R44:S44"/>
    <mergeCell ref="B2:C2"/>
    <mergeCell ref="R2:S2"/>
    <mergeCell ref="R7:R8"/>
    <mergeCell ref="S7:S8"/>
    <mergeCell ref="R9:R10"/>
    <mergeCell ref="S9:S10"/>
    <mergeCell ref="N2:O2"/>
    <mergeCell ref="R11:R12"/>
    <mergeCell ref="S11:S12"/>
    <mergeCell ref="R41:S41"/>
    <mergeCell ref="R42:S42"/>
    <mergeCell ref="R43:S43"/>
    <mergeCell ref="N41:O41"/>
    <mergeCell ref="N42:O42"/>
    <mergeCell ref="N43:O43"/>
    <mergeCell ref="N44:O44"/>
    <mergeCell ref="B41:C41"/>
    <mergeCell ref="B42:C42"/>
    <mergeCell ref="B43:C43"/>
    <mergeCell ref="B44:C44"/>
    <mergeCell ref="J2:K2"/>
    <mergeCell ref="J41:K41"/>
    <mergeCell ref="J42:K42"/>
    <mergeCell ref="R79:S79"/>
    <mergeCell ref="N50:O50"/>
    <mergeCell ref="N62:O62"/>
    <mergeCell ref="N75:O75"/>
    <mergeCell ref="N79:O79"/>
    <mergeCell ref="R67:R68"/>
    <mergeCell ref="S67:S68"/>
    <mergeCell ref="R69:R70"/>
    <mergeCell ref="S69:S70"/>
    <mergeCell ref="R75:S75"/>
    <mergeCell ref="R50:S50"/>
    <mergeCell ref="R62:S62"/>
    <mergeCell ref="R65:R66"/>
    <mergeCell ref="S65:S66"/>
  </mergeCells>
  <printOptions horizontalCentered="1"/>
  <pageMargins left="0.2" right="0.2" top="0.89583333333333304" bottom="0.75" header="0.3" footer="0.3"/>
  <pageSetup firstPageNumber="15" fitToHeight="0" orientation="portrait" useFirstPageNumber="1" r:id="rId1"/>
  <headerFooter>
    <oddHeader>&amp;L&amp;9
Semi-Annual Child Welfare Report&amp;C&amp;"-,Bold"&amp;14ARIZONA DEPARTMENT of CHILD SAFETY&amp;R&amp;9
January 01, 2021 through June 30, 2021</oddHeader>
    <oddFooter>&amp;CPage &amp;P</oddFooter>
  </headerFooter>
  <ignoredErrors>
    <ignoredError sqref="M23:P23 J23:K23 L23 H23 F23 D2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18"/>
  <sheetViews>
    <sheetView showGridLines="0" view="pageLayout" zoomScaleNormal="100" workbookViewId="0">
      <selection activeCell="A12" sqref="A12:S12"/>
    </sheetView>
  </sheetViews>
  <sheetFormatPr defaultColWidth="8.85546875" defaultRowHeight="15" x14ac:dyDescent="0.25"/>
  <cols>
    <col min="1" max="1" width="26.42578125" bestFit="1" customWidth="1"/>
    <col min="2" max="3" width="16.140625" style="203" hidden="1" customWidth="1"/>
    <col min="4" max="7" width="16.140625" style="1413" customWidth="1"/>
    <col min="8" max="19" width="16.140625" style="203" hidden="1" customWidth="1"/>
  </cols>
  <sheetData>
    <row r="1" spans="1:24" ht="21" customHeight="1" thickBot="1" x14ac:dyDescent="0.35">
      <c r="A1" s="1944" t="s">
        <v>133</v>
      </c>
      <c r="B1" s="1945"/>
      <c r="C1" s="1945"/>
      <c r="D1" s="1945"/>
      <c r="E1" s="1945"/>
      <c r="F1" s="1945"/>
      <c r="G1" s="1945"/>
      <c r="H1" s="1945"/>
      <c r="I1" s="1945"/>
      <c r="J1" s="1945"/>
      <c r="K1" s="1945"/>
      <c r="L1" s="1945"/>
      <c r="M1" s="1945"/>
      <c r="N1" s="1945"/>
      <c r="O1" s="1945"/>
      <c r="P1" s="1945"/>
      <c r="Q1" s="1945"/>
      <c r="R1" s="1945"/>
      <c r="S1" s="1946"/>
    </row>
    <row r="2" spans="1:24" ht="15.75" thickBot="1" x14ac:dyDescent="0.3">
      <c r="A2" s="133"/>
      <c r="B2" s="1908" t="s">
        <v>857</v>
      </c>
      <c r="C2" s="1907"/>
      <c r="D2" s="1908" t="s">
        <v>854</v>
      </c>
      <c r="E2" s="1907"/>
      <c r="F2" s="1908" t="s">
        <v>776</v>
      </c>
      <c r="G2" s="1907"/>
      <c r="H2" s="1908" t="s">
        <v>695</v>
      </c>
      <c r="I2" s="1907"/>
      <c r="J2" s="1908" t="s">
        <v>608</v>
      </c>
      <c r="K2" s="1907"/>
      <c r="L2" s="1908" t="s">
        <v>697</v>
      </c>
      <c r="M2" s="1907"/>
      <c r="N2" s="1908" t="s">
        <v>492</v>
      </c>
      <c r="O2" s="1907"/>
      <c r="P2" s="1908" t="s">
        <v>706</v>
      </c>
      <c r="Q2" s="1907"/>
      <c r="R2" s="1908" t="s">
        <v>258</v>
      </c>
      <c r="S2" s="1907"/>
    </row>
    <row r="3" spans="1:24" ht="26.25" customHeight="1" thickBot="1" x14ac:dyDescent="0.3">
      <c r="A3" s="162"/>
      <c r="B3" s="85" t="s">
        <v>126</v>
      </c>
      <c r="C3" s="85" t="s">
        <v>127</v>
      </c>
      <c r="D3" s="85" t="s">
        <v>126</v>
      </c>
      <c r="E3" s="85" t="s">
        <v>127</v>
      </c>
      <c r="F3" s="85" t="s">
        <v>126</v>
      </c>
      <c r="G3" s="85" t="s">
        <v>127</v>
      </c>
      <c r="H3" s="85" t="s">
        <v>126</v>
      </c>
      <c r="I3" s="85" t="s">
        <v>127</v>
      </c>
      <c r="J3" s="85" t="s">
        <v>126</v>
      </c>
      <c r="K3" s="85" t="s">
        <v>127</v>
      </c>
      <c r="L3" s="85" t="s">
        <v>126</v>
      </c>
      <c r="M3" s="85" t="s">
        <v>127</v>
      </c>
      <c r="N3" s="85" t="s">
        <v>126</v>
      </c>
      <c r="O3" s="85" t="s">
        <v>127</v>
      </c>
      <c r="P3" s="108" t="s">
        <v>53</v>
      </c>
      <c r="Q3" s="85" t="s">
        <v>127</v>
      </c>
      <c r="R3" s="85" t="s">
        <v>126</v>
      </c>
      <c r="S3" s="85" t="s">
        <v>127</v>
      </c>
    </row>
    <row r="4" spans="1:24" ht="15.75" thickBot="1" x14ac:dyDescent="0.3">
      <c r="A4" s="1828" t="s">
        <v>734</v>
      </c>
      <c r="B4" s="1839"/>
      <c r="C4" s="1839"/>
      <c r="D4" s="1839"/>
      <c r="E4" s="1839"/>
      <c r="F4" s="1839"/>
      <c r="G4" s="1839"/>
      <c r="H4" s="1839"/>
      <c r="I4" s="1839"/>
      <c r="J4" s="1839"/>
      <c r="K4" s="1839"/>
      <c r="L4" s="1839"/>
      <c r="M4" s="1839"/>
      <c r="N4" s="1839"/>
      <c r="O4" s="1839"/>
      <c r="P4" s="1839"/>
      <c r="Q4" s="1839"/>
      <c r="R4" s="1839"/>
      <c r="S4" s="1835"/>
    </row>
    <row r="5" spans="1:24" ht="26.25" customHeight="1" x14ac:dyDescent="0.25">
      <c r="A5" s="95" t="s">
        <v>252</v>
      </c>
      <c r="B5" s="1668"/>
      <c r="C5" s="223"/>
      <c r="D5" s="370">
        <v>14767</v>
      </c>
      <c r="E5" s="223"/>
      <c r="F5" s="370">
        <v>14461</v>
      </c>
      <c r="G5" s="223"/>
      <c r="H5" s="370">
        <v>14152</v>
      </c>
      <c r="I5" s="223"/>
      <c r="J5" s="950">
        <v>14142</v>
      </c>
      <c r="K5" s="223"/>
      <c r="L5" s="950">
        <v>14205</v>
      </c>
      <c r="M5" s="223"/>
      <c r="N5" s="370">
        <v>13782</v>
      </c>
      <c r="O5" s="223"/>
      <c r="P5" s="416">
        <v>14491</v>
      </c>
      <c r="Q5" s="223"/>
      <c r="R5" s="370">
        <v>14929</v>
      </c>
      <c r="S5" s="223"/>
    </row>
    <row r="6" spans="1:24" ht="26.25" customHeight="1" x14ac:dyDescent="0.25">
      <c r="A6" s="96" t="s">
        <v>336</v>
      </c>
      <c r="B6" s="1669"/>
      <c r="C6" s="272" t="e">
        <f>B6/B5</f>
        <v>#DIV/0!</v>
      </c>
      <c r="D6" s="373" t="s">
        <v>930</v>
      </c>
      <c r="E6" s="2254" t="e">
        <f>D6/D5</f>
        <v>#VALUE!</v>
      </c>
      <c r="F6" s="373">
        <v>13600</v>
      </c>
      <c r="G6" s="272">
        <f>F6/F5</f>
        <v>0.94046054906299703</v>
      </c>
      <c r="H6" s="373">
        <v>13617</v>
      </c>
      <c r="I6" s="272">
        <f>H6/H5</f>
        <v>0.96219615602035047</v>
      </c>
      <c r="J6" s="1126">
        <v>13557</v>
      </c>
      <c r="K6" s="272">
        <f>J6/J5</f>
        <v>0.95863385659736955</v>
      </c>
      <c r="L6" s="1126">
        <v>13681</v>
      </c>
      <c r="M6" s="1161">
        <f>L6/L5</f>
        <v>0.96311158042942624</v>
      </c>
      <c r="N6" s="373">
        <v>13264</v>
      </c>
      <c r="O6" s="272">
        <f>N6/N5</f>
        <v>0.96241474386881443</v>
      </c>
      <c r="P6" s="417">
        <v>13931</v>
      </c>
      <c r="Q6" s="269">
        <f>SUM(P6/P5)</f>
        <v>0.96135532399420331</v>
      </c>
      <c r="R6" s="373">
        <v>14434</v>
      </c>
      <c r="S6" s="272">
        <f>R6/R5</f>
        <v>0.96684305713711571</v>
      </c>
    </row>
    <row r="7" spans="1:24" ht="26.25" customHeight="1" thickBot="1" x14ac:dyDescent="0.3">
      <c r="A7" s="98" t="s">
        <v>939</v>
      </c>
      <c r="B7" s="1678"/>
      <c r="C7" s="271" t="e">
        <f>B7/B5</f>
        <v>#DIV/0!</v>
      </c>
      <c r="D7" s="420" t="s">
        <v>930</v>
      </c>
      <c r="E7" s="2255" t="e">
        <f>D7/D5</f>
        <v>#VALUE!</v>
      </c>
      <c r="F7" s="420">
        <v>861</v>
      </c>
      <c r="G7" s="271">
        <f>F7/F5</f>
        <v>5.9539450937002976E-2</v>
      </c>
      <c r="H7" s="1457">
        <f>H5-H6</f>
        <v>535</v>
      </c>
      <c r="I7" s="271">
        <f>H7/H5</f>
        <v>3.7803843979649518E-2</v>
      </c>
      <c r="J7" s="1159">
        <v>585</v>
      </c>
      <c r="K7" s="271">
        <f>J7/J5</f>
        <v>4.1366143402630465E-2</v>
      </c>
      <c r="L7" s="1159">
        <v>524</v>
      </c>
      <c r="M7" s="951">
        <f>L7/L5</f>
        <v>3.688841957057374E-2</v>
      </c>
      <c r="N7" s="420">
        <v>518</v>
      </c>
      <c r="O7" s="271">
        <f>N7/N5</f>
        <v>3.7585256131185601E-2</v>
      </c>
      <c r="P7" s="418">
        <v>560</v>
      </c>
      <c r="Q7" s="270">
        <f>SUM(P7/P5)</f>
        <v>3.8644676005796699E-2</v>
      </c>
      <c r="R7" s="420">
        <v>495</v>
      </c>
      <c r="S7" s="271">
        <f>R7/R5</f>
        <v>3.3156942862884321E-2</v>
      </c>
    </row>
    <row r="8" spans="1:24" ht="9.75" customHeight="1" thickBot="1" x14ac:dyDescent="0.3">
      <c r="A8" s="657"/>
      <c r="B8" s="421"/>
      <c r="C8" s="86"/>
      <c r="D8" s="421"/>
      <c r="E8" s="86"/>
      <c r="F8" s="421"/>
      <c r="G8" s="86"/>
      <c r="H8" s="421"/>
      <c r="I8" s="86"/>
      <c r="J8" s="421"/>
      <c r="K8" s="86"/>
      <c r="L8" s="421"/>
      <c r="M8" s="86"/>
      <c r="N8" s="421"/>
      <c r="O8" s="86"/>
      <c r="P8" s="86"/>
      <c r="Q8" s="86"/>
      <c r="R8" s="421"/>
      <c r="S8" s="2259"/>
    </row>
    <row r="9" spans="1:24" ht="15.75" thickBot="1" x14ac:dyDescent="0.3">
      <c r="A9" s="1935" t="s">
        <v>735</v>
      </c>
      <c r="B9" s="1829"/>
      <c r="C9" s="1829"/>
      <c r="D9" s="1829"/>
      <c r="E9" s="1829"/>
      <c r="F9" s="1829"/>
      <c r="G9" s="1829"/>
      <c r="H9" s="1829"/>
      <c r="I9" s="1829"/>
      <c r="J9" s="1829"/>
      <c r="K9" s="1829"/>
      <c r="L9" s="1829"/>
      <c r="M9" s="1829"/>
      <c r="N9" s="1829"/>
      <c r="O9" s="1829"/>
      <c r="P9" s="1829"/>
      <c r="Q9" s="1829"/>
      <c r="R9" s="1829"/>
      <c r="S9" s="1940"/>
    </row>
    <row r="10" spans="1:24" ht="26.25" customHeight="1" thickBot="1" x14ac:dyDescent="0.3">
      <c r="A10" s="107" t="s">
        <v>312</v>
      </c>
      <c r="B10" s="1679"/>
      <c r="C10" s="1318"/>
      <c r="D10" s="419" t="s">
        <v>930</v>
      </c>
      <c r="E10" s="1318"/>
      <c r="F10" s="419">
        <v>0.56299999999999994</v>
      </c>
      <c r="G10" s="1318"/>
      <c r="H10" s="419">
        <v>0.63</v>
      </c>
      <c r="I10" s="1318"/>
      <c r="J10" s="1160">
        <v>0.65800000000000003</v>
      </c>
      <c r="K10" s="1318"/>
      <c r="L10" s="1160">
        <v>0.66080000000000005</v>
      </c>
      <c r="M10" s="1318"/>
      <c r="N10" s="419">
        <v>0.60750000000000004</v>
      </c>
      <c r="O10" s="1318"/>
      <c r="P10" s="419">
        <v>0.64419999999999999</v>
      </c>
      <c r="Q10" s="1318"/>
      <c r="R10" s="419">
        <v>0.64800000000000002</v>
      </c>
      <c r="S10" s="1318"/>
    </row>
    <row r="11" spans="1:24" ht="8.25" customHeight="1" thickBot="1" x14ac:dyDescent="0.3">
      <c r="A11" s="2260"/>
      <c r="B11" s="87"/>
      <c r="C11" s="87"/>
      <c r="D11" s="87"/>
      <c r="E11" s="87"/>
      <c r="F11" s="87"/>
      <c r="G11" s="87"/>
      <c r="H11" s="87"/>
      <c r="I11" s="87"/>
      <c r="J11" s="87"/>
      <c r="K11" s="87"/>
      <c r="L11" s="87"/>
      <c r="M11" s="87"/>
      <c r="N11" s="87"/>
      <c r="O11" s="87"/>
      <c r="P11" s="87"/>
      <c r="Q11" s="87"/>
      <c r="R11" s="87"/>
      <c r="S11" s="2261"/>
    </row>
    <row r="12" spans="1:24" ht="15.75" thickBot="1" x14ac:dyDescent="0.3">
      <c r="A12" s="1828" t="s">
        <v>736</v>
      </c>
      <c r="B12" s="1839"/>
      <c r="C12" s="1839"/>
      <c r="D12" s="1839"/>
      <c r="E12" s="1839"/>
      <c r="F12" s="1839"/>
      <c r="G12" s="1839"/>
      <c r="H12" s="1839"/>
      <c r="I12" s="1839"/>
      <c r="J12" s="1839"/>
      <c r="K12" s="1839"/>
      <c r="L12" s="1839"/>
      <c r="M12" s="1839"/>
      <c r="N12" s="1839"/>
      <c r="O12" s="1839"/>
      <c r="P12" s="1839"/>
      <c r="Q12" s="1839"/>
      <c r="R12" s="1839"/>
      <c r="S12" s="1835"/>
    </row>
    <row r="13" spans="1:24" ht="26.25" customHeight="1" x14ac:dyDescent="0.25">
      <c r="A13" s="95" t="s">
        <v>253</v>
      </c>
      <c r="B13" s="1668"/>
      <c r="C13" s="223"/>
      <c r="D13" s="370">
        <v>3450</v>
      </c>
      <c r="E13" s="223"/>
      <c r="F13" s="370">
        <v>3593</v>
      </c>
      <c r="G13" s="223"/>
      <c r="H13" s="370">
        <f>SUM(OOH!H85)</f>
        <v>3730</v>
      </c>
      <c r="I13" s="223"/>
      <c r="J13" s="950">
        <v>3794</v>
      </c>
      <c r="K13" s="223"/>
      <c r="L13" s="950">
        <v>3987</v>
      </c>
      <c r="M13" s="223"/>
      <c r="N13" s="370">
        <v>4243</v>
      </c>
      <c r="O13" s="223"/>
      <c r="P13" s="950">
        <f>OOH!P85</f>
        <v>4449</v>
      </c>
      <c r="Q13" s="223"/>
      <c r="R13" s="370">
        <v>5213</v>
      </c>
      <c r="S13" s="223"/>
    </row>
    <row r="14" spans="1:24" ht="26.25" customHeight="1" thickBot="1" x14ac:dyDescent="0.3">
      <c r="A14" s="98" t="s">
        <v>544</v>
      </c>
      <c r="B14" s="1678"/>
      <c r="C14" s="270" t="e">
        <f>B14/B13</f>
        <v>#DIV/0!</v>
      </c>
      <c r="D14" s="420">
        <v>3374</v>
      </c>
      <c r="E14" s="270">
        <f>D14/D13</f>
        <v>0.97797101449275359</v>
      </c>
      <c r="F14" s="420">
        <v>3521</v>
      </c>
      <c r="G14" s="270">
        <f>F14/F13</f>
        <v>0.97996103534650714</v>
      </c>
      <c r="H14" s="420">
        <v>2533</v>
      </c>
      <c r="I14" s="271">
        <f>SUM(H14/H13)</f>
        <v>0.67908847184986598</v>
      </c>
      <c r="J14" s="1159">
        <v>3535</v>
      </c>
      <c r="K14" s="270">
        <f>J14/J13</f>
        <v>0.93173431734317347</v>
      </c>
      <c r="L14" s="1159">
        <v>3131</v>
      </c>
      <c r="M14" s="951">
        <f>L14/L13</f>
        <v>0.7853022322548282</v>
      </c>
      <c r="N14" s="420">
        <v>2858</v>
      </c>
      <c r="O14" s="270">
        <f>N14/N13</f>
        <v>0.67358001414093804</v>
      </c>
      <c r="P14" s="420">
        <v>3517</v>
      </c>
      <c r="Q14" s="951">
        <f>P14/P13</f>
        <v>0.79051472240953025</v>
      </c>
      <c r="R14" s="420">
        <v>4469</v>
      </c>
      <c r="S14" s="270">
        <f>R14/R13</f>
        <v>0.85727987723000187</v>
      </c>
      <c r="V14" s="203"/>
      <c r="W14" s="203"/>
      <c r="X14" s="203"/>
    </row>
    <row r="15" spans="1:24" ht="32.25" customHeight="1" x14ac:dyDescent="0.25">
      <c r="A15" s="2256" t="s">
        <v>543</v>
      </c>
      <c r="B15" s="2256"/>
      <c r="C15" s="2256"/>
      <c r="D15" s="2256"/>
      <c r="E15" s="2256"/>
      <c r="F15" s="2256"/>
      <c r="G15" s="2256"/>
      <c r="H15" s="2256"/>
      <c r="I15" s="2256"/>
      <c r="J15" s="2256"/>
      <c r="K15" s="2256"/>
      <c r="L15" s="2256"/>
      <c r="M15" s="2256"/>
      <c r="N15" s="2256"/>
      <c r="O15" s="2256"/>
      <c r="P15" s="2256"/>
      <c r="Q15" s="2256"/>
      <c r="R15" s="2256"/>
      <c r="S15" s="2256"/>
      <c r="V15" s="203"/>
      <c r="W15" s="203"/>
      <c r="X15" s="203"/>
    </row>
    <row r="16" spans="1:24" ht="31.5" customHeight="1" thickBot="1" x14ac:dyDescent="0.3">
      <c r="A16" s="2258" t="s">
        <v>935</v>
      </c>
      <c r="B16" s="2258"/>
      <c r="C16" s="2258"/>
      <c r="D16" s="2258"/>
      <c r="E16" s="2258"/>
      <c r="F16" s="2258"/>
      <c r="G16" s="2258"/>
      <c r="H16" s="2257"/>
      <c r="I16" s="2257"/>
      <c r="J16" s="2257"/>
      <c r="K16" s="2257"/>
      <c r="L16" s="2257"/>
      <c r="M16" s="2257"/>
      <c r="N16" s="2257"/>
      <c r="O16" s="2257"/>
      <c r="P16" s="2257"/>
      <c r="Q16" s="2257"/>
      <c r="R16" s="2257"/>
      <c r="S16" s="2257"/>
      <c r="V16" s="203"/>
      <c r="W16" s="203"/>
      <c r="X16" s="203"/>
    </row>
    <row r="17" spans="8:24" x14ac:dyDescent="0.25">
      <c r="V17" s="203"/>
      <c r="W17" s="203"/>
      <c r="X17" s="203"/>
    </row>
    <row r="18" spans="8:24" x14ac:dyDescent="0.25">
      <c r="H18" s="629"/>
      <c r="J18" s="629"/>
    </row>
  </sheetData>
  <sheetProtection algorithmName="SHA-512" hashValue="OTxVKUtxD/2mgDEgi3cBO+2MEHat0vFWY9wTTk4OP2QlAEJIh054SG3daWJBaNgtoqfPjUMn9M0TbsGoNJTcHA==" saltValue="6iD0E6AAnGRgllNrK8lqMA==" spinCount="100000" sheet="1" objects="1" scenarios="1"/>
  <mergeCells count="15">
    <mergeCell ref="A1:S1"/>
    <mergeCell ref="R2:S2"/>
    <mergeCell ref="B2:C2"/>
    <mergeCell ref="N2:O2"/>
    <mergeCell ref="P2:Q2"/>
    <mergeCell ref="L2:M2"/>
    <mergeCell ref="J2:K2"/>
    <mergeCell ref="H2:I2"/>
    <mergeCell ref="F2:G2"/>
    <mergeCell ref="D2:E2"/>
    <mergeCell ref="A16:G16"/>
    <mergeCell ref="A15:S15"/>
    <mergeCell ref="A4:S4"/>
    <mergeCell ref="A9:S9"/>
    <mergeCell ref="A12:S12"/>
  </mergeCells>
  <printOptions horizontalCentered="1"/>
  <pageMargins left="0.7" right="0.7" top="1.0104166666666701" bottom="0.5" header="0.3" footer="0.3"/>
  <pageSetup scale="99" fitToHeight="0" orientation="portrait" r:id="rId1"/>
  <headerFooter>
    <oddHeader>&amp;L&amp;9
Semi-Annual Child Welfare Report&amp;C&amp;"-,Bold"&amp;14ARIZONA DEPARTMENT of CHILD SAFETY&amp;R&amp;9
January 01, 2021 through June 30, 2021</oddHeader>
    <oddFooter>&amp;CPage 17</oddFooter>
  </headerFooter>
  <ignoredErrors>
    <ignoredError sqref="H7" formula="1"/>
    <ignoredError sqref="E6:E7"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217"/>
  <sheetViews>
    <sheetView showGridLines="0" view="pageLayout" zoomScaleNormal="100" workbookViewId="0">
      <selection activeCell="C40" sqref="C40"/>
    </sheetView>
  </sheetViews>
  <sheetFormatPr defaultColWidth="8.85546875" defaultRowHeight="15" x14ac:dyDescent="0.25"/>
  <cols>
    <col min="1" max="1" width="13" customWidth="1"/>
    <col min="2" max="12" width="9.140625" customWidth="1"/>
  </cols>
  <sheetData>
    <row r="1" spans="1:12" s="203" customFormat="1" ht="18" customHeight="1" x14ac:dyDescent="0.3">
      <c r="A1" s="1843" t="s">
        <v>663</v>
      </c>
      <c r="B1" s="1844"/>
      <c r="C1" s="1844"/>
      <c r="D1" s="1844"/>
      <c r="E1" s="1844"/>
      <c r="F1" s="1844"/>
      <c r="G1" s="1844"/>
      <c r="H1" s="1844"/>
      <c r="I1" s="1844"/>
      <c r="J1" s="1844"/>
      <c r="K1" s="1844"/>
      <c r="L1" s="1845"/>
    </row>
    <row r="2" spans="1:12" s="203" customFormat="1" ht="16.5" hidden="1" thickBot="1" x14ac:dyDescent="0.3">
      <c r="A2" s="1953" t="s">
        <v>853</v>
      </c>
      <c r="B2" s="1954"/>
      <c r="C2" s="1954"/>
      <c r="D2" s="1954"/>
      <c r="E2" s="1954"/>
      <c r="F2" s="1954"/>
      <c r="G2" s="1954"/>
      <c r="H2" s="1954"/>
      <c r="I2" s="1954"/>
      <c r="J2" s="1954"/>
      <c r="K2" s="1954"/>
      <c r="L2" s="1955"/>
    </row>
    <row r="3" spans="1:12" s="203" customFormat="1" ht="78" hidden="1" customHeight="1" thickBot="1" x14ac:dyDescent="0.3">
      <c r="A3" s="132"/>
      <c r="B3" s="163" t="s">
        <v>444</v>
      </c>
      <c r="C3" s="164" t="s">
        <v>445</v>
      </c>
      <c r="D3" s="164" t="s">
        <v>446</v>
      </c>
      <c r="E3" s="164" t="s">
        <v>447</v>
      </c>
      <c r="F3" s="164" t="s">
        <v>448</v>
      </c>
      <c r="G3" s="164" t="s">
        <v>568</v>
      </c>
      <c r="H3" s="164" t="s">
        <v>569</v>
      </c>
      <c r="I3" s="164" t="s">
        <v>449</v>
      </c>
      <c r="J3" s="165" t="s">
        <v>450</v>
      </c>
      <c r="K3" s="595" t="s">
        <v>451</v>
      </c>
      <c r="L3" s="595" t="s">
        <v>96</v>
      </c>
    </row>
    <row r="4" spans="1:12" s="203" customFormat="1" hidden="1" x14ac:dyDescent="0.25">
      <c r="A4" s="121" t="s">
        <v>131</v>
      </c>
      <c r="B4" s="970"/>
      <c r="C4" s="969"/>
      <c r="D4" s="969"/>
      <c r="E4" s="969"/>
      <c r="F4" s="969"/>
      <c r="G4" s="969"/>
      <c r="H4" s="969"/>
      <c r="I4" s="969"/>
      <c r="J4" s="971"/>
      <c r="K4" s="220">
        <f t="shared" ref="K4:K22" si="0">SUM(B4:J4)</f>
        <v>0</v>
      </c>
      <c r="L4" s="646" t="e">
        <f>SUM(K4/K23)</f>
        <v>#DIV/0!</v>
      </c>
    </row>
    <row r="5" spans="1:12" s="203" customFormat="1" hidden="1" x14ac:dyDescent="0.25">
      <c r="A5" s="166">
        <v>1</v>
      </c>
      <c r="B5" s="972"/>
      <c r="C5" s="973"/>
      <c r="D5" s="973"/>
      <c r="E5" s="973"/>
      <c r="F5" s="973"/>
      <c r="G5" s="973"/>
      <c r="H5" s="973"/>
      <c r="I5" s="973"/>
      <c r="J5" s="974"/>
      <c r="K5" s="221">
        <f t="shared" si="0"/>
        <v>0</v>
      </c>
      <c r="L5" s="332" t="e">
        <f>SUM(K5/K23)</f>
        <v>#DIV/0!</v>
      </c>
    </row>
    <row r="6" spans="1:12" s="203" customFormat="1" hidden="1" x14ac:dyDescent="0.25">
      <c r="A6" s="166">
        <v>2</v>
      </c>
      <c r="B6" s="972"/>
      <c r="C6" s="973"/>
      <c r="D6" s="973"/>
      <c r="E6" s="973"/>
      <c r="F6" s="973"/>
      <c r="G6" s="973"/>
      <c r="H6" s="973"/>
      <c r="I6" s="973"/>
      <c r="J6" s="974"/>
      <c r="K6" s="221">
        <f t="shared" si="0"/>
        <v>0</v>
      </c>
      <c r="L6" s="332" t="e">
        <f>SUM(K6/K23)</f>
        <v>#DIV/0!</v>
      </c>
    </row>
    <row r="7" spans="1:12" s="203" customFormat="1" hidden="1" x14ac:dyDescent="0.25">
      <c r="A7" s="166">
        <v>3</v>
      </c>
      <c r="B7" s="972"/>
      <c r="C7" s="973"/>
      <c r="D7" s="973"/>
      <c r="E7" s="973"/>
      <c r="F7" s="973"/>
      <c r="G7" s="973"/>
      <c r="H7" s="973"/>
      <c r="I7" s="973"/>
      <c r="J7" s="974"/>
      <c r="K7" s="221">
        <f t="shared" si="0"/>
        <v>0</v>
      </c>
      <c r="L7" s="332" t="e">
        <f>SUM(K7/K23)</f>
        <v>#DIV/0!</v>
      </c>
    </row>
    <row r="8" spans="1:12" s="203" customFormat="1" hidden="1" x14ac:dyDescent="0.25">
      <c r="A8" s="166">
        <v>4</v>
      </c>
      <c r="B8" s="972"/>
      <c r="C8" s="973"/>
      <c r="D8" s="973"/>
      <c r="E8" s="973"/>
      <c r="F8" s="973"/>
      <c r="G8" s="973"/>
      <c r="H8" s="973"/>
      <c r="I8" s="973"/>
      <c r="J8" s="974"/>
      <c r="K8" s="221">
        <f t="shared" si="0"/>
        <v>0</v>
      </c>
      <c r="L8" s="332" t="e">
        <f>SUM(K8/K23)</f>
        <v>#DIV/0!</v>
      </c>
    </row>
    <row r="9" spans="1:12" s="203" customFormat="1" hidden="1" x14ac:dyDescent="0.25">
      <c r="A9" s="166">
        <v>5</v>
      </c>
      <c r="B9" s="972"/>
      <c r="C9" s="973"/>
      <c r="D9" s="973"/>
      <c r="E9" s="973"/>
      <c r="F9" s="973"/>
      <c r="G9" s="973"/>
      <c r="H9" s="973"/>
      <c r="I9" s="973"/>
      <c r="J9" s="974"/>
      <c r="K9" s="221">
        <f t="shared" si="0"/>
        <v>0</v>
      </c>
      <c r="L9" s="332" t="e">
        <f>SUM(K9/K23)</f>
        <v>#DIV/0!</v>
      </c>
    </row>
    <row r="10" spans="1:12" s="203" customFormat="1" hidden="1" x14ac:dyDescent="0.25">
      <c r="A10" s="166">
        <v>6</v>
      </c>
      <c r="B10" s="972"/>
      <c r="C10" s="973"/>
      <c r="D10" s="973"/>
      <c r="E10" s="973"/>
      <c r="F10" s="973"/>
      <c r="G10" s="973"/>
      <c r="H10" s="973"/>
      <c r="I10" s="973"/>
      <c r="J10" s="974"/>
      <c r="K10" s="221">
        <f t="shared" si="0"/>
        <v>0</v>
      </c>
      <c r="L10" s="332" t="e">
        <f>SUM(K10/K23)</f>
        <v>#DIV/0!</v>
      </c>
    </row>
    <row r="11" spans="1:12" s="203" customFormat="1" hidden="1" x14ac:dyDescent="0.25">
      <c r="A11" s="166">
        <v>7</v>
      </c>
      <c r="B11" s="972"/>
      <c r="C11" s="973"/>
      <c r="D11" s="973"/>
      <c r="E11" s="973"/>
      <c r="F11" s="973"/>
      <c r="G11" s="973"/>
      <c r="H11" s="973"/>
      <c r="I11" s="973"/>
      <c r="J11" s="974"/>
      <c r="K11" s="221">
        <f t="shared" si="0"/>
        <v>0</v>
      </c>
      <c r="L11" s="332" t="e">
        <f>SUM(K11/K23)</f>
        <v>#DIV/0!</v>
      </c>
    </row>
    <row r="12" spans="1:12" s="203" customFormat="1" hidden="1" x14ac:dyDescent="0.25">
      <c r="A12" s="166">
        <v>8</v>
      </c>
      <c r="B12" s="972"/>
      <c r="C12" s="973"/>
      <c r="D12" s="973"/>
      <c r="E12" s="973"/>
      <c r="F12" s="973"/>
      <c r="G12" s="973"/>
      <c r="H12" s="973"/>
      <c r="I12" s="973"/>
      <c r="J12" s="974"/>
      <c r="K12" s="221">
        <f t="shared" si="0"/>
        <v>0</v>
      </c>
      <c r="L12" s="332" t="e">
        <f>SUM(K12/K23)</f>
        <v>#DIV/0!</v>
      </c>
    </row>
    <row r="13" spans="1:12" s="203" customFormat="1" hidden="1" x14ac:dyDescent="0.25">
      <c r="A13" s="166">
        <v>9</v>
      </c>
      <c r="B13" s="972"/>
      <c r="C13" s="973"/>
      <c r="D13" s="973"/>
      <c r="E13" s="973"/>
      <c r="F13" s="973"/>
      <c r="G13" s="973"/>
      <c r="H13" s="973"/>
      <c r="I13" s="973"/>
      <c r="J13" s="974"/>
      <c r="K13" s="221">
        <f t="shared" si="0"/>
        <v>0</v>
      </c>
      <c r="L13" s="332" t="e">
        <f>SUM(K13/K23)</f>
        <v>#DIV/0!</v>
      </c>
    </row>
    <row r="14" spans="1:12" s="203" customFormat="1" hidden="1" x14ac:dyDescent="0.25">
      <c r="A14" s="166">
        <v>10</v>
      </c>
      <c r="B14" s="972"/>
      <c r="C14" s="973"/>
      <c r="D14" s="973"/>
      <c r="E14" s="973"/>
      <c r="F14" s="973"/>
      <c r="G14" s="973"/>
      <c r="H14" s="973"/>
      <c r="I14" s="973"/>
      <c r="J14" s="974"/>
      <c r="K14" s="221">
        <f t="shared" si="0"/>
        <v>0</v>
      </c>
      <c r="L14" s="332" t="e">
        <f>SUM(K14/K23)</f>
        <v>#DIV/0!</v>
      </c>
    </row>
    <row r="15" spans="1:12" s="203" customFormat="1" hidden="1" x14ac:dyDescent="0.25">
      <c r="A15" s="166">
        <v>11</v>
      </c>
      <c r="B15" s="972"/>
      <c r="C15" s="973"/>
      <c r="D15" s="973"/>
      <c r="E15" s="973"/>
      <c r="F15" s="973"/>
      <c r="G15" s="973"/>
      <c r="H15" s="973"/>
      <c r="I15" s="973"/>
      <c r="J15" s="974"/>
      <c r="K15" s="221">
        <f t="shared" si="0"/>
        <v>0</v>
      </c>
      <c r="L15" s="332" t="e">
        <f>SUM(K15/K23)</f>
        <v>#DIV/0!</v>
      </c>
    </row>
    <row r="16" spans="1:12" s="203" customFormat="1" hidden="1" x14ac:dyDescent="0.25">
      <c r="A16" s="166">
        <v>12</v>
      </c>
      <c r="B16" s="972"/>
      <c r="C16" s="973"/>
      <c r="D16" s="973"/>
      <c r="E16" s="973"/>
      <c r="F16" s="973"/>
      <c r="G16" s="973"/>
      <c r="H16" s="973"/>
      <c r="I16" s="973"/>
      <c r="J16" s="974"/>
      <c r="K16" s="221">
        <f t="shared" si="0"/>
        <v>0</v>
      </c>
      <c r="L16" s="332" t="e">
        <f>SUM(K16/K23)</f>
        <v>#DIV/0!</v>
      </c>
    </row>
    <row r="17" spans="1:12" s="203" customFormat="1" hidden="1" x14ac:dyDescent="0.25">
      <c r="A17" s="166">
        <v>13</v>
      </c>
      <c r="B17" s="972"/>
      <c r="C17" s="973"/>
      <c r="D17" s="973"/>
      <c r="E17" s="973"/>
      <c r="F17" s="973"/>
      <c r="G17" s="973"/>
      <c r="H17" s="973"/>
      <c r="I17" s="973"/>
      <c r="J17" s="974"/>
      <c r="K17" s="221">
        <f t="shared" si="0"/>
        <v>0</v>
      </c>
      <c r="L17" s="332" t="e">
        <f>SUM(K17/K23)</f>
        <v>#DIV/0!</v>
      </c>
    </row>
    <row r="18" spans="1:12" s="203" customFormat="1" hidden="1" x14ac:dyDescent="0.25">
      <c r="A18" s="166">
        <v>14</v>
      </c>
      <c r="B18" s="972"/>
      <c r="C18" s="973"/>
      <c r="D18" s="973"/>
      <c r="E18" s="973"/>
      <c r="F18" s="973"/>
      <c r="G18" s="973"/>
      <c r="H18" s="973"/>
      <c r="I18" s="973"/>
      <c r="J18" s="974"/>
      <c r="K18" s="221">
        <f t="shared" si="0"/>
        <v>0</v>
      </c>
      <c r="L18" s="332" t="e">
        <f>SUM(K18/K23)</f>
        <v>#DIV/0!</v>
      </c>
    </row>
    <row r="19" spans="1:12" s="203" customFormat="1" hidden="1" x14ac:dyDescent="0.25">
      <c r="A19" s="166">
        <v>15</v>
      </c>
      <c r="B19" s="972"/>
      <c r="C19" s="973"/>
      <c r="D19" s="973"/>
      <c r="E19" s="973"/>
      <c r="F19" s="973"/>
      <c r="G19" s="973"/>
      <c r="H19" s="973"/>
      <c r="I19" s="973"/>
      <c r="J19" s="974"/>
      <c r="K19" s="221">
        <f t="shared" si="0"/>
        <v>0</v>
      </c>
      <c r="L19" s="332" t="e">
        <f>SUM(K19/K23)</f>
        <v>#DIV/0!</v>
      </c>
    </row>
    <row r="20" spans="1:12" s="203" customFormat="1" hidden="1" x14ac:dyDescent="0.25">
      <c r="A20" s="166">
        <v>16</v>
      </c>
      <c r="B20" s="972"/>
      <c r="C20" s="973"/>
      <c r="D20" s="973"/>
      <c r="E20" s="973"/>
      <c r="F20" s="973"/>
      <c r="G20" s="973"/>
      <c r="H20" s="973"/>
      <c r="I20" s="973"/>
      <c r="J20" s="974"/>
      <c r="K20" s="221">
        <f t="shared" si="0"/>
        <v>0</v>
      </c>
      <c r="L20" s="332" t="e">
        <f>SUM(K20/K23)</f>
        <v>#DIV/0!</v>
      </c>
    </row>
    <row r="21" spans="1:12" s="203" customFormat="1" hidden="1" x14ac:dyDescent="0.25">
      <c r="A21" s="166">
        <v>17</v>
      </c>
      <c r="B21" s="972"/>
      <c r="C21" s="973"/>
      <c r="D21" s="973"/>
      <c r="E21" s="973"/>
      <c r="F21" s="973"/>
      <c r="G21" s="973"/>
      <c r="H21" s="973"/>
      <c r="I21" s="973"/>
      <c r="J21" s="974"/>
      <c r="K21" s="221">
        <f t="shared" si="0"/>
        <v>0</v>
      </c>
      <c r="L21" s="332" t="e">
        <f>SUM(K21/K23)</f>
        <v>#DIV/0!</v>
      </c>
    </row>
    <row r="22" spans="1:12" s="203" customFormat="1" ht="15.75" hidden="1" thickBot="1" x14ac:dyDescent="0.3">
      <c r="A22" s="167" t="s">
        <v>322</v>
      </c>
      <c r="B22" s="975"/>
      <c r="C22" s="976"/>
      <c r="D22" s="976"/>
      <c r="E22" s="976"/>
      <c r="F22" s="976"/>
      <c r="G22" s="976"/>
      <c r="H22" s="976"/>
      <c r="I22" s="976"/>
      <c r="J22" s="977"/>
      <c r="K22" s="222">
        <f t="shared" si="0"/>
        <v>0</v>
      </c>
      <c r="L22" s="647" t="e">
        <f>SUM(K22/K23)</f>
        <v>#DIV/0!</v>
      </c>
    </row>
    <row r="23" spans="1:12" s="203" customFormat="1" ht="16.5" hidden="1" thickTop="1" thickBot="1" x14ac:dyDescent="0.3">
      <c r="A23" s="121" t="s">
        <v>26</v>
      </c>
      <c r="B23" s="296">
        <f>SUM(B4:B22)</f>
        <v>0</v>
      </c>
      <c r="C23" s="297">
        <f t="shared" ref="C23:J23" si="1">SUM(C4:C22)</f>
        <v>0</v>
      </c>
      <c r="D23" s="297">
        <f t="shared" si="1"/>
        <v>0</v>
      </c>
      <c r="E23" s="297">
        <f t="shared" si="1"/>
        <v>0</v>
      </c>
      <c r="F23" s="297">
        <f t="shared" si="1"/>
        <v>0</v>
      </c>
      <c r="G23" s="297">
        <f t="shared" si="1"/>
        <v>0</v>
      </c>
      <c r="H23" s="297">
        <f t="shared" si="1"/>
        <v>0</v>
      </c>
      <c r="I23" s="297">
        <f t="shared" si="1"/>
        <v>0</v>
      </c>
      <c r="J23" s="298">
        <f t="shared" si="1"/>
        <v>0</v>
      </c>
      <c r="K23" s="219">
        <f>SUM(K4:K22)</f>
        <v>0</v>
      </c>
      <c r="L23" s="648" t="e">
        <f>SUM(L4:L22)</f>
        <v>#DIV/0!</v>
      </c>
    </row>
    <row r="24" spans="1:12" s="203" customFormat="1" ht="15.75" hidden="1" thickBot="1" x14ac:dyDescent="0.3">
      <c r="A24" s="88" t="s">
        <v>132</v>
      </c>
      <c r="B24" s="642" t="e">
        <f>SUM(B23/K23)</f>
        <v>#DIV/0!</v>
      </c>
      <c r="C24" s="643" t="e">
        <f>SUM(C23/K23)</f>
        <v>#DIV/0!</v>
      </c>
      <c r="D24" s="643" t="e">
        <f>SUM(D23/K23)</f>
        <v>#DIV/0!</v>
      </c>
      <c r="E24" s="643" t="e">
        <f>SUM(E23/K23)</f>
        <v>#DIV/0!</v>
      </c>
      <c r="F24" s="643" t="e">
        <f>SUM(F23/K23)</f>
        <v>#DIV/0!</v>
      </c>
      <c r="G24" s="643" t="e">
        <f>SUM(G23/K23)</f>
        <v>#DIV/0!</v>
      </c>
      <c r="H24" s="643" t="e">
        <f>SUM(H23/K23)</f>
        <v>#DIV/0!</v>
      </c>
      <c r="I24" s="643" t="e">
        <f>SUM(I23/K23)</f>
        <v>#DIV/0!</v>
      </c>
      <c r="J24" s="644" t="e">
        <f>SUM(J23/K23)</f>
        <v>#DIV/0!</v>
      </c>
      <c r="K24" s="645" t="e">
        <f>SUM(B24:J24)</f>
        <v>#DIV/0!</v>
      </c>
      <c r="L24" s="415"/>
    </row>
    <row r="25" spans="1:12" s="1413" customFormat="1" ht="16.5" thickBot="1" x14ac:dyDescent="0.3">
      <c r="A25" s="1953" t="s">
        <v>854</v>
      </c>
      <c r="B25" s="1954"/>
      <c r="C25" s="1954"/>
      <c r="D25" s="1954"/>
      <c r="E25" s="1954"/>
      <c r="F25" s="1954"/>
      <c r="G25" s="1954"/>
      <c r="H25" s="1954"/>
      <c r="I25" s="1954"/>
      <c r="J25" s="1954"/>
      <c r="K25" s="1954"/>
      <c r="L25" s="1955"/>
    </row>
    <row r="26" spans="1:12" s="1413" customFormat="1" ht="78" customHeight="1" thickBot="1" x14ac:dyDescent="0.3">
      <c r="A26" s="132"/>
      <c r="B26" s="163" t="s">
        <v>444</v>
      </c>
      <c r="C26" s="164" t="s">
        <v>445</v>
      </c>
      <c r="D26" s="164" t="s">
        <v>446</v>
      </c>
      <c r="E26" s="164" t="s">
        <v>447</v>
      </c>
      <c r="F26" s="164" t="s">
        <v>448</v>
      </c>
      <c r="G26" s="164" t="s">
        <v>944</v>
      </c>
      <c r="H26" s="164" t="s">
        <v>940</v>
      </c>
      <c r="I26" s="164" t="s">
        <v>449</v>
      </c>
      <c r="J26" s="165" t="s">
        <v>450</v>
      </c>
      <c r="K26" s="595" t="s">
        <v>451</v>
      </c>
      <c r="L26" s="595" t="s">
        <v>96</v>
      </c>
    </row>
    <row r="27" spans="1:12" s="1413" customFormat="1" x14ac:dyDescent="0.25">
      <c r="A27" s="121" t="s">
        <v>131</v>
      </c>
      <c r="B27" s="426">
        <v>628</v>
      </c>
      <c r="C27" s="365">
        <v>608</v>
      </c>
      <c r="D27" s="365">
        <v>3</v>
      </c>
      <c r="E27" s="365">
        <v>2</v>
      </c>
      <c r="F27" s="365">
        <v>0</v>
      </c>
      <c r="G27" s="365">
        <v>0</v>
      </c>
      <c r="H27" s="365">
        <v>2</v>
      </c>
      <c r="I27" s="365">
        <v>0</v>
      </c>
      <c r="J27" s="427">
        <v>99</v>
      </c>
      <c r="K27" s="220">
        <f t="shared" ref="K27:K45" si="2">SUM(B27:J27)</f>
        <v>1342</v>
      </c>
      <c r="L27" s="646">
        <f>SUM(K27/K46)</f>
        <v>9.0878309744701027E-2</v>
      </c>
    </row>
    <row r="28" spans="1:12" s="1413" customFormat="1" x14ac:dyDescent="0.25">
      <c r="A28" s="166">
        <v>1</v>
      </c>
      <c r="B28" s="428">
        <v>572</v>
      </c>
      <c r="C28" s="369">
        <v>575</v>
      </c>
      <c r="D28" s="369">
        <v>3</v>
      </c>
      <c r="E28" s="369">
        <v>0</v>
      </c>
      <c r="F28" s="369">
        <v>0</v>
      </c>
      <c r="G28" s="369">
        <v>0</v>
      </c>
      <c r="H28" s="369">
        <v>4</v>
      </c>
      <c r="I28" s="369">
        <v>0</v>
      </c>
      <c r="J28" s="429">
        <v>120</v>
      </c>
      <c r="K28" s="221">
        <f t="shared" si="2"/>
        <v>1274</v>
      </c>
      <c r="L28" s="332">
        <f>SUM(K28/K46)</f>
        <v>8.6273447551973997E-2</v>
      </c>
    </row>
    <row r="29" spans="1:12" s="1413" customFormat="1" x14ac:dyDescent="0.25">
      <c r="A29" s="166">
        <v>2</v>
      </c>
      <c r="B29" s="428">
        <v>486</v>
      </c>
      <c r="C29" s="369">
        <v>404</v>
      </c>
      <c r="D29" s="369">
        <v>1</v>
      </c>
      <c r="E29" s="369">
        <v>1</v>
      </c>
      <c r="F29" s="369">
        <v>0</v>
      </c>
      <c r="G29" s="369">
        <v>0</v>
      </c>
      <c r="H29" s="369">
        <v>1</v>
      </c>
      <c r="I29" s="369">
        <v>1</v>
      </c>
      <c r="J29" s="429">
        <v>98</v>
      </c>
      <c r="K29" s="221">
        <f t="shared" si="2"/>
        <v>992</v>
      </c>
      <c r="L29" s="332">
        <f>SUM(K29/K46)</f>
        <v>6.7176813164488383E-2</v>
      </c>
    </row>
    <row r="30" spans="1:12" s="1413" customFormat="1" x14ac:dyDescent="0.25">
      <c r="A30" s="166">
        <v>3</v>
      </c>
      <c r="B30" s="428">
        <v>439</v>
      </c>
      <c r="C30" s="369">
        <v>350</v>
      </c>
      <c r="D30" s="369">
        <v>2</v>
      </c>
      <c r="E30" s="369">
        <v>0</v>
      </c>
      <c r="F30" s="369">
        <v>0</v>
      </c>
      <c r="G30" s="369">
        <v>0</v>
      </c>
      <c r="H30" s="369">
        <v>1</v>
      </c>
      <c r="I30" s="369">
        <v>0</v>
      </c>
      <c r="J30" s="429">
        <v>82</v>
      </c>
      <c r="K30" s="221">
        <f t="shared" si="2"/>
        <v>874</v>
      </c>
      <c r="L30" s="332">
        <f>SUM(K30/K46)</f>
        <v>5.918602288887384E-2</v>
      </c>
    </row>
    <row r="31" spans="1:12" s="1413" customFormat="1" x14ac:dyDescent="0.25">
      <c r="A31" s="166">
        <v>4</v>
      </c>
      <c r="B31" s="428">
        <v>418</v>
      </c>
      <c r="C31" s="369">
        <v>335</v>
      </c>
      <c r="D31" s="369">
        <v>4</v>
      </c>
      <c r="E31" s="369">
        <v>3</v>
      </c>
      <c r="F31" s="369">
        <v>0</v>
      </c>
      <c r="G31" s="369">
        <v>0</v>
      </c>
      <c r="H31" s="369">
        <v>3</v>
      </c>
      <c r="I31" s="369">
        <v>0</v>
      </c>
      <c r="J31" s="429">
        <v>88</v>
      </c>
      <c r="K31" s="221">
        <f t="shared" si="2"/>
        <v>851</v>
      </c>
      <c r="L31" s="332">
        <f>SUM(K31/K46)</f>
        <v>5.7628495970745583E-2</v>
      </c>
    </row>
    <row r="32" spans="1:12" s="1413" customFormat="1" x14ac:dyDescent="0.25">
      <c r="A32" s="166">
        <v>5</v>
      </c>
      <c r="B32" s="428">
        <v>362</v>
      </c>
      <c r="C32" s="369">
        <v>329</v>
      </c>
      <c r="D32" s="369">
        <v>14</v>
      </c>
      <c r="E32" s="369">
        <v>1</v>
      </c>
      <c r="F32" s="369">
        <v>0</v>
      </c>
      <c r="G32" s="369">
        <v>0</v>
      </c>
      <c r="H32" s="369">
        <v>0</v>
      </c>
      <c r="I32" s="369">
        <v>0</v>
      </c>
      <c r="J32" s="429">
        <v>74</v>
      </c>
      <c r="K32" s="221">
        <f t="shared" si="2"/>
        <v>780</v>
      </c>
      <c r="L32" s="332">
        <f>SUM(K32/K46)</f>
        <v>5.2820478093045305E-2</v>
      </c>
    </row>
    <row r="33" spans="1:12" s="1413" customFormat="1" x14ac:dyDescent="0.25">
      <c r="A33" s="166">
        <v>6</v>
      </c>
      <c r="B33" s="428">
        <v>364</v>
      </c>
      <c r="C33" s="369">
        <v>253</v>
      </c>
      <c r="D33" s="369">
        <v>25</v>
      </c>
      <c r="E33" s="369">
        <v>1</v>
      </c>
      <c r="F33" s="369">
        <v>0</v>
      </c>
      <c r="G33" s="369">
        <v>0</v>
      </c>
      <c r="H33" s="369">
        <v>2</v>
      </c>
      <c r="I33" s="369">
        <v>0</v>
      </c>
      <c r="J33" s="429">
        <v>67</v>
      </c>
      <c r="K33" s="221">
        <f t="shared" si="2"/>
        <v>712</v>
      </c>
      <c r="L33" s="332">
        <f>SUM(K33/K46)</f>
        <v>4.8215615900318275E-2</v>
      </c>
    </row>
    <row r="34" spans="1:12" s="1413" customFormat="1" x14ac:dyDescent="0.25">
      <c r="A34" s="166">
        <v>7</v>
      </c>
      <c r="B34" s="428">
        <v>337</v>
      </c>
      <c r="C34" s="369">
        <v>207</v>
      </c>
      <c r="D34" s="369">
        <v>37</v>
      </c>
      <c r="E34" s="369">
        <v>1</v>
      </c>
      <c r="F34" s="369">
        <v>0</v>
      </c>
      <c r="G34" s="369">
        <v>0</v>
      </c>
      <c r="H34" s="369">
        <v>3</v>
      </c>
      <c r="I34" s="369">
        <v>0</v>
      </c>
      <c r="J34" s="429">
        <v>53</v>
      </c>
      <c r="K34" s="221">
        <f t="shared" si="2"/>
        <v>638</v>
      </c>
      <c r="L34" s="332">
        <f>SUM(K34/K46)</f>
        <v>4.3204442337644748E-2</v>
      </c>
    </row>
    <row r="35" spans="1:12" s="1413" customFormat="1" x14ac:dyDescent="0.25">
      <c r="A35" s="166">
        <v>8</v>
      </c>
      <c r="B35" s="428">
        <v>282</v>
      </c>
      <c r="C35" s="369">
        <v>204</v>
      </c>
      <c r="D35" s="369">
        <v>59</v>
      </c>
      <c r="E35" s="369">
        <v>0</v>
      </c>
      <c r="F35" s="369">
        <v>0</v>
      </c>
      <c r="G35" s="369">
        <v>0</v>
      </c>
      <c r="H35" s="369">
        <v>2</v>
      </c>
      <c r="I35" s="369">
        <v>0</v>
      </c>
      <c r="J35" s="429">
        <v>55</v>
      </c>
      <c r="K35" s="221">
        <f t="shared" si="2"/>
        <v>602</v>
      </c>
      <c r="L35" s="332">
        <f>SUM(K35/K46)</f>
        <v>4.0766574117965734E-2</v>
      </c>
    </row>
    <row r="36" spans="1:12" s="1413" customFormat="1" x14ac:dyDescent="0.25">
      <c r="A36" s="166">
        <v>9</v>
      </c>
      <c r="B36" s="428">
        <v>257</v>
      </c>
      <c r="C36" s="369">
        <v>173</v>
      </c>
      <c r="D36" s="369">
        <v>66</v>
      </c>
      <c r="E36" s="369">
        <v>3</v>
      </c>
      <c r="F36" s="369">
        <v>0</v>
      </c>
      <c r="G36" s="369">
        <v>0</v>
      </c>
      <c r="H36" s="369">
        <v>0</v>
      </c>
      <c r="I36" s="369">
        <v>0</v>
      </c>
      <c r="J36" s="429">
        <v>49</v>
      </c>
      <c r="K36" s="221">
        <f t="shared" si="2"/>
        <v>548</v>
      </c>
      <c r="L36" s="332">
        <f>SUM(K36/K46)</f>
        <v>3.710977178844721E-2</v>
      </c>
    </row>
    <row r="37" spans="1:12" s="1413" customFormat="1" x14ac:dyDescent="0.25">
      <c r="A37" s="166">
        <v>10</v>
      </c>
      <c r="B37" s="428">
        <v>256</v>
      </c>
      <c r="C37" s="369">
        <v>133</v>
      </c>
      <c r="D37" s="369">
        <v>86</v>
      </c>
      <c r="E37" s="369">
        <v>3</v>
      </c>
      <c r="F37" s="369">
        <v>0</v>
      </c>
      <c r="G37" s="369">
        <v>0</v>
      </c>
      <c r="H37" s="369">
        <v>0</v>
      </c>
      <c r="I37" s="369">
        <v>0</v>
      </c>
      <c r="J37" s="429">
        <v>65</v>
      </c>
      <c r="K37" s="221">
        <f t="shared" si="2"/>
        <v>543</v>
      </c>
      <c r="L37" s="332">
        <f>SUM(K37/K46)</f>
        <v>3.6771178980158463E-2</v>
      </c>
    </row>
    <row r="38" spans="1:12" s="1413" customFormat="1" x14ac:dyDescent="0.25">
      <c r="A38" s="166">
        <v>11</v>
      </c>
      <c r="B38" s="428">
        <v>230</v>
      </c>
      <c r="C38" s="369">
        <v>138</v>
      </c>
      <c r="D38" s="369">
        <v>98</v>
      </c>
      <c r="E38" s="369">
        <v>3</v>
      </c>
      <c r="F38" s="369">
        <v>0</v>
      </c>
      <c r="G38" s="369">
        <v>0</v>
      </c>
      <c r="H38" s="369">
        <v>0</v>
      </c>
      <c r="I38" s="369">
        <v>0</v>
      </c>
      <c r="J38" s="429">
        <v>64</v>
      </c>
      <c r="K38" s="221">
        <f t="shared" si="2"/>
        <v>533</v>
      </c>
      <c r="L38" s="332">
        <f>SUM(K38/K46)</f>
        <v>3.6093993363580955E-2</v>
      </c>
    </row>
    <row r="39" spans="1:12" s="1413" customFormat="1" x14ac:dyDescent="0.25">
      <c r="A39" s="166">
        <v>12</v>
      </c>
      <c r="B39" s="428">
        <v>232</v>
      </c>
      <c r="C39" s="369">
        <v>136</v>
      </c>
      <c r="D39" s="369">
        <v>111</v>
      </c>
      <c r="E39" s="369">
        <v>13</v>
      </c>
      <c r="F39" s="369">
        <v>0</v>
      </c>
      <c r="G39" s="369">
        <v>0</v>
      </c>
      <c r="H39" s="369">
        <v>1</v>
      </c>
      <c r="I39" s="369">
        <v>0</v>
      </c>
      <c r="J39" s="429">
        <v>68</v>
      </c>
      <c r="K39" s="221">
        <f t="shared" si="2"/>
        <v>561</v>
      </c>
      <c r="L39" s="332">
        <f>SUM(K39/K46)</f>
        <v>3.7990113089997966E-2</v>
      </c>
    </row>
    <row r="40" spans="1:12" s="1413" customFormat="1" x14ac:dyDescent="0.25">
      <c r="A40" s="166">
        <v>13</v>
      </c>
      <c r="B40" s="428">
        <v>237</v>
      </c>
      <c r="C40" s="369">
        <v>133</v>
      </c>
      <c r="D40" s="369">
        <v>165</v>
      </c>
      <c r="E40" s="369">
        <v>13</v>
      </c>
      <c r="F40" s="369">
        <v>0</v>
      </c>
      <c r="G40" s="369">
        <v>1</v>
      </c>
      <c r="H40" s="369">
        <v>3</v>
      </c>
      <c r="I40" s="369">
        <v>0</v>
      </c>
      <c r="J40" s="429">
        <v>64</v>
      </c>
      <c r="K40" s="221">
        <f t="shared" si="2"/>
        <v>616</v>
      </c>
      <c r="L40" s="332">
        <f>SUM(K40/K46)</f>
        <v>4.171463398117424E-2</v>
      </c>
    </row>
    <row r="41" spans="1:12" s="1413" customFormat="1" x14ac:dyDescent="0.25">
      <c r="A41" s="166">
        <v>14</v>
      </c>
      <c r="B41" s="428">
        <v>216</v>
      </c>
      <c r="C41" s="369">
        <v>107</v>
      </c>
      <c r="D41" s="369">
        <v>177</v>
      </c>
      <c r="E41" s="369">
        <v>17</v>
      </c>
      <c r="F41" s="369">
        <v>0</v>
      </c>
      <c r="G41" s="369">
        <v>5</v>
      </c>
      <c r="H41" s="369">
        <v>2</v>
      </c>
      <c r="I41" s="369">
        <v>0</v>
      </c>
      <c r="J41" s="429">
        <v>93</v>
      </c>
      <c r="K41" s="221">
        <f t="shared" si="2"/>
        <v>617</v>
      </c>
      <c r="L41" s="332">
        <f>SUM(K41/K46)</f>
        <v>4.1782352542831989E-2</v>
      </c>
    </row>
    <row r="42" spans="1:12" s="1413" customFormat="1" x14ac:dyDescent="0.25">
      <c r="A42" s="166">
        <v>15</v>
      </c>
      <c r="B42" s="428">
        <v>208</v>
      </c>
      <c r="C42" s="369">
        <v>90</v>
      </c>
      <c r="D42" s="369">
        <v>208</v>
      </c>
      <c r="E42" s="369">
        <v>29</v>
      </c>
      <c r="F42" s="369">
        <v>0</v>
      </c>
      <c r="G42" s="369">
        <v>13</v>
      </c>
      <c r="H42" s="369">
        <v>4</v>
      </c>
      <c r="I42" s="369">
        <v>0</v>
      </c>
      <c r="J42" s="429">
        <v>116</v>
      </c>
      <c r="K42" s="221">
        <f t="shared" si="2"/>
        <v>668</v>
      </c>
      <c r="L42" s="332">
        <f>SUM(K42/K46)</f>
        <v>4.5235999187377259E-2</v>
      </c>
    </row>
    <row r="43" spans="1:12" s="1413" customFormat="1" x14ac:dyDescent="0.25">
      <c r="A43" s="166">
        <v>16</v>
      </c>
      <c r="B43" s="428">
        <v>183</v>
      </c>
      <c r="C43" s="369">
        <v>75</v>
      </c>
      <c r="D43" s="369">
        <v>255</v>
      </c>
      <c r="E43" s="369">
        <v>54</v>
      </c>
      <c r="F43" s="369">
        <v>0</v>
      </c>
      <c r="G43" s="369">
        <v>42</v>
      </c>
      <c r="H43" s="369">
        <v>3</v>
      </c>
      <c r="I43" s="369">
        <v>0</v>
      </c>
      <c r="J43" s="429">
        <v>104</v>
      </c>
      <c r="K43" s="221">
        <f t="shared" si="2"/>
        <v>716</v>
      </c>
      <c r="L43" s="332">
        <f>SUM(K43/K46)</f>
        <v>4.8486490146949279E-2</v>
      </c>
    </row>
    <row r="44" spans="1:12" s="1413" customFormat="1" x14ac:dyDescent="0.25">
      <c r="A44" s="166">
        <v>17</v>
      </c>
      <c r="B44" s="428">
        <v>179</v>
      </c>
      <c r="C44" s="369">
        <v>76</v>
      </c>
      <c r="D44" s="369">
        <v>259</v>
      </c>
      <c r="E44" s="369">
        <v>43</v>
      </c>
      <c r="F44" s="369">
        <v>0</v>
      </c>
      <c r="G44" s="369">
        <v>55</v>
      </c>
      <c r="H44" s="369">
        <v>1</v>
      </c>
      <c r="I44" s="369">
        <v>0</v>
      </c>
      <c r="J44" s="429">
        <v>122</v>
      </c>
      <c r="K44" s="221">
        <f t="shared" si="2"/>
        <v>735</v>
      </c>
      <c r="L44" s="332">
        <f>SUM(K44/K46)</f>
        <v>4.9773142818446539E-2</v>
      </c>
    </row>
    <row r="45" spans="1:12" s="1413" customFormat="1" ht="15.75" thickBot="1" x14ac:dyDescent="0.3">
      <c r="A45" s="167" t="s">
        <v>322</v>
      </c>
      <c r="B45" s="430">
        <v>53</v>
      </c>
      <c r="C45" s="431">
        <v>39</v>
      </c>
      <c r="D45" s="431">
        <v>204</v>
      </c>
      <c r="E45" s="431">
        <v>13</v>
      </c>
      <c r="F45" s="431">
        <v>712</v>
      </c>
      <c r="G45" s="431">
        <v>11</v>
      </c>
      <c r="H45" s="431">
        <v>0</v>
      </c>
      <c r="I45" s="431">
        <v>0</v>
      </c>
      <c r="J45" s="432">
        <v>133</v>
      </c>
      <c r="K45" s="222">
        <f t="shared" si="2"/>
        <v>1165</v>
      </c>
      <c r="L45" s="647">
        <f>SUM(K45/K46)</f>
        <v>7.8892124331279206E-2</v>
      </c>
    </row>
    <row r="46" spans="1:12" s="1413" customFormat="1" ht="16.5" thickTop="1" thickBot="1" x14ac:dyDescent="0.3">
      <c r="A46" s="121" t="s">
        <v>26</v>
      </c>
      <c r="B46" s="296">
        <f>SUM(B27:B45)</f>
        <v>5939</v>
      </c>
      <c r="C46" s="297">
        <f t="shared" ref="C46:J46" si="3">SUM(C27:C45)</f>
        <v>4365</v>
      </c>
      <c r="D46" s="297">
        <f t="shared" si="3"/>
        <v>1777</v>
      </c>
      <c r="E46" s="297">
        <f t="shared" si="3"/>
        <v>200</v>
      </c>
      <c r="F46" s="297">
        <f t="shared" si="3"/>
        <v>712</v>
      </c>
      <c r="G46" s="297">
        <f>SUM(G27:G45)</f>
        <v>127</v>
      </c>
      <c r="H46" s="297">
        <f t="shared" si="3"/>
        <v>32</v>
      </c>
      <c r="I46" s="297">
        <f t="shared" si="3"/>
        <v>1</v>
      </c>
      <c r="J46" s="298">
        <f t="shared" si="3"/>
        <v>1614</v>
      </c>
      <c r="K46" s="219">
        <f>SUM(K27:K45)</f>
        <v>14767</v>
      </c>
      <c r="L46" s="648">
        <f>SUM(L27:L45)</f>
        <v>1.0000000000000002</v>
      </c>
    </row>
    <row r="47" spans="1:12" s="1413" customFormat="1" ht="15.75" thickBot="1" x14ac:dyDescent="0.3">
      <c r="A47" s="88" t="s">
        <v>132</v>
      </c>
      <c r="B47" s="642">
        <f>SUM(B46/K46)</f>
        <v>0.40218053768537954</v>
      </c>
      <c r="C47" s="643">
        <f>SUM(C46/K46)</f>
        <v>0.29559152163608043</v>
      </c>
      <c r="D47" s="643">
        <f>SUM(D46/K46)</f>
        <v>0.12033588406582245</v>
      </c>
      <c r="E47" s="643">
        <f>SUM(E46/K46)</f>
        <v>1.3543712331550078E-2</v>
      </c>
      <c r="F47" s="643">
        <f>SUM(F46/K46)</f>
        <v>4.8215615900318275E-2</v>
      </c>
      <c r="G47" s="643">
        <f>SUM(G46/K46)</f>
        <v>8.6002573305342996E-3</v>
      </c>
      <c r="H47" s="643">
        <f>SUM(H46/K46)</f>
        <v>2.1669939730480123E-3</v>
      </c>
      <c r="I47" s="643">
        <f>SUM(I46/K46)</f>
        <v>6.7718561657750383E-5</v>
      </c>
      <c r="J47" s="644">
        <f>SUM(J46/K46)</f>
        <v>0.10929775851560913</v>
      </c>
      <c r="K47" s="645">
        <f>SUM(B47:J47)</f>
        <v>1</v>
      </c>
      <c r="L47" s="415"/>
    </row>
    <row r="48" spans="1:12" s="1413" customFormat="1" ht="16.5" hidden="1" thickBot="1" x14ac:dyDescent="0.3">
      <c r="A48" s="1953" t="s">
        <v>775</v>
      </c>
      <c r="B48" s="1954"/>
      <c r="C48" s="1954"/>
      <c r="D48" s="1954"/>
      <c r="E48" s="1954"/>
      <c r="F48" s="1954"/>
      <c r="G48" s="1954"/>
      <c r="H48" s="1954"/>
      <c r="I48" s="1954"/>
      <c r="J48" s="1954"/>
      <c r="K48" s="1954"/>
      <c r="L48" s="1955"/>
    </row>
    <row r="49" spans="1:16" s="1413" customFormat="1" ht="78" hidden="1" customHeight="1" thickBot="1" x14ac:dyDescent="0.3">
      <c r="A49" s="132"/>
      <c r="B49" s="163" t="s">
        <v>444</v>
      </c>
      <c r="C49" s="164" t="s">
        <v>445</v>
      </c>
      <c r="D49" s="164" t="s">
        <v>446</v>
      </c>
      <c r="E49" s="164" t="s">
        <v>447</v>
      </c>
      <c r="F49" s="164" t="s">
        <v>448</v>
      </c>
      <c r="G49" s="164" t="s">
        <v>568</v>
      </c>
      <c r="H49" s="164" t="s">
        <v>569</v>
      </c>
      <c r="I49" s="164" t="s">
        <v>449</v>
      </c>
      <c r="J49" s="165" t="s">
        <v>450</v>
      </c>
      <c r="K49" s="595" t="s">
        <v>451</v>
      </c>
      <c r="L49" s="595" t="s">
        <v>96</v>
      </c>
    </row>
    <row r="50" spans="1:16" s="1413" customFormat="1" hidden="1" x14ac:dyDescent="0.25">
      <c r="A50" s="121" t="s">
        <v>131</v>
      </c>
      <c r="B50" s="426">
        <v>714</v>
      </c>
      <c r="C50" s="365">
        <v>626</v>
      </c>
      <c r="D50" s="365">
        <v>4</v>
      </c>
      <c r="E50" s="365">
        <v>4</v>
      </c>
      <c r="F50" s="365">
        <v>0</v>
      </c>
      <c r="G50" s="365">
        <v>0</v>
      </c>
      <c r="H50" s="365">
        <v>3</v>
      </c>
      <c r="I50" s="365">
        <v>1</v>
      </c>
      <c r="J50" s="427">
        <v>7</v>
      </c>
      <c r="K50" s="220">
        <f t="shared" ref="K50:K68" si="4">SUM(B50:J50)</f>
        <v>1359</v>
      </c>
      <c r="L50" s="646">
        <f>SUM(K50/K69)</f>
        <v>9.3976903395339192E-2</v>
      </c>
    </row>
    <row r="51" spans="1:16" s="1413" customFormat="1" hidden="1" x14ac:dyDescent="0.25">
      <c r="A51" s="166">
        <v>1</v>
      </c>
      <c r="B51" s="428">
        <v>636</v>
      </c>
      <c r="C51" s="369">
        <v>614</v>
      </c>
      <c r="D51" s="369">
        <v>3</v>
      </c>
      <c r="E51" s="369">
        <v>4</v>
      </c>
      <c r="F51" s="369">
        <v>0</v>
      </c>
      <c r="G51" s="369">
        <v>0</v>
      </c>
      <c r="H51" s="369">
        <v>4</v>
      </c>
      <c r="I51" s="369">
        <v>1</v>
      </c>
      <c r="J51" s="429">
        <v>9</v>
      </c>
      <c r="K51" s="221">
        <f t="shared" si="4"/>
        <v>1271</v>
      </c>
      <c r="L51" s="332">
        <f>SUM(K51/K69)</f>
        <v>8.7891570430813915E-2</v>
      </c>
    </row>
    <row r="52" spans="1:16" s="1413" customFormat="1" hidden="1" x14ac:dyDescent="0.25">
      <c r="A52" s="166">
        <v>2</v>
      </c>
      <c r="B52" s="428">
        <v>528</v>
      </c>
      <c r="C52" s="369">
        <v>465</v>
      </c>
      <c r="D52" s="369">
        <v>2</v>
      </c>
      <c r="E52" s="369">
        <v>1</v>
      </c>
      <c r="F52" s="369">
        <v>0</v>
      </c>
      <c r="G52" s="369">
        <v>0</v>
      </c>
      <c r="H52" s="369">
        <v>1</v>
      </c>
      <c r="I52" s="369">
        <v>0</v>
      </c>
      <c r="J52" s="429">
        <v>8</v>
      </c>
      <c r="K52" s="221">
        <f t="shared" si="4"/>
        <v>1005</v>
      </c>
      <c r="L52" s="332">
        <f>SUM(K52/K69)</f>
        <v>6.9497268515317054E-2</v>
      </c>
    </row>
    <row r="53" spans="1:16" s="1413" customFormat="1" hidden="1" x14ac:dyDescent="0.25">
      <c r="A53" s="166">
        <v>3</v>
      </c>
      <c r="B53" s="428">
        <v>476</v>
      </c>
      <c r="C53" s="369">
        <v>400</v>
      </c>
      <c r="D53" s="369">
        <v>4</v>
      </c>
      <c r="E53" s="369">
        <v>3</v>
      </c>
      <c r="F53" s="369">
        <v>0</v>
      </c>
      <c r="G53" s="369">
        <v>0</v>
      </c>
      <c r="H53" s="369">
        <v>7</v>
      </c>
      <c r="I53" s="369">
        <v>0</v>
      </c>
      <c r="J53" s="429">
        <v>10</v>
      </c>
      <c r="K53" s="221">
        <f t="shared" si="4"/>
        <v>900</v>
      </c>
      <c r="L53" s="332">
        <f>SUM(K53/K69)</f>
        <v>6.2236359864463041E-2</v>
      </c>
    </row>
    <row r="54" spans="1:16" s="1413" customFormat="1" hidden="1" x14ac:dyDescent="0.25">
      <c r="A54" s="166">
        <v>4</v>
      </c>
      <c r="B54" s="428">
        <v>439</v>
      </c>
      <c r="C54" s="369">
        <v>355</v>
      </c>
      <c r="D54" s="369">
        <v>9</v>
      </c>
      <c r="E54" s="369">
        <v>2</v>
      </c>
      <c r="F54" s="369">
        <v>0</v>
      </c>
      <c r="G54" s="369">
        <v>0</v>
      </c>
      <c r="H54" s="369">
        <v>2</v>
      </c>
      <c r="I54" s="369">
        <v>0</v>
      </c>
      <c r="J54" s="429">
        <v>6</v>
      </c>
      <c r="K54" s="221">
        <f t="shared" si="4"/>
        <v>813</v>
      </c>
      <c r="L54" s="332">
        <f>SUM(K54/K69)</f>
        <v>5.6220178410898276E-2</v>
      </c>
    </row>
    <row r="55" spans="1:16" s="1413" customFormat="1" hidden="1" x14ac:dyDescent="0.25">
      <c r="A55" s="166">
        <v>5</v>
      </c>
      <c r="B55" s="428">
        <v>365</v>
      </c>
      <c r="C55" s="369">
        <v>335</v>
      </c>
      <c r="D55" s="369">
        <v>17</v>
      </c>
      <c r="E55" s="369">
        <v>4</v>
      </c>
      <c r="F55" s="369">
        <v>0</v>
      </c>
      <c r="G55" s="369">
        <v>0</v>
      </c>
      <c r="H55" s="369">
        <v>2</v>
      </c>
      <c r="I55" s="369">
        <v>0</v>
      </c>
      <c r="J55" s="429">
        <v>10</v>
      </c>
      <c r="K55" s="221">
        <f t="shared" si="4"/>
        <v>733</v>
      </c>
      <c r="L55" s="332">
        <f>SUM(K55/K69)</f>
        <v>5.068805753405712E-2</v>
      </c>
      <c r="P55" s="1640"/>
    </row>
    <row r="56" spans="1:16" s="1413" customFormat="1" hidden="1" x14ac:dyDescent="0.25">
      <c r="A56" s="166">
        <v>6</v>
      </c>
      <c r="B56" s="428">
        <v>375</v>
      </c>
      <c r="C56" s="369">
        <v>280</v>
      </c>
      <c r="D56" s="369">
        <v>22</v>
      </c>
      <c r="E56" s="369">
        <v>1</v>
      </c>
      <c r="F56" s="369">
        <v>0</v>
      </c>
      <c r="G56" s="369">
        <v>0</v>
      </c>
      <c r="H56" s="369">
        <v>4</v>
      </c>
      <c r="I56" s="369">
        <v>0</v>
      </c>
      <c r="J56" s="429">
        <v>4</v>
      </c>
      <c r="K56" s="221">
        <f t="shared" si="4"/>
        <v>686</v>
      </c>
      <c r="L56" s="332">
        <f>SUM(K56/K69)</f>
        <v>4.743793651891294E-2</v>
      </c>
    </row>
    <row r="57" spans="1:16" s="1413" customFormat="1" hidden="1" x14ac:dyDescent="0.25">
      <c r="A57" s="166">
        <v>7</v>
      </c>
      <c r="B57" s="428">
        <v>358</v>
      </c>
      <c r="C57" s="369">
        <v>204</v>
      </c>
      <c r="D57" s="369">
        <v>53</v>
      </c>
      <c r="E57" s="369">
        <v>3</v>
      </c>
      <c r="F57" s="369">
        <v>0</v>
      </c>
      <c r="G57" s="369">
        <v>0</v>
      </c>
      <c r="H57" s="369">
        <v>1</v>
      </c>
      <c r="I57" s="369">
        <v>0</v>
      </c>
      <c r="J57" s="429">
        <v>3</v>
      </c>
      <c r="K57" s="221">
        <f t="shared" si="4"/>
        <v>622</v>
      </c>
      <c r="L57" s="332">
        <f>SUM(K57/K69)</f>
        <v>4.3012239817440012E-2</v>
      </c>
    </row>
    <row r="58" spans="1:16" s="1413" customFormat="1" hidden="1" x14ac:dyDescent="0.25">
      <c r="A58" s="166">
        <v>8</v>
      </c>
      <c r="B58" s="428">
        <v>294</v>
      </c>
      <c r="C58" s="369">
        <v>216</v>
      </c>
      <c r="D58" s="369">
        <v>58</v>
      </c>
      <c r="E58" s="369">
        <v>1</v>
      </c>
      <c r="F58" s="369">
        <v>0</v>
      </c>
      <c r="G58" s="369">
        <v>0</v>
      </c>
      <c r="H58" s="369">
        <v>2</v>
      </c>
      <c r="I58" s="369">
        <v>0</v>
      </c>
      <c r="J58" s="429">
        <v>6</v>
      </c>
      <c r="K58" s="221">
        <f t="shared" si="4"/>
        <v>577</v>
      </c>
      <c r="L58" s="332">
        <f>SUM(K58/K69)</f>
        <v>3.990042182421686E-2</v>
      </c>
    </row>
    <row r="59" spans="1:16" s="1413" customFormat="1" hidden="1" x14ac:dyDescent="0.25">
      <c r="A59" s="166">
        <v>9</v>
      </c>
      <c r="B59" s="428">
        <v>280</v>
      </c>
      <c r="C59" s="369">
        <v>191</v>
      </c>
      <c r="D59" s="369">
        <v>60</v>
      </c>
      <c r="E59" s="369">
        <v>7</v>
      </c>
      <c r="F59" s="369">
        <v>0</v>
      </c>
      <c r="G59" s="369">
        <v>0</v>
      </c>
      <c r="H59" s="369">
        <v>0</v>
      </c>
      <c r="I59" s="369">
        <v>0</v>
      </c>
      <c r="J59" s="429">
        <v>4</v>
      </c>
      <c r="K59" s="221">
        <f t="shared" si="4"/>
        <v>542</v>
      </c>
      <c r="L59" s="332">
        <f>SUM(K59/K69)</f>
        <v>3.7480118940598856E-2</v>
      </c>
    </row>
    <row r="60" spans="1:16" s="1413" customFormat="1" hidden="1" x14ac:dyDescent="0.25">
      <c r="A60" s="166">
        <v>10</v>
      </c>
      <c r="B60" s="428">
        <v>275</v>
      </c>
      <c r="C60" s="369">
        <v>165</v>
      </c>
      <c r="D60" s="369">
        <v>86</v>
      </c>
      <c r="E60" s="369">
        <v>12</v>
      </c>
      <c r="F60" s="369">
        <v>0</v>
      </c>
      <c r="G60" s="369">
        <v>0</v>
      </c>
      <c r="H60" s="369">
        <v>0</v>
      </c>
      <c r="I60" s="369">
        <v>0</v>
      </c>
      <c r="J60" s="429">
        <v>6</v>
      </c>
      <c r="K60" s="221">
        <f t="shared" si="4"/>
        <v>544</v>
      </c>
      <c r="L60" s="332">
        <f>SUM(K60/K69)</f>
        <v>3.7618421962519882E-2</v>
      </c>
    </row>
    <row r="61" spans="1:16" s="1413" customFormat="1" hidden="1" x14ac:dyDescent="0.25">
      <c r="A61" s="166">
        <v>11</v>
      </c>
      <c r="B61" s="428">
        <v>268</v>
      </c>
      <c r="C61" s="369">
        <v>182</v>
      </c>
      <c r="D61" s="369">
        <v>94</v>
      </c>
      <c r="E61" s="369">
        <v>11</v>
      </c>
      <c r="F61" s="369">
        <v>0</v>
      </c>
      <c r="G61" s="369">
        <v>0</v>
      </c>
      <c r="H61" s="369">
        <v>0</v>
      </c>
      <c r="I61" s="369">
        <v>0</v>
      </c>
      <c r="J61" s="429">
        <v>9</v>
      </c>
      <c r="K61" s="221">
        <f t="shared" si="4"/>
        <v>564</v>
      </c>
      <c r="L61" s="332">
        <f>SUM(K61/K69)</f>
        <v>3.9001452181730172E-2</v>
      </c>
    </row>
    <row r="62" spans="1:16" s="1413" customFormat="1" hidden="1" x14ac:dyDescent="0.25">
      <c r="A62" s="166">
        <v>12</v>
      </c>
      <c r="B62" s="428">
        <v>260</v>
      </c>
      <c r="C62" s="369">
        <v>146</v>
      </c>
      <c r="D62" s="369">
        <v>115</v>
      </c>
      <c r="E62" s="369">
        <v>21</v>
      </c>
      <c r="F62" s="369">
        <v>0</v>
      </c>
      <c r="G62" s="369">
        <v>2</v>
      </c>
      <c r="H62" s="369">
        <v>1</v>
      </c>
      <c r="I62" s="369">
        <v>0</v>
      </c>
      <c r="J62" s="429">
        <v>6</v>
      </c>
      <c r="K62" s="221">
        <f t="shared" si="4"/>
        <v>551</v>
      </c>
      <c r="L62" s="332">
        <f>SUM(K62/K69)</f>
        <v>3.8102482539243483E-2</v>
      </c>
    </row>
    <row r="63" spans="1:16" s="1413" customFormat="1" hidden="1" x14ac:dyDescent="0.25">
      <c r="A63" s="166">
        <v>13</v>
      </c>
      <c r="B63" s="428">
        <v>247</v>
      </c>
      <c r="C63" s="369">
        <v>148</v>
      </c>
      <c r="D63" s="369">
        <v>163</v>
      </c>
      <c r="E63" s="369">
        <v>35</v>
      </c>
      <c r="F63" s="369">
        <v>0</v>
      </c>
      <c r="G63" s="369">
        <v>5</v>
      </c>
      <c r="H63" s="369">
        <v>2</v>
      </c>
      <c r="I63" s="369">
        <v>0</v>
      </c>
      <c r="J63" s="429">
        <v>9</v>
      </c>
      <c r="K63" s="221">
        <f t="shared" si="4"/>
        <v>609</v>
      </c>
      <c r="L63" s="332">
        <f>SUM(K63/K69)</f>
        <v>4.2113270174953324E-2</v>
      </c>
    </row>
    <row r="64" spans="1:16" s="1413" customFormat="1" hidden="1" x14ac:dyDescent="0.25">
      <c r="A64" s="166">
        <v>14</v>
      </c>
      <c r="B64" s="428">
        <v>241</v>
      </c>
      <c r="C64" s="369">
        <v>116</v>
      </c>
      <c r="D64" s="369">
        <v>177</v>
      </c>
      <c r="E64" s="369">
        <v>37</v>
      </c>
      <c r="F64" s="369">
        <v>0</v>
      </c>
      <c r="G64" s="369">
        <v>17</v>
      </c>
      <c r="H64" s="369">
        <v>3</v>
      </c>
      <c r="I64" s="369">
        <v>0</v>
      </c>
      <c r="J64" s="429">
        <v>15</v>
      </c>
      <c r="K64" s="221">
        <f t="shared" si="4"/>
        <v>606</v>
      </c>
      <c r="L64" s="332">
        <f>SUM(K64/K69)</f>
        <v>4.1905815642071777E-2</v>
      </c>
    </row>
    <row r="65" spans="1:12" s="1413" customFormat="1" hidden="1" x14ac:dyDescent="0.25">
      <c r="A65" s="166">
        <v>15</v>
      </c>
      <c r="B65" s="428">
        <v>242</v>
      </c>
      <c r="C65" s="369">
        <v>109</v>
      </c>
      <c r="D65" s="369">
        <v>206</v>
      </c>
      <c r="E65" s="369">
        <v>67</v>
      </c>
      <c r="F65" s="369">
        <v>0</v>
      </c>
      <c r="G65" s="369">
        <v>34</v>
      </c>
      <c r="H65" s="369">
        <v>2</v>
      </c>
      <c r="I65" s="369">
        <v>0</v>
      </c>
      <c r="J65" s="429">
        <v>9</v>
      </c>
      <c r="K65" s="221">
        <f t="shared" si="4"/>
        <v>669</v>
      </c>
      <c r="L65" s="332">
        <f>SUM(K65/K69)</f>
        <v>4.6262360832584191E-2</v>
      </c>
    </row>
    <row r="66" spans="1:12" s="1413" customFormat="1" hidden="1" x14ac:dyDescent="0.25">
      <c r="A66" s="166">
        <v>16</v>
      </c>
      <c r="B66" s="428">
        <v>191</v>
      </c>
      <c r="C66" s="369">
        <v>95</v>
      </c>
      <c r="D66" s="369">
        <v>208</v>
      </c>
      <c r="E66" s="369">
        <v>90</v>
      </c>
      <c r="F66" s="369">
        <v>0</v>
      </c>
      <c r="G66" s="369">
        <v>67</v>
      </c>
      <c r="H66" s="369">
        <v>0</v>
      </c>
      <c r="I66" s="369">
        <v>0</v>
      </c>
      <c r="J66" s="429">
        <v>13</v>
      </c>
      <c r="K66" s="221">
        <f t="shared" si="4"/>
        <v>664</v>
      </c>
      <c r="L66" s="332">
        <f>SUM(K66/K69)</f>
        <v>4.5916603277781617E-2</v>
      </c>
    </row>
    <row r="67" spans="1:12" s="1413" customFormat="1" hidden="1" x14ac:dyDescent="0.25">
      <c r="A67" s="166">
        <v>17</v>
      </c>
      <c r="B67" s="428">
        <v>191</v>
      </c>
      <c r="C67" s="369">
        <v>100</v>
      </c>
      <c r="D67" s="369">
        <v>267</v>
      </c>
      <c r="E67" s="369">
        <v>98</v>
      </c>
      <c r="F67" s="369">
        <v>0</v>
      </c>
      <c r="G67" s="369">
        <v>96</v>
      </c>
      <c r="H67" s="369">
        <v>1</v>
      </c>
      <c r="I67" s="369">
        <v>0</v>
      </c>
      <c r="J67" s="429">
        <v>8</v>
      </c>
      <c r="K67" s="221">
        <f t="shared" si="4"/>
        <v>761</v>
      </c>
      <c r="L67" s="332">
        <f>SUM(K67/K69)</f>
        <v>5.2624299840951523E-2</v>
      </c>
    </row>
    <row r="68" spans="1:12" s="1413" customFormat="1" ht="15.75" hidden="1" thickBot="1" x14ac:dyDescent="0.3">
      <c r="A68" s="167" t="s">
        <v>322</v>
      </c>
      <c r="B68" s="430">
        <v>52</v>
      </c>
      <c r="C68" s="431">
        <v>60</v>
      </c>
      <c r="D68" s="431">
        <v>208</v>
      </c>
      <c r="E68" s="431">
        <v>23</v>
      </c>
      <c r="F68" s="431">
        <v>625</v>
      </c>
      <c r="G68" s="431">
        <v>5</v>
      </c>
      <c r="H68" s="431">
        <v>0</v>
      </c>
      <c r="I68" s="431">
        <v>0</v>
      </c>
      <c r="J68" s="432">
        <v>12</v>
      </c>
      <c r="K68" s="222">
        <f t="shared" si="4"/>
        <v>985</v>
      </c>
      <c r="L68" s="647">
        <f>SUM(K68/K69)</f>
        <v>6.8114238296106772E-2</v>
      </c>
    </row>
    <row r="69" spans="1:12" s="1413" customFormat="1" ht="16.5" hidden="1" thickTop="1" thickBot="1" x14ac:dyDescent="0.3">
      <c r="A69" s="121" t="s">
        <v>26</v>
      </c>
      <c r="B69" s="296">
        <f>SUM(B50:B68)</f>
        <v>6432</v>
      </c>
      <c r="C69" s="297">
        <f t="shared" ref="C69:J69" si="5">SUM(C50:C68)</f>
        <v>4807</v>
      </c>
      <c r="D69" s="297">
        <f t="shared" si="5"/>
        <v>1756</v>
      </c>
      <c r="E69" s="297">
        <f t="shared" si="5"/>
        <v>424</v>
      </c>
      <c r="F69" s="297">
        <f t="shared" si="5"/>
        <v>625</v>
      </c>
      <c r="G69" s="297">
        <f t="shared" si="5"/>
        <v>226</v>
      </c>
      <c r="H69" s="297">
        <f t="shared" si="5"/>
        <v>35</v>
      </c>
      <c r="I69" s="297">
        <f t="shared" si="5"/>
        <v>2</v>
      </c>
      <c r="J69" s="298">
        <f t="shared" si="5"/>
        <v>154</v>
      </c>
      <c r="K69" s="219">
        <f>SUM(K50:K68)</f>
        <v>14461</v>
      </c>
      <c r="L69" s="648">
        <f>SUM(L50:L68)</f>
        <v>0.99999999999999989</v>
      </c>
    </row>
    <row r="70" spans="1:12" s="1413" customFormat="1" ht="15.75" hidden="1" thickBot="1" x14ac:dyDescent="0.3">
      <c r="A70" s="88" t="s">
        <v>132</v>
      </c>
      <c r="B70" s="642">
        <f>SUM(B69/K69)</f>
        <v>0.44478251849802919</v>
      </c>
      <c r="C70" s="643">
        <f>SUM(C69/K69)</f>
        <v>0.33241131318719314</v>
      </c>
      <c r="D70" s="643">
        <f>SUM(D69/K69)</f>
        <v>0.12143005324666344</v>
      </c>
      <c r="E70" s="643">
        <f>SUM(E69/K69)</f>
        <v>2.9320240647258144E-2</v>
      </c>
      <c r="F70" s="643">
        <f>SUM(F69/K69)</f>
        <v>4.3219694350321552E-2</v>
      </c>
      <c r="G70" s="643">
        <f>SUM(G69/K69)</f>
        <v>1.5628241477076275E-2</v>
      </c>
      <c r="H70" s="643">
        <f>SUM(H69/K69)</f>
        <v>2.4203028836180069E-3</v>
      </c>
      <c r="I70" s="643">
        <f>SUM(I69/K69)</f>
        <v>1.3830302192102898E-4</v>
      </c>
      <c r="J70" s="644">
        <f>SUM(J69/K69)</f>
        <v>1.0649332687919231E-2</v>
      </c>
      <c r="K70" s="645">
        <f>SUM(B70:J70)</f>
        <v>1</v>
      </c>
      <c r="L70" s="415"/>
    </row>
    <row r="71" spans="1:12" s="1413" customFormat="1" ht="26.45" customHeight="1" x14ac:dyDescent="0.25">
      <c r="A71" s="1956" t="s">
        <v>807</v>
      </c>
      <c r="B71" s="1957"/>
      <c r="C71" s="1957"/>
      <c r="D71" s="1957"/>
      <c r="E71" s="1957"/>
      <c r="F71" s="1957"/>
      <c r="G71" s="1957"/>
      <c r="H71" s="1957"/>
      <c r="I71" s="1957"/>
      <c r="J71" s="1957"/>
      <c r="K71" s="1957"/>
      <c r="L71" s="1957"/>
    </row>
    <row r="72" spans="1:12" s="203" customFormat="1" ht="16.5" hidden="1" thickBot="1" x14ac:dyDescent="0.3">
      <c r="A72" s="1953" t="s">
        <v>695</v>
      </c>
      <c r="B72" s="1954"/>
      <c r="C72" s="1954"/>
      <c r="D72" s="1954"/>
      <c r="E72" s="1954"/>
      <c r="F72" s="1954"/>
      <c r="G72" s="1954"/>
      <c r="H72" s="1954"/>
      <c r="I72" s="1954"/>
      <c r="J72" s="1954"/>
      <c r="K72" s="1954"/>
      <c r="L72" s="1954"/>
    </row>
    <row r="73" spans="1:12" s="203" customFormat="1" ht="81" hidden="1" customHeight="1" thickBot="1" x14ac:dyDescent="0.3">
      <c r="A73" s="132"/>
      <c r="B73" s="163" t="s">
        <v>444</v>
      </c>
      <c r="C73" s="164" t="s">
        <v>445</v>
      </c>
      <c r="D73" s="164" t="s">
        <v>446</v>
      </c>
      <c r="E73" s="164" t="s">
        <v>447</v>
      </c>
      <c r="F73" s="164" t="s">
        <v>448</v>
      </c>
      <c r="G73" s="164" t="s">
        <v>568</v>
      </c>
      <c r="H73" s="164" t="s">
        <v>569</v>
      </c>
      <c r="I73" s="164" t="s">
        <v>449</v>
      </c>
      <c r="J73" s="165" t="s">
        <v>450</v>
      </c>
      <c r="K73" s="595" t="s">
        <v>451</v>
      </c>
      <c r="L73" s="595" t="s">
        <v>96</v>
      </c>
    </row>
    <row r="74" spans="1:12" s="203" customFormat="1" hidden="1" x14ac:dyDescent="0.25">
      <c r="A74" s="121" t="s">
        <v>131</v>
      </c>
      <c r="B74" s="426">
        <v>651</v>
      </c>
      <c r="C74" s="365">
        <v>641</v>
      </c>
      <c r="D74" s="365">
        <v>1</v>
      </c>
      <c r="E74" s="365">
        <v>5</v>
      </c>
      <c r="F74" s="365">
        <v>0</v>
      </c>
      <c r="G74" s="365">
        <v>0</v>
      </c>
      <c r="H74" s="365">
        <v>9</v>
      </c>
      <c r="I74" s="365">
        <v>0</v>
      </c>
      <c r="J74" s="427">
        <v>2</v>
      </c>
      <c r="K74" s="1458">
        <f t="shared" ref="K74:K92" si="6">SUM(B74:J74)</f>
        <v>1309</v>
      </c>
      <c r="L74" s="646">
        <f>SUM(K74/K93)</f>
        <v>9.2495760316563036E-2</v>
      </c>
    </row>
    <row r="75" spans="1:12" s="203" customFormat="1" hidden="1" x14ac:dyDescent="0.25">
      <c r="A75" s="166">
        <v>1</v>
      </c>
      <c r="B75" s="428">
        <v>621</v>
      </c>
      <c r="C75" s="369">
        <v>591</v>
      </c>
      <c r="D75" s="369">
        <v>4</v>
      </c>
      <c r="E75" s="369">
        <v>1</v>
      </c>
      <c r="F75" s="369">
        <v>0</v>
      </c>
      <c r="G75" s="369">
        <v>0</v>
      </c>
      <c r="H75" s="369">
        <v>1</v>
      </c>
      <c r="I75" s="369">
        <v>0</v>
      </c>
      <c r="J75" s="429">
        <v>0</v>
      </c>
      <c r="K75" s="1459">
        <f t="shared" si="6"/>
        <v>1218</v>
      </c>
      <c r="L75" s="332">
        <f>SUM(K75/K93)</f>
        <v>8.6065573770491802E-2</v>
      </c>
    </row>
    <row r="76" spans="1:12" s="203" customFormat="1" hidden="1" x14ac:dyDescent="0.25">
      <c r="A76" s="166">
        <v>2</v>
      </c>
      <c r="B76" s="428">
        <v>487</v>
      </c>
      <c r="C76" s="369">
        <v>469</v>
      </c>
      <c r="D76" s="369">
        <v>1</v>
      </c>
      <c r="E76" s="369">
        <v>1</v>
      </c>
      <c r="F76" s="369">
        <v>0</v>
      </c>
      <c r="G76" s="369">
        <v>0</v>
      </c>
      <c r="H76" s="369">
        <v>3</v>
      </c>
      <c r="I76" s="369">
        <v>0</v>
      </c>
      <c r="J76" s="429">
        <v>3</v>
      </c>
      <c r="K76" s="1459">
        <f t="shared" si="6"/>
        <v>964</v>
      </c>
      <c r="L76" s="332">
        <f>SUM(K76/K93)</f>
        <v>6.8117580553985299E-2</v>
      </c>
    </row>
    <row r="77" spans="1:12" s="203" customFormat="1" hidden="1" x14ac:dyDescent="0.25">
      <c r="A77" s="166">
        <v>3</v>
      </c>
      <c r="B77" s="428">
        <v>433</v>
      </c>
      <c r="C77" s="369">
        <v>413</v>
      </c>
      <c r="D77" s="369">
        <v>3</v>
      </c>
      <c r="E77" s="369">
        <v>3</v>
      </c>
      <c r="F77" s="369">
        <v>0</v>
      </c>
      <c r="G77" s="369">
        <v>0</v>
      </c>
      <c r="H77" s="369">
        <v>5</v>
      </c>
      <c r="I77" s="369">
        <v>0</v>
      </c>
      <c r="J77" s="429">
        <v>1</v>
      </c>
      <c r="K77" s="1459">
        <f t="shared" si="6"/>
        <v>858</v>
      </c>
      <c r="L77" s="332">
        <f>SUM(K77/K93)</f>
        <v>6.0627473148671569E-2</v>
      </c>
    </row>
    <row r="78" spans="1:12" s="203" customFormat="1" hidden="1" x14ac:dyDescent="0.25">
      <c r="A78" s="166">
        <v>4</v>
      </c>
      <c r="B78" s="428">
        <v>357</v>
      </c>
      <c r="C78" s="369">
        <v>383</v>
      </c>
      <c r="D78" s="369">
        <v>11</v>
      </c>
      <c r="E78" s="369">
        <v>6</v>
      </c>
      <c r="F78" s="369">
        <v>0</v>
      </c>
      <c r="G78" s="369">
        <v>0</v>
      </c>
      <c r="H78" s="369">
        <v>3</v>
      </c>
      <c r="I78" s="369">
        <v>0</v>
      </c>
      <c r="J78" s="429">
        <v>0</v>
      </c>
      <c r="K78" s="1459">
        <f t="shared" si="6"/>
        <v>760</v>
      </c>
      <c r="L78" s="332">
        <f>SUM(K78/K93)</f>
        <v>5.3702656868287166E-2</v>
      </c>
    </row>
    <row r="79" spans="1:12" s="203" customFormat="1" hidden="1" x14ac:dyDescent="0.25">
      <c r="A79" s="166">
        <v>5</v>
      </c>
      <c r="B79" s="428">
        <v>359</v>
      </c>
      <c r="C79" s="369">
        <v>334</v>
      </c>
      <c r="D79" s="369">
        <v>28</v>
      </c>
      <c r="E79" s="369">
        <v>1</v>
      </c>
      <c r="F79" s="369">
        <v>0</v>
      </c>
      <c r="G79" s="369">
        <v>0</v>
      </c>
      <c r="H79" s="369">
        <v>4</v>
      </c>
      <c r="I79" s="369">
        <v>0</v>
      </c>
      <c r="J79" s="429">
        <v>0</v>
      </c>
      <c r="K79" s="1459">
        <f t="shared" si="6"/>
        <v>726</v>
      </c>
      <c r="L79" s="332">
        <f>SUM(K79/K93)</f>
        <v>5.1300169587337477E-2</v>
      </c>
    </row>
    <row r="80" spans="1:12" s="203" customFormat="1" hidden="1" x14ac:dyDescent="0.25">
      <c r="A80" s="166">
        <v>6</v>
      </c>
      <c r="B80" s="428">
        <v>332</v>
      </c>
      <c r="C80" s="369">
        <v>279</v>
      </c>
      <c r="D80" s="369">
        <v>27</v>
      </c>
      <c r="E80" s="369">
        <v>1</v>
      </c>
      <c r="F80" s="369">
        <v>0</v>
      </c>
      <c r="G80" s="369">
        <v>0</v>
      </c>
      <c r="H80" s="369">
        <v>2</v>
      </c>
      <c r="I80" s="369">
        <v>0</v>
      </c>
      <c r="J80" s="429">
        <v>0</v>
      </c>
      <c r="K80" s="1459">
        <f t="shared" si="6"/>
        <v>641</v>
      </c>
      <c r="L80" s="332">
        <f>SUM(K80/K93)</f>
        <v>4.5293951384963255E-2</v>
      </c>
    </row>
    <row r="81" spans="1:12" s="203" customFormat="1" hidden="1" x14ac:dyDescent="0.25">
      <c r="A81" s="166">
        <v>7</v>
      </c>
      <c r="B81" s="428">
        <v>295</v>
      </c>
      <c r="C81" s="369">
        <v>245</v>
      </c>
      <c r="D81" s="369">
        <v>58</v>
      </c>
      <c r="E81" s="369">
        <v>3</v>
      </c>
      <c r="F81" s="369">
        <v>0</v>
      </c>
      <c r="G81" s="369">
        <v>0</v>
      </c>
      <c r="H81" s="369">
        <v>4</v>
      </c>
      <c r="I81" s="369">
        <v>0</v>
      </c>
      <c r="J81" s="429">
        <v>0</v>
      </c>
      <c r="K81" s="1459">
        <f t="shared" si="6"/>
        <v>605</v>
      </c>
      <c r="L81" s="332">
        <f>SUM(K81/K93)</f>
        <v>4.2750141322781231E-2</v>
      </c>
    </row>
    <row r="82" spans="1:12" s="203" customFormat="1" hidden="1" x14ac:dyDescent="0.25">
      <c r="A82" s="166">
        <v>8</v>
      </c>
      <c r="B82" s="428">
        <v>293</v>
      </c>
      <c r="C82" s="369">
        <v>243</v>
      </c>
      <c r="D82" s="369">
        <v>47</v>
      </c>
      <c r="E82" s="369">
        <v>2</v>
      </c>
      <c r="F82" s="369">
        <v>0</v>
      </c>
      <c r="G82" s="369">
        <v>0</v>
      </c>
      <c r="H82" s="369">
        <v>0</v>
      </c>
      <c r="I82" s="369">
        <v>0</v>
      </c>
      <c r="J82" s="429">
        <v>0</v>
      </c>
      <c r="K82" s="1459">
        <f t="shared" si="6"/>
        <v>585</v>
      </c>
      <c r="L82" s="332">
        <f>SUM(K82/K93)</f>
        <v>4.1336913510457887E-2</v>
      </c>
    </row>
    <row r="83" spans="1:12" s="203" customFormat="1" hidden="1" x14ac:dyDescent="0.25">
      <c r="A83" s="166">
        <v>9</v>
      </c>
      <c r="B83" s="428">
        <v>246</v>
      </c>
      <c r="C83" s="369">
        <v>205</v>
      </c>
      <c r="D83" s="369">
        <v>69</v>
      </c>
      <c r="E83" s="369">
        <v>1</v>
      </c>
      <c r="F83" s="369">
        <v>0</v>
      </c>
      <c r="G83" s="369">
        <v>0</v>
      </c>
      <c r="H83" s="369">
        <v>1</v>
      </c>
      <c r="I83" s="369">
        <v>0</v>
      </c>
      <c r="J83" s="429">
        <v>3</v>
      </c>
      <c r="K83" s="1459">
        <f t="shared" si="6"/>
        <v>525</v>
      </c>
      <c r="L83" s="332">
        <f>SUM(K83/K93)</f>
        <v>3.709723007348785E-2</v>
      </c>
    </row>
    <row r="84" spans="1:12" s="203" customFormat="1" hidden="1" x14ac:dyDescent="0.25">
      <c r="A84" s="166">
        <v>10</v>
      </c>
      <c r="B84" s="428">
        <v>252</v>
      </c>
      <c r="C84" s="369">
        <v>206</v>
      </c>
      <c r="D84" s="369">
        <v>76</v>
      </c>
      <c r="E84" s="369">
        <v>14</v>
      </c>
      <c r="F84" s="369">
        <v>0</v>
      </c>
      <c r="G84" s="369">
        <v>0</v>
      </c>
      <c r="H84" s="369">
        <v>2</v>
      </c>
      <c r="I84" s="369">
        <v>1</v>
      </c>
      <c r="J84" s="429">
        <v>2</v>
      </c>
      <c r="K84" s="1459">
        <f t="shared" si="6"/>
        <v>553</v>
      </c>
      <c r="L84" s="332">
        <f>SUM(K84/K93)</f>
        <v>3.9075749010740533E-2</v>
      </c>
    </row>
    <row r="85" spans="1:12" s="203" customFormat="1" hidden="1" x14ac:dyDescent="0.25">
      <c r="A85" s="166">
        <v>11</v>
      </c>
      <c r="B85" s="428">
        <v>238</v>
      </c>
      <c r="C85" s="369">
        <v>187</v>
      </c>
      <c r="D85" s="369">
        <v>107</v>
      </c>
      <c r="E85" s="369">
        <v>9</v>
      </c>
      <c r="F85" s="369">
        <v>0</v>
      </c>
      <c r="G85" s="369">
        <v>0</v>
      </c>
      <c r="H85" s="369">
        <v>1</v>
      </c>
      <c r="I85" s="369">
        <v>0</v>
      </c>
      <c r="J85" s="429">
        <v>2</v>
      </c>
      <c r="K85" s="1459">
        <f t="shared" si="6"/>
        <v>544</v>
      </c>
      <c r="L85" s="332">
        <f>SUM(K85/K93)</f>
        <v>3.8439796495195022E-2</v>
      </c>
    </row>
    <row r="86" spans="1:12" s="203" customFormat="1" hidden="1" x14ac:dyDescent="0.25">
      <c r="A86" s="166">
        <v>12</v>
      </c>
      <c r="B86" s="428">
        <v>254</v>
      </c>
      <c r="C86" s="369">
        <v>184</v>
      </c>
      <c r="D86" s="369">
        <v>119</v>
      </c>
      <c r="E86" s="369">
        <v>24</v>
      </c>
      <c r="F86" s="369">
        <v>0</v>
      </c>
      <c r="G86" s="369">
        <v>1</v>
      </c>
      <c r="H86" s="369">
        <v>2</v>
      </c>
      <c r="I86" s="369">
        <v>0</v>
      </c>
      <c r="J86" s="429">
        <v>1</v>
      </c>
      <c r="K86" s="1459">
        <f t="shared" si="6"/>
        <v>585</v>
      </c>
      <c r="L86" s="332">
        <f>SUM(K86/K93)</f>
        <v>4.1336913510457887E-2</v>
      </c>
    </row>
    <row r="87" spans="1:12" s="203" customFormat="1" hidden="1" x14ac:dyDescent="0.25">
      <c r="A87" s="166">
        <v>13</v>
      </c>
      <c r="B87" s="428">
        <v>234</v>
      </c>
      <c r="C87" s="369">
        <v>141</v>
      </c>
      <c r="D87" s="369">
        <v>148</v>
      </c>
      <c r="E87" s="369">
        <v>37</v>
      </c>
      <c r="F87" s="369">
        <v>0</v>
      </c>
      <c r="G87" s="369">
        <v>7</v>
      </c>
      <c r="H87" s="369">
        <v>2</v>
      </c>
      <c r="I87" s="369">
        <v>0</v>
      </c>
      <c r="J87" s="429">
        <v>1</v>
      </c>
      <c r="K87" s="1459">
        <f t="shared" si="6"/>
        <v>570</v>
      </c>
      <c r="L87" s="332">
        <f>SUM(K87/K93)</f>
        <v>4.0276992651215378E-2</v>
      </c>
    </row>
    <row r="88" spans="1:12" s="203" customFormat="1" hidden="1" x14ac:dyDescent="0.25">
      <c r="A88" s="166">
        <v>14</v>
      </c>
      <c r="B88" s="428">
        <v>225</v>
      </c>
      <c r="C88" s="369">
        <v>152</v>
      </c>
      <c r="D88" s="369">
        <v>180</v>
      </c>
      <c r="E88" s="369">
        <v>40</v>
      </c>
      <c r="F88" s="369">
        <v>0</v>
      </c>
      <c r="G88" s="369">
        <v>23</v>
      </c>
      <c r="H88" s="369">
        <v>2</v>
      </c>
      <c r="I88" s="369">
        <v>0</v>
      </c>
      <c r="J88" s="429">
        <v>2</v>
      </c>
      <c r="K88" s="1459">
        <f t="shared" si="6"/>
        <v>624</v>
      </c>
      <c r="L88" s="332">
        <f>SUM(K88/K93)</f>
        <v>4.409270774448841E-2</v>
      </c>
    </row>
    <row r="89" spans="1:12" s="203" customFormat="1" hidden="1" x14ac:dyDescent="0.25">
      <c r="A89" s="166">
        <v>15</v>
      </c>
      <c r="B89" s="428">
        <v>202</v>
      </c>
      <c r="C89" s="369">
        <v>134</v>
      </c>
      <c r="D89" s="369">
        <v>192</v>
      </c>
      <c r="E89" s="369">
        <v>86</v>
      </c>
      <c r="F89" s="369">
        <v>0</v>
      </c>
      <c r="G89" s="369">
        <v>42</v>
      </c>
      <c r="H89" s="369">
        <v>1</v>
      </c>
      <c r="I89" s="369">
        <v>0</v>
      </c>
      <c r="J89" s="429">
        <v>2</v>
      </c>
      <c r="K89" s="1459">
        <f t="shared" si="6"/>
        <v>659</v>
      </c>
      <c r="L89" s="332">
        <f>SUM(K89/K93)</f>
        <v>4.656585641605427E-2</v>
      </c>
    </row>
    <row r="90" spans="1:12" s="203" customFormat="1" hidden="1" x14ac:dyDescent="0.25">
      <c r="A90" s="166">
        <v>16</v>
      </c>
      <c r="B90" s="428">
        <v>179</v>
      </c>
      <c r="C90" s="369">
        <v>114</v>
      </c>
      <c r="D90" s="369">
        <v>220</v>
      </c>
      <c r="E90" s="369">
        <v>97</v>
      </c>
      <c r="F90" s="369">
        <v>0</v>
      </c>
      <c r="G90" s="369">
        <v>56</v>
      </c>
      <c r="H90" s="369">
        <v>0</v>
      </c>
      <c r="I90" s="369">
        <v>1</v>
      </c>
      <c r="J90" s="429">
        <v>1</v>
      </c>
      <c r="K90" s="1459">
        <f t="shared" si="6"/>
        <v>668</v>
      </c>
      <c r="L90" s="332">
        <f>SUM(K90/K93)</f>
        <v>4.7201808931599774E-2</v>
      </c>
    </row>
    <row r="91" spans="1:12" s="203" customFormat="1" hidden="1" x14ac:dyDescent="0.25">
      <c r="A91" s="166">
        <v>17</v>
      </c>
      <c r="B91" s="428">
        <v>179</v>
      </c>
      <c r="C91" s="369">
        <v>90</v>
      </c>
      <c r="D91" s="369">
        <v>293</v>
      </c>
      <c r="E91" s="369">
        <v>93</v>
      </c>
      <c r="F91" s="369">
        <v>1</v>
      </c>
      <c r="G91" s="369">
        <v>113</v>
      </c>
      <c r="H91" s="369">
        <v>0</v>
      </c>
      <c r="I91" s="369">
        <v>0</v>
      </c>
      <c r="J91" s="429">
        <v>2</v>
      </c>
      <c r="K91" s="1459">
        <f t="shared" si="6"/>
        <v>771</v>
      </c>
      <c r="L91" s="332">
        <f>SUM(K91/K93)</f>
        <v>5.4479932165065005E-2</v>
      </c>
    </row>
    <row r="92" spans="1:12" s="203" customFormat="1" ht="15.75" hidden="1" thickBot="1" x14ac:dyDescent="0.3">
      <c r="A92" s="167" t="s">
        <v>322</v>
      </c>
      <c r="B92" s="430">
        <v>32</v>
      </c>
      <c r="C92" s="431">
        <v>82</v>
      </c>
      <c r="D92" s="431">
        <v>209</v>
      </c>
      <c r="E92" s="431">
        <v>25</v>
      </c>
      <c r="F92" s="431">
        <v>627</v>
      </c>
      <c r="G92" s="431">
        <v>8</v>
      </c>
      <c r="H92" s="431">
        <v>0</v>
      </c>
      <c r="I92" s="431">
        <v>0</v>
      </c>
      <c r="J92" s="432">
        <v>4</v>
      </c>
      <c r="K92" s="1460">
        <f t="shared" si="6"/>
        <v>987</v>
      </c>
      <c r="L92" s="647">
        <f>SUM(K92/K93)</f>
        <v>6.9742792538157156E-2</v>
      </c>
    </row>
    <row r="93" spans="1:12" s="203" customFormat="1" ht="16.5" hidden="1" thickTop="1" thickBot="1" x14ac:dyDescent="0.3">
      <c r="A93" s="121" t="s">
        <v>26</v>
      </c>
      <c r="B93" s="433">
        <f>SUM(B74:B92)</f>
        <v>5869</v>
      </c>
      <c r="C93" s="434">
        <f t="shared" ref="C93:J93" si="7">SUM(C74:C92)</f>
        <v>5093</v>
      </c>
      <c r="D93" s="434">
        <f t="shared" si="7"/>
        <v>1793</v>
      </c>
      <c r="E93" s="434">
        <f t="shared" si="7"/>
        <v>449</v>
      </c>
      <c r="F93" s="434">
        <f t="shared" si="7"/>
        <v>628</v>
      </c>
      <c r="G93" s="434">
        <f t="shared" si="7"/>
        <v>250</v>
      </c>
      <c r="H93" s="434">
        <f t="shared" si="7"/>
        <v>42</v>
      </c>
      <c r="I93" s="434">
        <f t="shared" si="7"/>
        <v>2</v>
      </c>
      <c r="J93" s="435">
        <f t="shared" si="7"/>
        <v>26</v>
      </c>
      <c r="K93" s="1461">
        <f>SUM(K74:K92)</f>
        <v>14152</v>
      </c>
      <c r="L93" s="648">
        <f>SUM(L74:L92)</f>
        <v>0.99999999999999989</v>
      </c>
    </row>
    <row r="94" spans="1:12" s="203" customFormat="1" ht="15.75" hidden="1" thickBot="1" x14ac:dyDescent="0.3">
      <c r="A94" s="88" t="s">
        <v>132</v>
      </c>
      <c r="B94" s="642">
        <f>SUM(B93/K93)</f>
        <v>0.41471170152628606</v>
      </c>
      <c r="C94" s="643">
        <f>SUM(C93/K93)</f>
        <v>0.3598784624081402</v>
      </c>
      <c r="D94" s="643">
        <f>SUM(D93/K93)</f>
        <v>0.12669587337478802</v>
      </c>
      <c r="E94" s="643">
        <f>SUM(E93/K93)</f>
        <v>3.1726964386659132E-2</v>
      </c>
      <c r="F94" s="643">
        <f>SUM(F93/K93)</f>
        <v>4.437535330695308E-2</v>
      </c>
      <c r="G94" s="643">
        <f>SUM(G93/K93)</f>
        <v>1.7665347654041832E-2</v>
      </c>
      <c r="H94" s="643">
        <f>SUM(H93/K93)</f>
        <v>2.9677784058790278E-3</v>
      </c>
      <c r="I94" s="643">
        <f>SUM(I93/K93)</f>
        <v>1.4132278123233464E-4</v>
      </c>
      <c r="J94" s="644">
        <f>SUM(J93/K93)</f>
        <v>1.8371961560203504E-3</v>
      </c>
      <c r="K94" s="645">
        <f>SUM(B94:J94)</f>
        <v>1</v>
      </c>
      <c r="L94" s="415"/>
    </row>
    <row r="95" spans="1:12" s="203" customFormat="1" ht="16.5" hidden="1" thickBot="1" x14ac:dyDescent="0.3">
      <c r="A95" s="1953" t="s">
        <v>608</v>
      </c>
      <c r="B95" s="1954"/>
      <c r="C95" s="1954"/>
      <c r="D95" s="1954"/>
      <c r="E95" s="1954"/>
      <c r="F95" s="1954"/>
      <c r="G95" s="1954"/>
      <c r="H95" s="1954"/>
      <c r="I95" s="1954"/>
      <c r="J95" s="1954"/>
      <c r="K95" s="1954"/>
      <c r="L95" s="1954"/>
    </row>
    <row r="96" spans="1:12" s="203" customFormat="1" ht="72" hidden="1" thickBot="1" x14ac:dyDescent="0.3">
      <c r="A96" s="132"/>
      <c r="B96" s="163" t="s">
        <v>444</v>
      </c>
      <c r="C96" s="164" t="s">
        <v>445</v>
      </c>
      <c r="D96" s="164" t="s">
        <v>446</v>
      </c>
      <c r="E96" s="164" t="s">
        <v>447</v>
      </c>
      <c r="F96" s="164" t="s">
        <v>448</v>
      </c>
      <c r="G96" s="164" t="s">
        <v>568</v>
      </c>
      <c r="H96" s="164" t="s">
        <v>569</v>
      </c>
      <c r="I96" s="164" t="s">
        <v>449</v>
      </c>
      <c r="J96" s="165" t="s">
        <v>450</v>
      </c>
      <c r="K96" s="595" t="s">
        <v>451</v>
      </c>
      <c r="L96" s="595" t="s">
        <v>96</v>
      </c>
    </row>
    <row r="97" spans="1:12" s="203" customFormat="1" ht="14.1" hidden="1" customHeight="1" x14ac:dyDescent="0.25">
      <c r="A97" s="121" t="s">
        <v>131</v>
      </c>
      <c r="B97" s="1162">
        <v>625</v>
      </c>
      <c r="C97" s="1149">
        <v>618</v>
      </c>
      <c r="D97" s="1149">
        <v>5</v>
      </c>
      <c r="E97" s="1149">
        <v>9</v>
      </c>
      <c r="F97" s="1149">
        <v>0</v>
      </c>
      <c r="G97" s="1149">
        <v>0</v>
      </c>
      <c r="H97" s="1149">
        <v>2</v>
      </c>
      <c r="I97" s="1149">
        <v>0</v>
      </c>
      <c r="J97" s="1163">
        <v>1</v>
      </c>
      <c r="K97" s="220">
        <f t="shared" ref="K97:K115" si="8">SUM(B97:J97)</f>
        <v>1260</v>
      </c>
      <c r="L97" s="646">
        <f>SUM(K97/K116)</f>
        <v>8.9096308867204072E-2</v>
      </c>
    </row>
    <row r="98" spans="1:12" s="203" customFormat="1" ht="14.1" hidden="1" customHeight="1" x14ac:dyDescent="0.25">
      <c r="A98" s="166">
        <v>1</v>
      </c>
      <c r="B98" s="1164">
        <v>573</v>
      </c>
      <c r="C98" s="1165">
        <v>608</v>
      </c>
      <c r="D98" s="1165">
        <v>2</v>
      </c>
      <c r="E98" s="1165">
        <v>2</v>
      </c>
      <c r="F98" s="1165">
        <v>0</v>
      </c>
      <c r="G98" s="1165">
        <v>0</v>
      </c>
      <c r="H98" s="1165">
        <v>4</v>
      </c>
      <c r="I98" s="1165">
        <v>0</v>
      </c>
      <c r="J98" s="1166">
        <v>3</v>
      </c>
      <c r="K98" s="221">
        <f t="shared" si="8"/>
        <v>1192</v>
      </c>
      <c r="L98" s="332">
        <f>SUM(K98/K116)</f>
        <v>8.4287936642624808E-2</v>
      </c>
    </row>
    <row r="99" spans="1:12" s="203" customFormat="1" ht="14.1" hidden="1" customHeight="1" x14ac:dyDescent="0.25">
      <c r="A99" s="166">
        <v>2</v>
      </c>
      <c r="B99" s="1164">
        <v>468</v>
      </c>
      <c r="C99" s="1165">
        <v>479</v>
      </c>
      <c r="D99" s="1165">
        <v>3</v>
      </c>
      <c r="E99" s="1165">
        <v>1</v>
      </c>
      <c r="F99" s="1165">
        <v>0</v>
      </c>
      <c r="G99" s="1165">
        <v>0</v>
      </c>
      <c r="H99" s="1165">
        <v>8</v>
      </c>
      <c r="I99" s="1165">
        <v>0</v>
      </c>
      <c r="J99" s="1166">
        <v>0</v>
      </c>
      <c r="K99" s="221">
        <f t="shared" si="8"/>
        <v>959</v>
      </c>
      <c r="L99" s="332">
        <f>SUM(K99/K116)</f>
        <v>6.7812190637816433E-2</v>
      </c>
    </row>
    <row r="100" spans="1:12" s="203" customFormat="1" ht="14.1" hidden="1" customHeight="1" x14ac:dyDescent="0.25">
      <c r="A100" s="166">
        <v>3</v>
      </c>
      <c r="B100" s="1164">
        <v>417</v>
      </c>
      <c r="C100" s="1165">
        <v>430</v>
      </c>
      <c r="D100" s="1165">
        <v>5</v>
      </c>
      <c r="E100" s="1165">
        <v>0</v>
      </c>
      <c r="F100" s="1165">
        <v>0</v>
      </c>
      <c r="G100" s="1165">
        <v>0</v>
      </c>
      <c r="H100" s="1165">
        <v>5</v>
      </c>
      <c r="I100" s="1165">
        <v>0</v>
      </c>
      <c r="J100" s="1166">
        <v>1</v>
      </c>
      <c r="K100" s="221">
        <f t="shared" si="8"/>
        <v>858</v>
      </c>
      <c r="L100" s="332">
        <f>SUM(K100/K116)</f>
        <v>6.0670343657191345E-2</v>
      </c>
    </row>
    <row r="101" spans="1:12" s="203" customFormat="1" ht="14.1" hidden="1" customHeight="1" x14ac:dyDescent="0.25">
      <c r="A101" s="166">
        <v>4</v>
      </c>
      <c r="B101" s="1164">
        <v>367</v>
      </c>
      <c r="C101" s="1165">
        <v>379</v>
      </c>
      <c r="D101" s="1165">
        <v>11</v>
      </c>
      <c r="E101" s="1165">
        <v>2</v>
      </c>
      <c r="F101" s="1165">
        <v>0</v>
      </c>
      <c r="G101" s="1165">
        <v>0</v>
      </c>
      <c r="H101" s="1165">
        <v>4</v>
      </c>
      <c r="I101" s="1165">
        <v>0</v>
      </c>
      <c r="J101" s="1166">
        <v>0</v>
      </c>
      <c r="K101" s="221">
        <f t="shared" si="8"/>
        <v>763</v>
      </c>
      <c r="L101" s="332">
        <f>SUM(K101/K116)</f>
        <v>5.3952764814029136E-2</v>
      </c>
    </row>
    <row r="102" spans="1:12" s="203" customFormat="1" ht="14.1" hidden="1" customHeight="1" x14ac:dyDescent="0.25">
      <c r="A102" s="166">
        <v>5</v>
      </c>
      <c r="B102" s="1164">
        <v>375</v>
      </c>
      <c r="C102" s="1165">
        <v>338</v>
      </c>
      <c r="D102" s="1165">
        <v>23</v>
      </c>
      <c r="E102" s="1165">
        <v>6</v>
      </c>
      <c r="F102" s="1165">
        <v>0</v>
      </c>
      <c r="G102" s="1165">
        <v>0</v>
      </c>
      <c r="H102" s="1165">
        <v>4</v>
      </c>
      <c r="I102" s="1165">
        <v>0</v>
      </c>
      <c r="J102" s="1166">
        <v>2</v>
      </c>
      <c r="K102" s="221">
        <f t="shared" si="8"/>
        <v>748</v>
      </c>
      <c r="L102" s="332">
        <f>SUM(K102/K116)</f>
        <v>5.2892094470371943E-2</v>
      </c>
    </row>
    <row r="103" spans="1:12" s="203" customFormat="1" ht="14.1" hidden="1" customHeight="1" x14ac:dyDescent="0.25">
      <c r="A103" s="166">
        <v>6</v>
      </c>
      <c r="B103" s="1164">
        <v>305</v>
      </c>
      <c r="C103" s="1165">
        <v>305</v>
      </c>
      <c r="D103" s="1165">
        <v>32</v>
      </c>
      <c r="E103" s="1165">
        <v>1</v>
      </c>
      <c r="F103" s="1165">
        <v>0</v>
      </c>
      <c r="G103" s="1165">
        <v>0</v>
      </c>
      <c r="H103" s="1165">
        <v>0</v>
      </c>
      <c r="I103" s="1165">
        <v>0</v>
      </c>
      <c r="J103" s="1166">
        <v>0</v>
      </c>
      <c r="K103" s="221">
        <f t="shared" si="8"/>
        <v>643</v>
      </c>
      <c r="L103" s="332">
        <f>SUM(K103/K116)</f>
        <v>4.5467402064771602E-2</v>
      </c>
    </row>
    <row r="104" spans="1:12" s="203" customFormat="1" ht="14.1" hidden="1" customHeight="1" x14ac:dyDescent="0.25">
      <c r="A104" s="166">
        <v>7</v>
      </c>
      <c r="B104" s="1164">
        <v>319</v>
      </c>
      <c r="C104" s="1165">
        <v>256</v>
      </c>
      <c r="D104" s="1165">
        <v>43</v>
      </c>
      <c r="E104" s="1165">
        <v>5</v>
      </c>
      <c r="F104" s="1165">
        <v>0</v>
      </c>
      <c r="G104" s="1165">
        <v>0</v>
      </c>
      <c r="H104" s="1165">
        <v>4</v>
      </c>
      <c r="I104" s="1165">
        <v>0</v>
      </c>
      <c r="J104" s="1166">
        <v>1</v>
      </c>
      <c r="K104" s="221">
        <f t="shared" si="8"/>
        <v>628</v>
      </c>
      <c r="L104" s="332">
        <f>SUM(K104/K116)</f>
        <v>4.4406731721114409E-2</v>
      </c>
    </row>
    <row r="105" spans="1:12" s="203" customFormat="1" ht="14.1" hidden="1" customHeight="1" x14ac:dyDescent="0.25">
      <c r="A105" s="166">
        <v>8</v>
      </c>
      <c r="B105" s="1164">
        <v>257</v>
      </c>
      <c r="C105" s="1165">
        <v>241</v>
      </c>
      <c r="D105" s="1165">
        <v>42</v>
      </c>
      <c r="E105" s="1165">
        <v>4</v>
      </c>
      <c r="F105" s="1165">
        <v>0</v>
      </c>
      <c r="G105" s="1165">
        <v>0</v>
      </c>
      <c r="H105" s="1165">
        <v>0</v>
      </c>
      <c r="I105" s="1165">
        <v>0</v>
      </c>
      <c r="J105" s="1166">
        <v>2</v>
      </c>
      <c r="K105" s="221">
        <f t="shared" si="8"/>
        <v>546</v>
      </c>
      <c r="L105" s="332">
        <f>SUM(K105/K116)</f>
        <v>3.8608400509121767E-2</v>
      </c>
    </row>
    <row r="106" spans="1:12" s="203" customFormat="1" ht="14.1" hidden="1" customHeight="1" x14ac:dyDescent="0.25">
      <c r="A106" s="166">
        <v>9</v>
      </c>
      <c r="B106" s="1164">
        <v>258</v>
      </c>
      <c r="C106" s="1165">
        <v>236</v>
      </c>
      <c r="D106" s="1165">
        <v>66</v>
      </c>
      <c r="E106" s="1165">
        <v>8</v>
      </c>
      <c r="F106" s="1165">
        <v>0</v>
      </c>
      <c r="G106" s="1165">
        <v>0</v>
      </c>
      <c r="H106" s="1165">
        <v>0</v>
      </c>
      <c r="I106" s="1165">
        <v>0</v>
      </c>
      <c r="J106" s="1166">
        <v>2</v>
      </c>
      <c r="K106" s="221">
        <f t="shared" si="8"/>
        <v>570</v>
      </c>
      <c r="L106" s="332">
        <f>SUM(K106/K116)</f>
        <v>4.0305473058973272E-2</v>
      </c>
    </row>
    <row r="107" spans="1:12" s="203" customFormat="1" ht="14.1" hidden="1" customHeight="1" x14ac:dyDescent="0.25">
      <c r="A107" s="166">
        <v>10</v>
      </c>
      <c r="B107" s="1164">
        <v>274</v>
      </c>
      <c r="C107" s="1165">
        <v>239</v>
      </c>
      <c r="D107" s="1165">
        <v>71</v>
      </c>
      <c r="E107" s="1165">
        <v>3</v>
      </c>
      <c r="F107" s="1165">
        <v>0</v>
      </c>
      <c r="G107" s="1165">
        <v>0</v>
      </c>
      <c r="H107" s="1165">
        <v>2</v>
      </c>
      <c r="I107" s="1165">
        <v>0</v>
      </c>
      <c r="J107" s="1166">
        <v>2</v>
      </c>
      <c r="K107" s="221">
        <f t="shared" si="8"/>
        <v>591</v>
      </c>
      <c r="L107" s="332">
        <f>SUM(K107/K116)</f>
        <v>4.1790411540093338E-2</v>
      </c>
    </row>
    <row r="108" spans="1:12" s="203" customFormat="1" ht="14.1" hidden="1" customHeight="1" x14ac:dyDescent="0.25">
      <c r="A108" s="166">
        <v>11</v>
      </c>
      <c r="B108" s="1164">
        <v>228</v>
      </c>
      <c r="C108" s="1165">
        <v>195</v>
      </c>
      <c r="D108" s="1165">
        <v>88</v>
      </c>
      <c r="E108" s="1165">
        <v>15</v>
      </c>
      <c r="F108" s="1165">
        <v>0</v>
      </c>
      <c r="G108" s="1165">
        <v>0</v>
      </c>
      <c r="H108" s="1165">
        <v>1</v>
      </c>
      <c r="I108" s="1165">
        <v>0</v>
      </c>
      <c r="J108" s="1166">
        <v>1</v>
      </c>
      <c r="K108" s="221">
        <f t="shared" si="8"/>
        <v>528</v>
      </c>
      <c r="L108" s="332">
        <f>SUM(K108/K116)</f>
        <v>3.7335596096733134E-2</v>
      </c>
    </row>
    <row r="109" spans="1:12" s="203" customFormat="1" ht="14.1" hidden="1" customHeight="1" x14ac:dyDescent="0.25">
      <c r="A109" s="166">
        <v>12</v>
      </c>
      <c r="B109" s="1164">
        <v>260</v>
      </c>
      <c r="C109" s="1165">
        <v>178</v>
      </c>
      <c r="D109" s="1165">
        <v>111</v>
      </c>
      <c r="E109" s="1165">
        <v>25</v>
      </c>
      <c r="F109" s="1165">
        <v>0</v>
      </c>
      <c r="G109" s="1165">
        <v>1</v>
      </c>
      <c r="H109" s="1165">
        <v>2</v>
      </c>
      <c r="I109" s="1165">
        <v>0</v>
      </c>
      <c r="J109" s="1166">
        <v>3</v>
      </c>
      <c r="K109" s="221">
        <f t="shared" si="8"/>
        <v>580</v>
      </c>
      <c r="L109" s="332">
        <f>SUM(K109/K116)</f>
        <v>4.1012586621411398E-2</v>
      </c>
    </row>
    <row r="110" spans="1:12" s="203" customFormat="1" ht="14.1" hidden="1" customHeight="1" x14ac:dyDescent="0.25">
      <c r="A110" s="166">
        <v>13</v>
      </c>
      <c r="B110" s="1164">
        <v>213</v>
      </c>
      <c r="C110" s="1165">
        <v>174</v>
      </c>
      <c r="D110" s="1165">
        <v>157</v>
      </c>
      <c r="E110" s="1165">
        <v>36</v>
      </c>
      <c r="F110" s="1165">
        <v>0</v>
      </c>
      <c r="G110" s="1165">
        <v>4</v>
      </c>
      <c r="H110" s="1165">
        <v>3</v>
      </c>
      <c r="I110" s="1165">
        <v>0</v>
      </c>
      <c r="J110" s="1166">
        <v>3</v>
      </c>
      <c r="K110" s="221">
        <f t="shared" si="8"/>
        <v>590</v>
      </c>
      <c r="L110" s="332">
        <f>SUM(K110/K116)</f>
        <v>4.1719700183849524E-2</v>
      </c>
    </row>
    <row r="111" spans="1:12" s="203" customFormat="1" ht="14.1" hidden="1" customHeight="1" x14ac:dyDescent="0.25">
      <c r="A111" s="166">
        <v>14</v>
      </c>
      <c r="B111" s="1164">
        <v>195</v>
      </c>
      <c r="C111" s="1165">
        <v>156</v>
      </c>
      <c r="D111" s="1165">
        <v>173</v>
      </c>
      <c r="E111" s="1165">
        <v>69</v>
      </c>
      <c r="F111" s="1165">
        <v>0</v>
      </c>
      <c r="G111" s="1165">
        <v>19</v>
      </c>
      <c r="H111" s="1165">
        <v>2</v>
      </c>
      <c r="I111" s="1165">
        <v>0</v>
      </c>
      <c r="J111" s="1166">
        <v>5</v>
      </c>
      <c r="K111" s="221">
        <f t="shared" si="8"/>
        <v>619</v>
      </c>
      <c r="L111" s="332">
        <f>SUM(K111/K116)</f>
        <v>4.3770329514920096E-2</v>
      </c>
    </row>
    <row r="112" spans="1:12" s="203" customFormat="1" ht="14.1" hidden="1" customHeight="1" x14ac:dyDescent="0.25">
      <c r="A112" s="166">
        <v>15</v>
      </c>
      <c r="B112" s="1164">
        <v>180</v>
      </c>
      <c r="C112" s="1165">
        <v>119</v>
      </c>
      <c r="D112" s="1165">
        <v>196</v>
      </c>
      <c r="E112" s="1165">
        <v>82</v>
      </c>
      <c r="F112" s="1165">
        <v>0</v>
      </c>
      <c r="G112" s="1165">
        <v>33</v>
      </c>
      <c r="H112" s="1165">
        <v>1</v>
      </c>
      <c r="I112" s="1165">
        <v>1</v>
      </c>
      <c r="J112" s="1166">
        <v>5</v>
      </c>
      <c r="K112" s="221">
        <f t="shared" si="8"/>
        <v>617</v>
      </c>
      <c r="L112" s="332">
        <f>SUM(K112/K116)</f>
        <v>4.362890680243247E-2</v>
      </c>
    </row>
    <row r="113" spans="1:12" s="203" customFormat="1" ht="14.1" hidden="1" customHeight="1" x14ac:dyDescent="0.25">
      <c r="A113" s="166">
        <v>16</v>
      </c>
      <c r="B113" s="1164">
        <v>162</v>
      </c>
      <c r="C113" s="1165">
        <v>117</v>
      </c>
      <c r="D113" s="1165">
        <v>253</v>
      </c>
      <c r="E113" s="1165">
        <v>115</v>
      </c>
      <c r="F113" s="1165">
        <v>0</v>
      </c>
      <c r="G113" s="1165">
        <v>69</v>
      </c>
      <c r="H113" s="1165">
        <v>1</v>
      </c>
      <c r="I113" s="1165">
        <v>0</v>
      </c>
      <c r="J113" s="1166">
        <v>9</v>
      </c>
      <c r="K113" s="221">
        <f t="shared" si="8"/>
        <v>726</v>
      </c>
      <c r="L113" s="332">
        <f>SUM(K113/K116)</f>
        <v>5.1336444633008065E-2</v>
      </c>
    </row>
    <row r="114" spans="1:12" s="203" customFormat="1" ht="14.1" hidden="1" customHeight="1" x14ac:dyDescent="0.25">
      <c r="A114" s="166">
        <v>17</v>
      </c>
      <c r="B114" s="1164">
        <v>166</v>
      </c>
      <c r="C114" s="1165">
        <v>109</v>
      </c>
      <c r="D114" s="1165">
        <v>322</v>
      </c>
      <c r="E114" s="1165">
        <v>88</v>
      </c>
      <c r="F114" s="1165">
        <v>3</v>
      </c>
      <c r="G114" s="1165">
        <v>104</v>
      </c>
      <c r="H114" s="1165">
        <v>1</v>
      </c>
      <c r="I114" s="1165">
        <v>0</v>
      </c>
      <c r="J114" s="1166">
        <v>5</v>
      </c>
      <c r="K114" s="221">
        <f t="shared" si="8"/>
        <v>798</v>
      </c>
      <c r="L114" s="332">
        <f>SUM(K114/K116)</f>
        <v>5.6427662282562581E-2</v>
      </c>
    </row>
    <row r="115" spans="1:12" s="203" customFormat="1" ht="14.1" hidden="1" customHeight="1" thickBot="1" x14ac:dyDescent="0.3">
      <c r="A115" s="167" t="s">
        <v>322</v>
      </c>
      <c r="B115" s="1167">
        <v>40</v>
      </c>
      <c r="C115" s="1168">
        <v>91</v>
      </c>
      <c r="D115" s="1168">
        <v>180</v>
      </c>
      <c r="E115" s="1168">
        <v>44</v>
      </c>
      <c r="F115" s="1168">
        <v>541</v>
      </c>
      <c r="G115" s="1168">
        <v>14</v>
      </c>
      <c r="H115" s="1168">
        <v>0</v>
      </c>
      <c r="I115" s="1168">
        <v>1</v>
      </c>
      <c r="J115" s="1169">
        <v>15</v>
      </c>
      <c r="K115" s="222">
        <f t="shared" si="8"/>
        <v>926</v>
      </c>
      <c r="L115" s="647">
        <f>SUM(K115/K116)</f>
        <v>6.5478715881770608E-2</v>
      </c>
    </row>
    <row r="116" spans="1:12" s="203" customFormat="1" ht="16.5" hidden="1" customHeight="1" thickTop="1" thickBot="1" x14ac:dyDescent="0.3">
      <c r="A116" s="121" t="s">
        <v>26</v>
      </c>
      <c r="B116" s="296">
        <f>SUM(B97:B115)</f>
        <v>5682</v>
      </c>
      <c r="C116" s="297">
        <f t="shared" ref="C116:J116" si="9">SUM(C97:C115)</f>
        <v>5268</v>
      </c>
      <c r="D116" s="297">
        <f t="shared" si="9"/>
        <v>1783</v>
      </c>
      <c r="E116" s="297">
        <f t="shared" si="9"/>
        <v>515</v>
      </c>
      <c r="F116" s="297">
        <f t="shared" si="9"/>
        <v>544</v>
      </c>
      <c r="G116" s="297">
        <f t="shared" si="9"/>
        <v>244</v>
      </c>
      <c r="H116" s="297">
        <f t="shared" si="9"/>
        <v>44</v>
      </c>
      <c r="I116" s="297">
        <f t="shared" si="9"/>
        <v>2</v>
      </c>
      <c r="J116" s="298">
        <f t="shared" si="9"/>
        <v>60</v>
      </c>
      <c r="K116" s="219">
        <f>SUM(K97:K115)</f>
        <v>14142</v>
      </c>
      <c r="L116" s="648">
        <f>SUM(L97:L115)</f>
        <v>0.99999999999999989</v>
      </c>
    </row>
    <row r="117" spans="1:12" s="203" customFormat="1" ht="16.5" hidden="1" customHeight="1" thickBot="1" x14ac:dyDescent="0.3">
      <c r="A117" s="88" t="s">
        <v>132</v>
      </c>
      <c r="B117" s="643">
        <f>SUM(B116/K116)</f>
        <v>0.4017819261773441</v>
      </c>
      <c r="C117" s="643">
        <f>SUM(C116/K116)</f>
        <v>0.37250742469240561</v>
      </c>
      <c r="D117" s="643">
        <f>SUM(D116/K116)</f>
        <v>0.12607834818271815</v>
      </c>
      <c r="E117" s="643">
        <f>SUM(E116/K116)</f>
        <v>3.6416348465563568E-2</v>
      </c>
      <c r="F117" s="643">
        <f>SUM(F116/K116)</f>
        <v>3.846697779663414E-2</v>
      </c>
      <c r="G117" s="643">
        <f>SUM(G116/K116)</f>
        <v>1.7253570923490311E-2</v>
      </c>
      <c r="H117" s="643">
        <f>SUM(H116/K116)</f>
        <v>3.1112996747277612E-3</v>
      </c>
      <c r="I117" s="643">
        <f>SUM(I116/K116)</f>
        <v>1.414227124876255E-4</v>
      </c>
      <c r="J117" s="644">
        <f>SUM(J116/K116)</f>
        <v>4.2426813746287654E-3</v>
      </c>
      <c r="K117" s="645">
        <f>SUM(B117:J117)</f>
        <v>1</v>
      </c>
      <c r="L117" s="415"/>
    </row>
    <row r="118" spans="1:12" s="203" customFormat="1" ht="16.5" hidden="1" thickBot="1" x14ac:dyDescent="0.3">
      <c r="A118" s="1953" t="s">
        <v>697</v>
      </c>
      <c r="B118" s="1954"/>
      <c r="C118" s="1954"/>
      <c r="D118" s="1954"/>
      <c r="E118" s="1954"/>
      <c r="F118" s="1954"/>
      <c r="G118" s="1954"/>
      <c r="H118" s="1954"/>
      <c r="I118" s="1954"/>
      <c r="J118" s="1954"/>
      <c r="K118" s="1954"/>
      <c r="L118" s="1954"/>
    </row>
    <row r="119" spans="1:12" s="203" customFormat="1" ht="72" hidden="1" thickBot="1" x14ac:dyDescent="0.3">
      <c r="A119" s="132"/>
      <c r="B119" s="163" t="s">
        <v>444</v>
      </c>
      <c r="C119" s="164" t="s">
        <v>445</v>
      </c>
      <c r="D119" s="164" t="s">
        <v>446</v>
      </c>
      <c r="E119" s="164" t="s">
        <v>447</v>
      </c>
      <c r="F119" s="164" t="s">
        <v>448</v>
      </c>
      <c r="G119" s="164" t="s">
        <v>583</v>
      </c>
      <c r="H119" s="164" t="s">
        <v>569</v>
      </c>
      <c r="I119" s="164" t="s">
        <v>449</v>
      </c>
      <c r="J119" s="165" t="s">
        <v>450</v>
      </c>
      <c r="K119" s="595" t="s">
        <v>451</v>
      </c>
      <c r="L119" s="595" t="s">
        <v>96</v>
      </c>
    </row>
    <row r="120" spans="1:12" s="203" customFormat="1" hidden="1" x14ac:dyDescent="0.25">
      <c r="A120" s="121" t="s">
        <v>131</v>
      </c>
      <c r="B120" s="1162">
        <v>521</v>
      </c>
      <c r="C120" s="1149">
        <v>695</v>
      </c>
      <c r="D120" s="1149">
        <v>5</v>
      </c>
      <c r="E120" s="1149">
        <v>4</v>
      </c>
      <c r="F120" s="1149">
        <v>0</v>
      </c>
      <c r="G120" s="1149">
        <v>0</v>
      </c>
      <c r="H120" s="1149">
        <v>6</v>
      </c>
      <c r="I120" s="1149">
        <v>0</v>
      </c>
      <c r="J120" s="1163">
        <v>4</v>
      </c>
      <c r="K120" s="220">
        <f t="shared" ref="K120:K138" si="10">SUM(B120:J120)</f>
        <v>1235</v>
      </c>
      <c r="L120" s="646">
        <f>SUM(K120/K139)</f>
        <v>8.6941217881027807E-2</v>
      </c>
    </row>
    <row r="121" spans="1:12" s="203" customFormat="1" hidden="1" x14ac:dyDescent="0.25">
      <c r="A121" s="166">
        <v>1</v>
      </c>
      <c r="B121" s="1164">
        <v>500</v>
      </c>
      <c r="C121" s="1165">
        <v>675</v>
      </c>
      <c r="D121" s="1165">
        <v>3</v>
      </c>
      <c r="E121" s="1165">
        <v>2</v>
      </c>
      <c r="F121" s="1165">
        <v>0</v>
      </c>
      <c r="G121" s="1165">
        <v>0</v>
      </c>
      <c r="H121" s="1165">
        <v>6</v>
      </c>
      <c r="I121" s="1165">
        <v>2</v>
      </c>
      <c r="J121" s="1166">
        <v>1</v>
      </c>
      <c r="K121" s="221">
        <f t="shared" si="10"/>
        <v>1189</v>
      </c>
      <c r="L121" s="332">
        <f>SUM(K121/K139)</f>
        <v>8.370292150651179E-2</v>
      </c>
    </row>
    <row r="122" spans="1:12" s="203" customFormat="1" hidden="1" x14ac:dyDescent="0.25">
      <c r="A122" s="166">
        <v>2</v>
      </c>
      <c r="B122" s="1164">
        <v>406</v>
      </c>
      <c r="C122" s="1165">
        <v>524</v>
      </c>
      <c r="D122" s="1165">
        <v>1</v>
      </c>
      <c r="E122" s="1165">
        <v>3</v>
      </c>
      <c r="F122" s="1165">
        <v>0</v>
      </c>
      <c r="G122" s="1165">
        <v>0</v>
      </c>
      <c r="H122" s="1165">
        <v>2</v>
      </c>
      <c r="I122" s="1165">
        <v>1</v>
      </c>
      <c r="J122" s="1166">
        <v>1</v>
      </c>
      <c r="K122" s="221">
        <f t="shared" si="10"/>
        <v>938</v>
      </c>
      <c r="L122" s="332">
        <f>SUM(K122/K139)</f>
        <v>6.6033086941217886E-2</v>
      </c>
    </row>
    <row r="123" spans="1:12" s="203" customFormat="1" hidden="1" x14ac:dyDescent="0.25">
      <c r="A123" s="166">
        <v>3</v>
      </c>
      <c r="B123" s="1164">
        <v>354</v>
      </c>
      <c r="C123" s="1165">
        <v>478</v>
      </c>
      <c r="D123" s="1165">
        <v>6</v>
      </c>
      <c r="E123" s="1165">
        <v>4</v>
      </c>
      <c r="F123" s="1165">
        <v>0</v>
      </c>
      <c r="G123" s="1165">
        <v>0</v>
      </c>
      <c r="H123" s="1165">
        <v>6</v>
      </c>
      <c r="I123" s="1165">
        <v>0</v>
      </c>
      <c r="J123" s="1166">
        <v>1</v>
      </c>
      <c r="K123" s="221">
        <f t="shared" si="10"/>
        <v>849</v>
      </c>
      <c r="L123" s="332">
        <v>5.8999999999999997E-2</v>
      </c>
    </row>
    <row r="124" spans="1:12" s="203" customFormat="1" hidden="1" x14ac:dyDescent="0.25">
      <c r="A124" s="166">
        <v>4</v>
      </c>
      <c r="B124" s="1164">
        <v>353</v>
      </c>
      <c r="C124" s="1165">
        <v>417</v>
      </c>
      <c r="D124" s="1165">
        <v>13</v>
      </c>
      <c r="E124" s="1165">
        <v>6</v>
      </c>
      <c r="F124" s="1165">
        <v>0</v>
      </c>
      <c r="G124" s="1165">
        <v>0</v>
      </c>
      <c r="H124" s="1165">
        <v>2</v>
      </c>
      <c r="I124" s="1165">
        <v>0</v>
      </c>
      <c r="J124" s="1166">
        <v>0</v>
      </c>
      <c r="K124" s="221">
        <f t="shared" si="10"/>
        <v>791</v>
      </c>
      <c r="L124" s="332">
        <f>SUM(K124/K139)</f>
        <v>5.5684618092221048E-2</v>
      </c>
    </row>
    <row r="125" spans="1:12" s="203" customFormat="1" hidden="1" x14ac:dyDescent="0.25">
      <c r="A125" s="166">
        <v>5</v>
      </c>
      <c r="B125" s="1164">
        <v>310</v>
      </c>
      <c r="C125" s="1165">
        <v>385</v>
      </c>
      <c r="D125" s="1165">
        <v>16</v>
      </c>
      <c r="E125" s="1165">
        <v>2</v>
      </c>
      <c r="F125" s="1165">
        <v>0</v>
      </c>
      <c r="G125" s="1165">
        <v>0</v>
      </c>
      <c r="H125" s="1165">
        <v>4</v>
      </c>
      <c r="I125" s="1165">
        <v>0</v>
      </c>
      <c r="J125" s="1166">
        <v>1</v>
      </c>
      <c r="K125" s="221">
        <f t="shared" si="10"/>
        <v>718</v>
      </c>
      <c r="L125" s="332">
        <f>SUM(K125/K139)</f>
        <v>5.0545582541358679E-2</v>
      </c>
    </row>
    <row r="126" spans="1:12" s="203" customFormat="1" hidden="1" x14ac:dyDescent="0.25">
      <c r="A126" s="166">
        <v>6</v>
      </c>
      <c r="B126" s="1164">
        <v>310</v>
      </c>
      <c r="C126" s="1165">
        <v>333</v>
      </c>
      <c r="D126" s="1165">
        <v>24</v>
      </c>
      <c r="E126" s="1165">
        <v>7</v>
      </c>
      <c r="F126" s="1165">
        <v>0</v>
      </c>
      <c r="G126" s="1165">
        <v>0</v>
      </c>
      <c r="H126" s="1165">
        <v>3</v>
      </c>
      <c r="I126" s="1165">
        <v>0</v>
      </c>
      <c r="J126" s="1166">
        <v>3</v>
      </c>
      <c r="K126" s="221">
        <f t="shared" si="10"/>
        <v>680</v>
      </c>
      <c r="L126" s="332">
        <f>SUM(K126/K139)</f>
        <v>4.7870468145019357E-2</v>
      </c>
    </row>
    <row r="127" spans="1:12" s="203" customFormat="1" hidden="1" x14ac:dyDescent="0.25">
      <c r="A127" s="166">
        <v>7</v>
      </c>
      <c r="B127" s="1164">
        <v>285</v>
      </c>
      <c r="C127" s="1165">
        <v>312</v>
      </c>
      <c r="D127" s="1165">
        <v>31</v>
      </c>
      <c r="E127" s="1165">
        <v>6</v>
      </c>
      <c r="F127" s="1165">
        <v>0</v>
      </c>
      <c r="G127" s="1165">
        <v>0</v>
      </c>
      <c r="H127" s="1165">
        <v>2</v>
      </c>
      <c r="I127" s="1165">
        <v>1</v>
      </c>
      <c r="J127" s="1166">
        <v>2</v>
      </c>
      <c r="K127" s="221">
        <f t="shared" si="10"/>
        <v>639</v>
      </c>
      <c r="L127" s="332">
        <f>SUM(K127/K139)</f>
        <v>4.4984160506863782E-2</v>
      </c>
    </row>
    <row r="128" spans="1:12" s="203" customFormat="1" hidden="1" x14ac:dyDescent="0.25">
      <c r="A128" s="166">
        <v>8</v>
      </c>
      <c r="B128" s="1164">
        <v>230</v>
      </c>
      <c r="C128" s="1165">
        <v>288</v>
      </c>
      <c r="D128" s="1165">
        <v>40</v>
      </c>
      <c r="E128" s="1165">
        <v>9</v>
      </c>
      <c r="F128" s="1165">
        <v>0</v>
      </c>
      <c r="G128" s="1165">
        <v>0</v>
      </c>
      <c r="H128" s="1165">
        <v>1</v>
      </c>
      <c r="I128" s="1165">
        <v>0</v>
      </c>
      <c r="J128" s="1166">
        <v>1</v>
      </c>
      <c r="K128" s="221">
        <f t="shared" si="10"/>
        <v>569</v>
      </c>
      <c r="L128" s="332">
        <f>SUM(K128/K139)</f>
        <v>4.0056318197817672E-2</v>
      </c>
    </row>
    <row r="129" spans="1:12" s="203" customFormat="1" hidden="1" x14ac:dyDescent="0.25">
      <c r="A129" s="166">
        <v>9</v>
      </c>
      <c r="B129" s="1164">
        <v>226</v>
      </c>
      <c r="C129" s="1165">
        <v>301</v>
      </c>
      <c r="D129" s="1165">
        <v>58</v>
      </c>
      <c r="E129" s="1165">
        <v>7</v>
      </c>
      <c r="F129" s="1165">
        <v>0</v>
      </c>
      <c r="G129" s="1165">
        <v>0</v>
      </c>
      <c r="H129" s="1165">
        <v>1</v>
      </c>
      <c r="I129" s="1165">
        <v>0</v>
      </c>
      <c r="J129" s="1166">
        <v>2</v>
      </c>
      <c r="K129" s="221">
        <f t="shared" si="10"/>
        <v>595</v>
      </c>
      <c r="L129" s="332">
        <f>SUM(K129/K139)</f>
        <v>4.1886659626891941E-2</v>
      </c>
    </row>
    <row r="130" spans="1:12" s="203" customFormat="1" hidden="1" x14ac:dyDescent="0.25">
      <c r="A130" s="166">
        <v>10</v>
      </c>
      <c r="B130" s="1164">
        <v>219</v>
      </c>
      <c r="C130" s="1165">
        <v>266</v>
      </c>
      <c r="D130" s="1165">
        <v>64</v>
      </c>
      <c r="E130" s="1165">
        <v>7</v>
      </c>
      <c r="F130" s="1165">
        <v>0</v>
      </c>
      <c r="G130" s="1165">
        <v>0</v>
      </c>
      <c r="H130" s="1165">
        <v>0</v>
      </c>
      <c r="I130" s="1165">
        <v>0</v>
      </c>
      <c r="J130" s="1166">
        <v>2</v>
      </c>
      <c r="K130" s="221">
        <f t="shared" si="10"/>
        <v>558</v>
      </c>
      <c r="L130" s="332">
        <f>SUM(K130/K139)</f>
        <v>3.928194297782471E-2</v>
      </c>
    </row>
    <row r="131" spans="1:12" s="203" customFormat="1" hidden="1" x14ac:dyDescent="0.25">
      <c r="A131" s="166">
        <v>11</v>
      </c>
      <c r="B131" s="1164">
        <v>237</v>
      </c>
      <c r="C131" s="1165">
        <v>248</v>
      </c>
      <c r="D131" s="1165">
        <v>81</v>
      </c>
      <c r="E131" s="1165">
        <v>16</v>
      </c>
      <c r="F131" s="1165">
        <v>0</v>
      </c>
      <c r="G131" s="1165">
        <v>0</v>
      </c>
      <c r="H131" s="1165">
        <v>0</v>
      </c>
      <c r="I131" s="1165">
        <v>2</v>
      </c>
      <c r="J131" s="1166">
        <v>0</v>
      </c>
      <c r="K131" s="221">
        <f t="shared" si="10"/>
        <v>584</v>
      </c>
      <c r="L131" s="332">
        <f>SUM(K131/K139)</f>
        <v>4.1112284406898979E-2</v>
      </c>
    </row>
    <row r="132" spans="1:12" s="203" customFormat="1" hidden="1" x14ac:dyDescent="0.25">
      <c r="A132" s="166">
        <v>12</v>
      </c>
      <c r="B132" s="1164">
        <v>213</v>
      </c>
      <c r="C132" s="1165">
        <v>224</v>
      </c>
      <c r="D132" s="1165">
        <v>129</v>
      </c>
      <c r="E132" s="1165">
        <v>34</v>
      </c>
      <c r="F132" s="1165">
        <v>0</v>
      </c>
      <c r="G132" s="1165">
        <v>2</v>
      </c>
      <c r="H132" s="1165">
        <v>1</v>
      </c>
      <c r="I132" s="1165">
        <v>0</v>
      </c>
      <c r="J132" s="1166">
        <v>1</v>
      </c>
      <c r="K132" s="221">
        <f t="shared" si="10"/>
        <v>604</v>
      </c>
      <c r="L132" s="332">
        <f>SUM(K132/K139)</f>
        <v>4.2520239352340727E-2</v>
      </c>
    </row>
    <row r="133" spans="1:12" s="203" customFormat="1" hidden="1" x14ac:dyDescent="0.25">
      <c r="A133" s="166">
        <v>13</v>
      </c>
      <c r="B133" s="1164">
        <v>193</v>
      </c>
      <c r="C133" s="1165">
        <v>213</v>
      </c>
      <c r="D133" s="1165">
        <v>159</v>
      </c>
      <c r="E133" s="1165">
        <v>29</v>
      </c>
      <c r="F133" s="1165">
        <v>0</v>
      </c>
      <c r="G133" s="1165">
        <v>1</v>
      </c>
      <c r="H133" s="1165">
        <v>1</v>
      </c>
      <c r="I133" s="1165">
        <v>0</v>
      </c>
      <c r="J133" s="1166">
        <v>4</v>
      </c>
      <c r="K133" s="221">
        <f t="shared" si="10"/>
        <v>600</v>
      </c>
      <c r="L133" s="332">
        <f>SUM(K133/K139)</f>
        <v>4.2238648363252376E-2</v>
      </c>
    </row>
    <row r="134" spans="1:12" s="203" customFormat="1" hidden="1" x14ac:dyDescent="0.25">
      <c r="A134" s="166">
        <v>14</v>
      </c>
      <c r="B134" s="1164">
        <v>178</v>
      </c>
      <c r="C134" s="1165">
        <v>191</v>
      </c>
      <c r="D134" s="1165">
        <v>179</v>
      </c>
      <c r="E134" s="1165">
        <v>70</v>
      </c>
      <c r="F134" s="1165">
        <v>0</v>
      </c>
      <c r="G134" s="1165">
        <v>16</v>
      </c>
      <c r="H134" s="1165">
        <v>4</v>
      </c>
      <c r="I134" s="1165">
        <v>2</v>
      </c>
      <c r="J134" s="1166">
        <v>4</v>
      </c>
      <c r="K134" s="221">
        <f t="shared" si="10"/>
        <v>644</v>
      </c>
      <c r="L134" s="332">
        <f>SUM(K134/K139)</f>
        <v>4.5336149243224218E-2</v>
      </c>
    </row>
    <row r="135" spans="1:12" s="203" customFormat="1" hidden="1" x14ac:dyDescent="0.25">
      <c r="A135" s="166">
        <v>15</v>
      </c>
      <c r="B135" s="1164">
        <v>160</v>
      </c>
      <c r="C135" s="1165">
        <v>160</v>
      </c>
      <c r="D135" s="1165">
        <v>192</v>
      </c>
      <c r="E135" s="1165">
        <v>93</v>
      </c>
      <c r="F135" s="1165">
        <v>0</v>
      </c>
      <c r="G135" s="1165">
        <v>40</v>
      </c>
      <c r="H135" s="1165">
        <v>3</v>
      </c>
      <c r="I135" s="1165">
        <v>0</v>
      </c>
      <c r="J135" s="1166">
        <v>1</v>
      </c>
      <c r="K135" s="221">
        <f t="shared" si="10"/>
        <v>649</v>
      </c>
      <c r="L135" s="332">
        <f>SUM(K135/K139)</f>
        <v>4.5688137979584653E-2</v>
      </c>
    </row>
    <row r="136" spans="1:12" s="203" customFormat="1" hidden="1" x14ac:dyDescent="0.25">
      <c r="A136" s="166">
        <v>16</v>
      </c>
      <c r="B136" s="1164">
        <v>107</v>
      </c>
      <c r="C136" s="1165">
        <v>155</v>
      </c>
      <c r="D136" s="1165">
        <v>250</v>
      </c>
      <c r="E136" s="1165">
        <v>123</v>
      </c>
      <c r="F136" s="1165">
        <v>0</v>
      </c>
      <c r="G136" s="1165">
        <v>54</v>
      </c>
      <c r="H136" s="1165">
        <v>1</v>
      </c>
      <c r="I136" s="1165">
        <v>2</v>
      </c>
      <c r="J136" s="1166">
        <v>3</v>
      </c>
      <c r="K136" s="221">
        <f t="shared" si="10"/>
        <v>695</v>
      </c>
      <c r="L136" s="332">
        <f>SUM(K136/K139)</f>
        <v>4.892643435410067E-2</v>
      </c>
    </row>
    <row r="137" spans="1:12" s="203" customFormat="1" hidden="1" x14ac:dyDescent="0.25">
      <c r="A137" s="166">
        <v>17</v>
      </c>
      <c r="B137" s="1164">
        <v>130</v>
      </c>
      <c r="C137" s="1165">
        <v>155</v>
      </c>
      <c r="D137" s="1165">
        <v>297</v>
      </c>
      <c r="E137" s="1165">
        <v>140</v>
      </c>
      <c r="F137" s="1165">
        <v>1</v>
      </c>
      <c r="G137" s="1165">
        <v>93</v>
      </c>
      <c r="H137" s="1165">
        <v>4</v>
      </c>
      <c r="I137" s="1165">
        <v>1</v>
      </c>
      <c r="J137" s="1166">
        <v>3</v>
      </c>
      <c r="K137" s="221">
        <f t="shared" si="10"/>
        <v>824</v>
      </c>
      <c r="L137" s="332">
        <f>SUM(K137/K139)</f>
        <v>5.8007743752199928E-2</v>
      </c>
    </row>
    <row r="138" spans="1:12" s="203" customFormat="1" ht="15.75" hidden="1" thickBot="1" x14ac:dyDescent="0.3">
      <c r="A138" s="167" t="s">
        <v>322</v>
      </c>
      <c r="B138" s="1167">
        <v>30</v>
      </c>
      <c r="C138" s="1168">
        <v>96</v>
      </c>
      <c r="D138" s="1168">
        <v>178</v>
      </c>
      <c r="E138" s="1168">
        <v>44</v>
      </c>
      <c r="F138" s="1168">
        <v>477</v>
      </c>
      <c r="G138" s="1168">
        <v>4</v>
      </c>
      <c r="H138" s="1168">
        <v>0</v>
      </c>
      <c r="I138" s="1168">
        <v>1</v>
      </c>
      <c r="J138" s="1169">
        <v>14</v>
      </c>
      <c r="K138" s="222">
        <f t="shared" si="10"/>
        <v>844</v>
      </c>
      <c r="L138" s="647">
        <f>SUM(K138/K139)</f>
        <v>5.9415698697641676E-2</v>
      </c>
    </row>
    <row r="139" spans="1:12" s="203" customFormat="1" ht="16.5" hidden="1" thickTop="1" thickBot="1" x14ac:dyDescent="0.3">
      <c r="A139" s="121" t="s">
        <v>26</v>
      </c>
      <c r="B139" s="296">
        <f>SUM(B120:B138)</f>
        <v>4962</v>
      </c>
      <c r="C139" s="297">
        <f t="shared" ref="C139:J139" si="11">SUM(C120:C138)</f>
        <v>6116</v>
      </c>
      <c r="D139" s="297">
        <f t="shared" si="11"/>
        <v>1726</v>
      </c>
      <c r="E139" s="297">
        <f t="shared" si="11"/>
        <v>606</v>
      </c>
      <c r="F139" s="297">
        <f t="shared" si="11"/>
        <v>478</v>
      </c>
      <c r="G139" s="297">
        <f>SUM(G120:G138)</f>
        <v>210</v>
      </c>
      <c r="H139" s="297">
        <f t="shared" si="11"/>
        <v>47</v>
      </c>
      <c r="I139" s="297">
        <f t="shared" si="11"/>
        <v>12</v>
      </c>
      <c r="J139" s="298">
        <f t="shared" si="11"/>
        <v>48</v>
      </c>
      <c r="K139" s="219">
        <f>SUM(K120:K138)</f>
        <v>14205</v>
      </c>
      <c r="L139" s="648">
        <f>SUM(L120:L138)</f>
        <v>0.99923231256599798</v>
      </c>
    </row>
    <row r="140" spans="1:12" s="203" customFormat="1" ht="15.75" hidden="1" thickBot="1" x14ac:dyDescent="0.3">
      <c r="A140" s="88" t="s">
        <v>132</v>
      </c>
      <c r="B140" s="643">
        <f>SUM(B139/K139)</f>
        <v>0.34931362196409715</v>
      </c>
      <c r="C140" s="643">
        <v>0.43</v>
      </c>
      <c r="D140" s="643">
        <f>SUM(D139/K139)</f>
        <v>0.12150651179162267</v>
      </c>
      <c r="E140" s="643">
        <f>SUM(E139/K139)</f>
        <v>4.2661034846884903E-2</v>
      </c>
      <c r="F140" s="643">
        <f>SUM(F139/K139)</f>
        <v>3.365012319605773E-2</v>
      </c>
      <c r="G140" s="643">
        <f>SUM(G139/K139)</f>
        <v>1.4783526927138331E-2</v>
      </c>
      <c r="H140" s="643">
        <f>SUM(H139/K139)</f>
        <v>3.3086941217881027E-3</v>
      </c>
      <c r="I140" s="643">
        <f>SUM(I139/K139)</f>
        <v>8.447729672650475E-4</v>
      </c>
      <c r="J140" s="644">
        <f>SUM(J139/K139)</f>
        <v>3.37909186906019E-3</v>
      </c>
      <c r="K140" s="645">
        <f>SUM(B140:J140)</f>
        <v>0.99944737768391412</v>
      </c>
      <c r="L140" s="415"/>
    </row>
    <row r="141" spans="1:12" s="203" customFormat="1" ht="19.5" hidden="1" thickBot="1" x14ac:dyDescent="0.35">
      <c r="A141" s="1863" t="s">
        <v>438</v>
      </c>
      <c r="B141" s="1864"/>
      <c r="C141" s="1864"/>
      <c r="D141" s="1864"/>
      <c r="E141" s="1864"/>
      <c r="F141" s="1864"/>
      <c r="G141" s="1864"/>
      <c r="H141" s="1864"/>
      <c r="I141" s="1864"/>
      <c r="J141" s="1864"/>
      <c r="K141" s="1865"/>
    </row>
    <row r="142" spans="1:12" s="203" customFormat="1" ht="77.25" hidden="1" customHeight="1" thickBot="1" x14ac:dyDescent="0.3">
      <c r="A142" s="1947" t="s">
        <v>492</v>
      </c>
      <c r="B142" s="1948"/>
      <c r="C142" s="1948"/>
      <c r="D142" s="1948"/>
      <c r="E142" s="1948"/>
      <c r="F142" s="1948"/>
      <c r="G142" s="1948"/>
      <c r="H142" s="1948"/>
      <c r="I142" s="1948"/>
      <c r="J142" s="1948"/>
      <c r="K142" s="1949"/>
    </row>
    <row r="143" spans="1:12" ht="72" hidden="1" thickBot="1" x14ac:dyDescent="0.3">
      <c r="A143" s="132"/>
      <c r="B143" s="163" t="s">
        <v>444</v>
      </c>
      <c r="C143" s="164" t="s">
        <v>445</v>
      </c>
      <c r="D143" s="164" t="s">
        <v>446</v>
      </c>
      <c r="E143" s="164" t="s">
        <v>447</v>
      </c>
      <c r="F143" s="164" t="s">
        <v>448</v>
      </c>
      <c r="G143" s="164" t="s">
        <v>493</v>
      </c>
      <c r="H143" s="164" t="s">
        <v>449</v>
      </c>
      <c r="I143" s="165" t="s">
        <v>450</v>
      </c>
      <c r="J143" s="595" t="s">
        <v>451</v>
      </c>
      <c r="K143" s="595" t="s">
        <v>96</v>
      </c>
      <c r="L143" s="203"/>
    </row>
    <row r="144" spans="1:12" hidden="1" x14ac:dyDescent="0.25">
      <c r="A144" s="121" t="s">
        <v>131</v>
      </c>
      <c r="B144" s="426">
        <v>478</v>
      </c>
      <c r="C144" s="365">
        <v>659</v>
      </c>
      <c r="D144" s="365">
        <v>2</v>
      </c>
      <c r="E144" s="365">
        <v>4</v>
      </c>
      <c r="F144" s="365">
        <v>0</v>
      </c>
      <c r="G144" s="365">
        <v>1</v>
      </c>
      <c r="H144" s="365">
        <v>1</v>
      </c>
      <c r="I144" s="427">
        <v>9</v>
      </c>
      <c r="J144" s="220">
        <f t="shared" ref="J144:J162" si="12">SUM(B144:I144)</f>
        <v>1154</v>
      </c>
      <c r="K144" s="332">
        <f t="shared" ref="K144:K161" si="13">SUM(J144/$J$163)</f>
        <v>8.3732404585691478E-2</v>
      </c>
      <c r="L144" s="203"/>
    </row>
    <row r="145" spans="1:12" ht="78" hidden="1" customHeight="1" thickBot="1" x14ac:dyDescent="0.3">
      <c r="A145" s="166">
        <v>1</v>
      </c>
      <c r="B145" s="428">
        <v>518</v>
      </c>
      <c r="C145" s="369">
        <v>554</v>
      </c>
      <c r="D145" s="369">
        <v>4</v>
      </c>
      <c r="E145" s="369">
        <v>0</v>
      </c>
      <c r="F145" s="369">
        <v>0</v>
      </c>
      <c r="G145" s="369">
        <v>7</v>
      </c>
      <c r="H145" s="369">
        <v>1</v>
      </c>
      <c r="I145" s="429">
        <v>9</v>
      </c>
      <c r="J145" s="221">
        <f t="shared" si="12"/>
        <v>1093</v>
      </c>
      <c r="K145" s="332">
        <f t="shared" si="13"/>
        <v>7.9306341604992017E-2</v>
      </c>
      <c r="L145" s="203"/>
    </row>
    <row r="146" spans="1:12" hidden="1" x14ac:dyDescent="0.25">
      <c r="A146" s="166">
        <v>2</v>
      </c>
      <c r="B146" s="428">
        <v>476</v>
      </c>
      <c r="C146" s="369">
        <v>431</v>
      </c>
      <c r="D146" s="369">
        <v>3</v>
      </c>
      <c r="E146" s="369">
        <v>1</v>
      </c>
      <c r="F146" s="369">
        <v>0</v>
      </c>
      <c r="G146" s="369">
        <v>2</v>
      </c>
      <c r="H146" s="369">
        <v>0</v>
      </c>
      <c r="I146" s="429">
        <v>6</v>
      </c>
      <c r="J146" s="221">
        <f t="shared" si="12"/>
        <v>919</v>
      </c>
      <c r="K146" s="332">
        <f t="shared" si="13"/>
        <v>6.6681178348570597E-2</v>
      </c>
      <c r="L146" s="203"/>
    </row>
    <row r="147" spans="1:12" hidden="1" x14ac:dyDescent="0.25">
      <c r="A147" s="166">
        <v>3</v>
      </c>
      <c r="B147" s="428">
        <v>408</v>
      </c>
      <c r="C147" s="369">
        <v>397</v>
      </c>
      <c r="D147" s="369">
        <v>5</v>
      </c>
      <c r="E147" s="369">
        <v>4</v>
      </c>
      <c r="F147" s="369">
        <v>0</v>
      </c>
      <c r="G147" s="369">
        <v>4</v>
      </c>
      <c r="H147" s="369">
        <v>0</v>
      </c>
      <c r="I147" s="429">
        <v>5</v>
      </c>
      <c r="J147" s="221">
        <f t="shared" si="12"/>
        <v>823</v>
      </c>
      <c r="K147" s="332">
        <f t="shared" si="13"/>
        <v>5.9715571034682918E-2</v>
      </c>
      <c r="L147" s="203"/>
    </row>
    <row r="148" spans="1:12" hidden="1" x14ac:dyDescent="0.25">
      <c r="A148" s="166">
        <v>4</v>
      </c>
      <c r="B148" s="428">
        <v>391</v>
      </c>
      <c r="C148" s="369">
        <v>357</v>
      </c>
      <c r="D148" s="369">
        <v>5</v>
      </c>
      <c r="E148" s="369">
        <v>5</v>
      </c>
      <c r="F148" s="369">
        <v>0</v>
      </c>
      <c r="G148" s="369">
        <v>2</v>
      </c>
      <c r="H148" s="369">
        <v>0</v>
      </c>
      <c r="I148" s="429">
        <v>9</v>
      </c>
      <c r="J148" s="221">
        <f t="shared" si="12"/>
        <v>769</v>
      </c>
      <c r="K148" s="332">
        <f t="shared" si="13"/>
        <v>5.5797416920621103E-2</v>
      </c>
      <c r="L148" s="203"/>
    </row>
    <row r="149" spans="1:12" hidden="1" x14ac:dyDescent="0.25">
      <c r="A149" s="166">
        <v>5</v>
      </c>
      <c r="B149" s="428">
        <v>357</v>
      </c>
      <c r="C149" s="369">
        <v>332</v>
      </c>
      <c r="D149" s="369">
        <v>10</v>
      </c>
      <c r="E149" s="369">
        <v>4</v>
      </c>
      <c r="F149" s="369">
        <v>0</v>
      </c>
      <c r="G149" s="369">
        <v>4</v>
      </c>
      <c r="H149" s="369">
        <v>0</v>
      </c>
      <c r="I149" s="429">
        <v>3</v>
      </c>
      <c r="J149" s="221">
        <f t="shared" si="12"/>
        <v>710</v>
      </c>
      <c r="K149" s="332">
        <f t="shared" si="13"/>
        <v>5.1516470758960965E-2</v>
      </c>
      <c r="L149" s="203"/>
    </row>
    <row r="150" spans="1:12" hidden="1" x14ac:dyDescent="0.25">
      <c r="A150" s="166">
        <v>6</v>
      </c>
      <c r="B150" s="428">
        <v>323</v>
      </c>
      <c r="C150" s="369">
        <v>303</v>
      </c>
      <c r="D150" s="369">
        <v>21</v>
      </c>
      <c r="E150" s="369">
        <v>8</v>
      </c>
      <c r="F150" s="369">
        <v>0</v>
      </c>
      <c r="G150" s="369">
        <v>3</v>
      </c>
      <c r="H150" s="369">
        <v>0</v>
      </c>
      <c r="I150" s="429">
        <v>11</v>
      </c>
      <c r="J150" s="221">
        <f t="shared" si="12"/>
        <v>669</v>
      </c>
      <c r="K150" s="332">
        <f t="shared" si="13"/>
        <v>4.8541575968654764E-2</v>
      </c>
      <c r="L150" s="203"/>
    </row>
    <row r="151" spans="1:12" hidden="1" x14ac:dyDescent="0.25">
      <c r="A151" s="166">
        <v>7</v>
      </c>
      <c r="B151" s="428">
        <v>299</v>
      </c>
      <c r="C151" s="369">
        <v>249</v>
      </c>
      <c r="D151" s="369">
        <v>16</v>
      </c>
      <c r="E151" s="369">
        <v>6</v>
      </c>
      <c r="F151" s="369">
        <v>0</v>
      </c>
      <c r="G151" s="369">
        <v>1</v>
      </c>
      <c r="H151" s="369">
        <v>1</v>
      </c>
      <c r="I151" s="429">
        <v>9</v>
      </c>
      <c r="J151" s="221">
        <f t="shared" si="12"/>
        <v>581</v>
      </c>
      <c r="K151" s="332">
        <v>4.2000000000000003E-2</v>
      </c>
      <c r="L151" s="203"/>
    </row>
    <row r="152" spans="1:12" hidden="1" x14ac:dyDescent="0.25">
      <c r="A152" s="166">
        <v>8</v>
      </c>
      <c r="B152" s="428">
        <v>301</v>
      </c>
      <c r="C152" s="369">
        <v>274</v>
      </c>
      <c r="D152" s="369">
        <v>29</v>
      </c>
      <c r="E152" s="369">
        <v>6</v>
      </c>
      <c r="F152" s="369">
        <v>0</v>
      </c>
      <c r="G152" s="369">
        <v>1</v>
      </c>
      <c r="H152" s="369">
        <v>0</v>
      </c>
      <c r="I152" s="429">
        <v>4</v>
      </c>
      <c r="J152" s="221">
        <f t="shared" si="12"/>
        <v>615</v>
      </c>
      <c r="K152" s="332">
        <f t="shared" si="13"/>
        <v>4.4623421854592948E-2</v>
      </c>
      <c r="L152" s="203"/>
    </row>
    <row r="153" spans="1:12" hidden="1" x14ac:dyDescent="0.25">
      <c r="A153" s="166">
        <v>9</v>
      </c>
      <c r="B153" s="428">
        <v>281</v>
      </c>
      <c r="C153" s="369">
        <v>270</v>
      </c>
      <c r="D153" s="369">
        <v>37</v>
      </c>
      <c r="E153" s="369">
        <v>13</v>
      </c>
      <c r="F153" s="369">
        <v>0</v>
      </c>
      <c r="G153" s="369">
        <v>0</v>
      </c>
      <c r="H153" s="369">
        <v>0</v>
      </c>
      <c r="I153" s="429">
        <v>5</v>
      </c>
      <c r="J153" s="221">
        <f t="shared" si="12"/>
        <v>606</v>
      </c>
      <c r="K153" s="332">
        <f t="shared" si="13"/>
        <v>4.397039616891598E-2</v>
      </c>
      <c r="L153" s="203"/>
    </row>
    <row r="154" spans="1:12" hidden="1" x14ac:dyDescent="0.25">
      <c r="A154" s="166">
        <v>10</v>
      </c>
      <c r="B154" s="428">
        <v>266</v>
      </c>
      <c r="C154" s="369">
        <v>260</v>
      </c>
      <c r="D154" s="369">
        <v>46</v>
      </c>
      <c r="E154" s="369">
        <v>12</v>
      </c>
      <c r="F154" s="369">
        <v>0</v>
      </c>
      <c r="G154" s="369">
        <v>0</v>
      </c>
      <c r="H154" s="369">
        <v>0</v>
      </c>
      <c r="I154" s="429">
        <v>3</v>
      </c>
      <c r="J154" s="221">
        <f t="shared" si="12"/>
        <v>587</v>
      </c>
      <c r="K154" s="332">
        <f t="shared" si="13"/>
        <v>4.2591786388042376E-2</v>
      </c>
      <c r="L154" s="203"/>
    </row>
    <row r="155" spans="1:12" hidden="1" x14ac:dyDescent="0.25">
      <c r="A155" s="166">
        <v>11</v>
      </c>
      <c r="B155" s="428">
        <v>255</v>
      </c>
      <c r="C155" s="369">
        <v>213</v>
      </c>
      <c r="D155" s="369">
        <v>69</v>
      </c>
      <c r="E155" s="369">
        <v>15</v>
      </c>
      <c r="F155" s="369">
        <v>0</v>
      </c>
      <c r="G155" s="369">
        <v>2</v>
      </c>
      <c r="H155" s="369">
        <v>0</v>
      </c>
      <c r="I155" s="429">
        <v>2</v>
      </c>
      <c r="J155" s="221">
        <f t="shared" si="12"/>
        <v>556</v>
      </c>
      <c r="K155" s="332">
        <v>3.9E-2</v>
      </c>
      <c r="L155" s="203"/>
    </row>
    <row r="156" spans="1:12" hidden="1" x14ac:dyDescent="0.25">
      <c r="A156" s="166">
        <v>12</v>
      </c>
      <c r="B156" s="428">
        <v>253</v>
      </c>
      <c r="C156" s="369">
        <v>211</v>
      </c>
      <c r="D156" s="369">
        <v>102</v>
      </c>
      <c r="E156" s="369">
        <v>24</v>
      </c>
      <c r="F156" s="369">
        <v>0</v>
      </c>
      <c r="G156" s="369">
        <v>1</v>
      </c>
      <c r="H156" s="369">
        <v>0</v>
      </c>
      <c r="I156" s="429">
        <v>5</v>
      </c>
      <c r="J156" s="221">
        <f t="shared" si="12"/>
        <v>596</v>
      </c>
      <c r="K156" s="332">
        <f t="shared" si="13"/>
        <v>4.3244812073719344E-2</v>
      </c>
      <c r="L156" s="203"/>
    </row>
    <row r="157" spans="1:12" hidden="1" x14ac:dyDescent="0.25">
      <c r="A157" s="166">
        <v>13</v>
      </c>
      <c r="B157" s="428">
        <v>187</v>
      </c>
      <c r="C157" s="369">
        <v>198</v>
      </c>
      <c r="D157" s="369">
        <v>108</v>
      </c>
      <c r="E157" s="369">
        <v>57</v>
      </c>
      <c r="F157" s="369">
        <v>0</v>
      </c>
      <c r="G157" s="369">
        <v>7</v>
      </c>
      <c r="H157" s="369">
        <v>1</v>
      </c>
      <c r="I157" s="429">
        <v>6</v>
      </c>
      <c r="J157" s="221">
        <f t="shared" si="12"/>
        <v>564</v>
      </c>
      <c r="K157" s="332">
        <v>0.04</v>
      </c>
      <c r="L157" s="203"/>
    </row>
    <row r="158" spans="1:12" hidden="1" x14ac:dyDescent="0.25">
      <c r="A158" s="166">
        <v>14</v>
      </c>
      <c r="B158" s="428">
        <v>178</v>
      </c>
      <c r="C158" s="369">
        <v>156</v>
      </c>
      <c r="D158" s="369">
        <v>150</v>
      </c>
      <c r="E158" s="369">
        <v>83</v>
      </c>
      <c r="F158" s="369">
        <v>0</v>
      </c>
      <c r="G158" s="369">
        <v>17</v>
      </c>
      <c r="H158" s="369">
        <v>0</v>
      </c>
      <c r="I158" s="429">
        <v>8</v>
      </c>
      <c r="J158" s="221">
        <f t="shared" si="12"/>
        <v>592</v>
      </c>
      <c r="K158" s="332">
        <f t="shared" si="13"/>
        <v>4.295457843564069E-2</v>
      </c>
      <c r="L158" s="203"/>
    </row>
    <row r="159" spans="1:12" hidden="1" x14ac:dyDescent="0.25">
      <c r="A159" s="166">
        <v>15</v>
      </c>
      <c r="B159" s="428">
        <v>150</v>
      </c>
      <c r="C159" s="369">
        <v>148</v>
      </c>
      <c r="D159" s="369">
        <v>180</v>
      </c>
      <c r="E159" s="369">
        <v>103</v>
      </c>
      <c r="F159" s="369">
        <v>0</v>
      </c>
      <c r="G159" s="369">
        <v>36</v>
      </c>
      <c r="H159" s="369">
        <v>2</v>
      </c>
      <c r="I159" s="429">
        <v>15</v>
      </c>
      <c r="J159" s="221">
        <f t="shared" si="12"/>
        <v>634</v>
      </c>
      <c r="K159" s="332">
        <f t="shared" si="13"/>
        <v>4.6002031635466553E-2</v>
      </c>
      <c r="L159" s="203"/>
    </row>
    <row r="160" spans="1:12" hidden="1" x14ac:dyDescent="0.25">
      <c r="A160" s="166">
        <v>16</v>
      </c>
      <c r="B160" s="428">
        <v>140</v>
      </c>
      <c r="C160" s="369">
        <v>156</v>
      </c>
      <c r="D160" s="369">
        <v>216</v>
      </c>
      <c r="E160" s="369">
        <v>134</v>
      </c>
      <c r="F160" s="369">
        <v>0</v>
      </c>
      <c r="G160" s="369">
        <v>57</v>
      </c>
      <c r="H160" s="369">
        <v>2</v>
      </c>
      <c r="I160" s="429">
        <v>9</v>
      </c>
      <c r="J160" s="221">
        <f t="shared" si="12"/>
        <v>714</v>
      </c>
      <c r="K160" s="332">
        <f t="shared" si="13"/>
        <v>5.1806704397039618E-2</v>
      </c>
      <c r="L160" s="203"/>
    </row>
    <row r="161" spans="1:12" hidden="1" x14ac:dyDescent="0.25">
      <c r="A161" s="166">
        <v>17</v>
      </c>
      <c r="B161" s="428">
        <v>147</v>
      </c>
      <c r="C161" s="369">
        <v>146</v>
      </c>
      <c r="D161" s="369">
        <v>268</v>
      </c>
      <c r="E161" s="369">
        <v>126</v>
      </c>
      <c r="F161" s="369">
        <v>1</v>
      </c>
      <c r="G161" s="369">
        <v>96</v>
      </c>
      <c r="H161" s="369">
        <v>0</v>
      </c>
      <c r="I161" s="429">
        <v>25</v>
      </c>
      <c r="J161" s="221">
        <f t="shared" si="12"/>
        <v>809</v>
      </c>
      <c r="K161" s="332">
        <f t="shared" si="13"/>
        <v>5.8699753301407635E-2</v>
      </c>
      <c r="L161" s="203"/>
    </row>
    <row r="162" spans="1:12" ht="15.75" hidden="1" thickBot="1" x14ac:dyDescent="0.3">
      <c r="A162" s="167" t="s">
        <v>322</v>
      </c>
      <c r="B162" s="430">
        <v>22</v>
      </c>
      <c r="C162" s="431">
        <v>92</v>
      </c>
      <c r="D162" s="431">
        <v>154</v>
      </c>
      <c r="E162" s="431">
        <v>47</v>
      </c>
      <c r="F162" s="431">
        <v>454</v>
      </c>
      <c r="G162" s="431">
        <v>4</v>
      </c>
      <c r="H162" s="431">
        <v>0</v>
      </c>
      <c r="I162" s="432">
        <v>18</v>
      </c>
      <c r="J162" s="222">
        <f t="shared" si="12"/>
        <v>791</v>
      </c>
      <c r="K162" s="647">
        <f>SUM(J162/$J$163)</f>
        <v>5.7393701930053692E-2</v>
      </c>
      <c r="L162" s="203"/>
    </row>
    <row r="163" spans="1:12" ht="15.75" hidden="1" thickTop="1" x14ac:dyDescent="0.25">
      <c r="A163" s="121" t="s">
        <v>26</v>
      </c>
      <c r="B163" s="296">
        <f>SUM(B144:B162)</f>
        <v>5430</v>
      </c>
      <c r="C163" s="297">
        <f t="shared" ref="C163:I163" si="14">SUM(C144:C162)</f>
        <v>5406</v>
      </c>
      <c r="D163" s="297">
        <f t="shared" si="14"/>
        <v>1425</v>
      </c>
      <c r="E163" s="297">
        <f t="shared" si="14"/>
        <v>652</v>
      </c>
      <c r="F163" s="297">
        <f t="shared" si="14"/>
        <v>455</v>
      </c>
      <c r="G163" s="297">
        <f t="shared" si="14"/>
        <v>245</v>
      </c>
      <c r="H163" s="297">
        <f t="shared" si="14"/>
        <v>8</v>
      </c>
      <c r="I163" s="298">
        <f t="shared" si="14"/>
        <v>161</v>
      </c>
      <c r="J163" s="219">
        <f>SUM(J144:J162)</f>
        <v>13782</v>
      </c>
      <c r="K163" s="648">
        <f>SUM(K144:K162)</f>
        <v>0.9975781454070527</v>
      </c>
      <c r="L163" s="203"/>
    </row>
    <row r="164" spans="1:12" ht="15.75" hidden="1" thickBot="1" x14ac:dyDescent="0.3">
      <c r="A164" s="88" t="s">
        <v>132</v>
      </c>
      <c r="B164" s="643">
        <f>SUM(B163/J163)</f>
        <v>0.39399216369177187</v>
      </c>
      <c r="C164" s="643">
        <f>SUM(C163/J163)</f>
        <v>0.39225076186329993</v>
      </c>
      <c r="D164" s="643">
        <f>SUM(D163/J163)</f>
        <v>0.10339573356552025</v>
      </c>
      <c r="E164" s="643">
        <f>SUM(E163/J163)</f>
        <v>4.7308083006820489E-2</v>
      </c>
      <c r="F164" s="643">
        <f>SUM(F163/J163)</f>
        <v>3.3014076331446818E-2</v>
      </c>
      <c r="G164" s="643">
        <f>SUM(G163/J163)</f>
        <v>1.7776810332317514E-2</v>
      </c>
      <c r="H164" s="643">
        <f>SUM(H163/J163)</f>
        <v>5.8046727615730664E-4</v>
      </c>
      <c r="I164" s="644">
        <f>SUM(I163/J163)</f>
        <v>1.1681903932665796E-2</v>
      </c>
      <c r="J164" s="645">
        <f>SUM(B164:I164)</f>
        <v>0.99999999999999989</v>
      </c>
      <c r="K164" s="415"/>
      <c r="L164" s="203"/>
    </row>
    <row r="165" spans="1:12" hidden="1" x14ac:dyDescent="0.25">
      <c r="A165" s="1932" t="s">
        <v>585</v>
      </c>
      <c r="B165" s="1932"/>
      <c r="C165" s="1932"/>
      <c r="D165" s="1932"/>
      <c r="E165" s="1932"/>
      <c r="F165" s="1932"/>
      <c r="G165" s="1932"/>
      <c r="H165" s="1932"/>
      <c r="I165" s="1932"/>
      <c r="J165" s="1932"/>
      <c r="K165" s="1932"/>
      <c r="L165" s="203"/>
    </row>
    <row r="166" spans="1:12" ht="19.5" hidden="1" thickBot="1" x14ac:dyDescent="0.35">
      <c r="A166" s="1863" t="s">
        <v>438</v>
      </c>
      <c r="B166" s="1864"/>
      <c r="C166" s="1864"/>
      <c r="D166" s="1864"/>
      <c r="E166" s="1864"/>
      <c r="F166" s="1864"/>
      <c r="G166" s="1864"/>
      <c r="H166" s="1864"/>
      <c r="I166" s="1864"/>
      <c r="J166" s="1864"/>
      <c r="K166" s="1865"/>
    </row>
    <row r="167" spans="1:12" s="203" customFormat="1" ht="51" hidden="1" customHeight="1" x14ac:dyDescent="0.25">
      <c r="A167" s="1947" t="s">
        <v>706</v>
      </c>
      <c r="B167" s="1948"/>
      <c r="C167" s="1948"/>
      <c r="D167" s="1948"/>
      <c r="E167" s="1948"/>
      <c r="F167" s="1948"/>
      <c r="G167" s="1948"/>
      <c r="H167" s="1948"/>
      <c r="I167" s="1948"/>
      <c r="J167" s="1948"/>
      <c r="K167" s="1949"/>
      <c r="L167"/>
    </row>
    <row r="168" spans="1:12" ht="72" hidden="1" thickBot="1" x14ac:dyDescent="0.3">
      <c r="A168" s="132"/>
      <c r="B168" s="163" t="s">
        <v>444</v>
      </c>
      <c r="C168" s="164" t="s">
        <v>445</v>
      </c>
      <c r="D168" s="164" t="s">
        <v>446</v>
      </c>
      <c r="E168" s="164" t="s">
        <v>447</v>
      </c>
      <c r="F168" s="164" t="s">
        <v>448</v>
      </c>
      <c r="G168" s="164" t="s">
        <v>493</v>
      </c>
      <c r="H168" s="164" t="s">
        <v>449</v>
      </c>
      <c r="I168" s="165" t="s">
        <v>450</v>
      </c>
      <c r="J168" s="595" t="s">
        <v>451</v>
      </c>
      <c r="K168" s="595" t="s">
        <v>96</v>
      </c>
    </row>
    <row r="169" spans="1:12" hidden="1" x14ac:dyDescent="0.25">
      <c r="A169" s="121" t="s">
        <v>131</v>
      </c>
      <c r="B169" s="426">
        <v>458</v>
      </c>
      <c r="C169" s="365">
        <v>685</v>
      </c>
      <c r="D169" s="365">
        <v>2</v>
      </c>
      <c r="E169" s="365">
        <v>0</v>
      </c>
      <c r="F169" s="365">
        <v>0</v>
      </c>
      <c r="G169" s="365">
        <v>3</v>
      </c>
      <c r="H169" s="365">
        <v>1</v>
      </c>
      <c r="I169" s="427">
        <v>5</v>
      </c>
      <c r="J169" s="220">
        <f t="shared" ref="J169:J187" si="15">SUM(B169:I169)</f>
        <v>1154</v>
      </c>
      <c r="K169" s="646">
        <f>SUM(J169/J188)</f>
        <v>7.9635635911945349E-2</v>
      </c>
    </row>
    <row r="170" spans="1:12" ht="78" hidden="1" customHeight="1" thickBot="1" x14ac:dyDescent="0.3">
      <c r="A170" s="166">
        <v>1</v>
      </c>
      <c r="B170" s="428">
        <v>527</v>
      </c>
      <c r="C170" s="369">
        <v>642</v>
      </c>
      <c r="D170" s="369">
        <v>7</v>
      </c>
      <c r="E170" s="369">
        <v>2</v>
      </c>
      <c r="F170" s="369">
        <v>0</v>
      </c>
      <c r="G170" s="369">
        <v>2</v>
      </c>
      <c r="H170" s="369">
        <v>0</v>
      </c>
      <c r="I170" s="429">
        <v>3</v>
      </c>
      <c r="J170" s="221">
        <f t="shared" si="15"/>
        <v>1183</v>
      </c>
      <c r="K170" s="332">
        <f>SUM(J170/J188)</f>
        <v>8.1636878062245538E-2</v>
      </c>
    </row>
    <row r="171" spans="1:12" hidden="1" x14ac:dyDescent="0.25">
      <c r="A171" s="166">
        <v>2</v>
      </c>
      <c r="B171" s="428">
        <v>428</v>
      </c>
      <c r="C171" s="369">
        <v>513</v>
      </c>
      <c r="D171" s="369">
        <v>4</v>
      </c>
      <c r="E171" s="369">
        <v>2</v>
      </c>
      <c r="F171" s="369">
        <v>0</v>
      </c>
      <c r="G171" s="369">
        <v>1</v>
      </c>
      <c r="H171" s="369">
        <v>1</v>
      </c>
      <c r="I171" s="429">
        <v>0</v>
      </c>
      <c r="J171" s="221">
        <f t="shared" si="15"/>
        <v>949</v>
      </c>
      <c r="K171" s="332">
        <f>SUM(J171/J188)</f>
        <v>6.5488924159823339E-2</v>
      </c>
    </row>
    <row r="172" spans="1:12" hidden="1" x14ac:dyDescent="0.25">
      <c r="A172" s="166">
        <v>3</v>
      </c>
      <c r="B172" s="428">
        <v>383</v>
      </c>
      <c r="C172" s="369">
        <v>478</v>
      </c>
      <c r="D172" s="369">
        <v>3</v>
      </c>
      <c r="E172" s="369">
        <v>0</v>
      </c>
      <c r="F172" s="369">
        <v>0</v>
      </c>
      <c r="G172" s="369">
        <v>3</v>
      </c>
      <c r="H172" s="369">
        <v>2</v>
      </c>
      <c r="I172" s="429">
        <v>5</v>
      </c>
      <c r="J172" s="221">
        <f t="shared" si="15"/>
        <v>874</v>
      </c>
      <c r="K172" s="332">
        <f>SUM(J172/J188)</f>
        <v>6.0313297909046992E-2</v>
      </c>
    </row>
    <row r="173" spans="1:12" hidden="1" x14ac:dyDescent="0.25">
      <c r="A173" s="166">
        <v>4</v>
      </c>
      <c r="B173" s="428">
        <v>358</v>
      </c>
      <c r="C173" s="369">
        <v>426</v>
      </c>
      <c r="D173" s="369">
        <v>3</v>
      </c>
      <c r="E173" s="369">
        <v>4</v>
      </c>
      <c r="F173" s="369">
        <v>0</v>
      </c>
      <c r="G173" s="369">
        <v>2</v>
      </c>
      <c r="H173" s="369">
        <v>2</v>
      </c>
      <c r="I173" s="429">
        <v>3</v>
      </c>
      <c r="J173" s="221">
        <f t="shared" si="15"/>
        <v>798</v>
      </c>
      <c r="K173" s="332">
        <f>SUM(J173/J188)</f>
        <v>5.5068663308260296E-2</v>
      </c>
    </row>
    <row r="174" spans="1:12" hidden="1" x14ac:dyDescent="0.25">
      <c r="A174" s="166">
        <v>5</v>
      </c>
      <c r="B174" s="428">
        <v>328</v>
      </c>
      <c r="C174" s="369">
        <v>418</v>
      </c>
      <c r="D174" s="369">
        <v>12</v>
      </c>
      <c r="E174" s="369">
        <v>4</v>
      </c>
      <c r="F174" s="369">
        <v>0</v>
      </c>
      <c r="G174" s="369">
        <v>1</v>
      </c>
      <c r="H174" s="369">
        <v>0</v>
      </c>
      <c r="I174" s="429">
        <v>2</v>
      </c>
      <c r="J174" s="221">
        <f t="shared" si="15"/>
        <v>765</v>
      </c>
      <c r="K174" s="332">
        <f>SUM(J174/J188)</f>
        <v>5.2791387757918709E-2</v>
      </c>
    </row>
    <row r="175" spans="1:12" hidden="1" x14ac:dyDescent="0.25">
      <c r="A175" s="166">
        <v>6</v>
      </c>
      <c r="B175" s="428">
        <v>288</v>
      </c>
      <c r="C175" s="369">
        <v>382</v>
      </c>
      <c r="D175" s="369">
        <v>24</v>
      </c>
      <c r="E175" s="369">
        <v>11</v>
      </c>
      <c r="F175" s="369">
        <v>0</v>
      </c>
      <c r="G175" s="369">
        <v>1</v>
      </c>
      <c r="H175" s="369">
        <v>0</v>
      </c>
      <c r="I175" s="429">
        <v>3</v>
      </c>
      <c r="J175" s="221">
        <f t="shared" si="15"/>
        <v>709</v>
      </c>
      <c r="K175" s="332">
        <f>SUM(J175/J188)</f>
        <v>4.8926920157339036E-2</v>
      </c>
    </row>
    <row r="176" spans="1:12" hidden="1" x14ac:dyDescent="0.25">
      <c r="A176" s="166">
        <v>7</v>
      </c>
      <c r="B176" s="428">
        <v>292</v>
      </c>
      <c r="C176" s="369">
        <v>304</v>
      </c>
      <c r="D176" s="369">
        <v>20</v>
      </c>
      <c r="E176" s="369">
        <v>5</v>
      </c>
      <c r="F176" s="369">
        <v>0</v>
      </c>
      <c r="G176" s="369">
        <v>0</v>
      </c>
      <c r="H176" s="369">
        <v>1</v>
      </c>
      <c r="I176" s="429">
        <v>3</v>
      </c>
      <c r="J176" s="221">
        <f t="shared" si="15"/>
        <v>625</v>
      </c>
      <c r="K176" s="332">
        <f>SUM(J176/J188)</f>
        <v>4.3130218756469531E-2</v>
      </c>
    </row>
    <row r="177" spans="1:12" hidden="1" x14ac:dyDescent="0.25">
      <c r="A177" s="166">
        <v>8</v>
      </c>
      <c r="B177" s="428">
        <v>273</v>
      </c>
      <c r="C177" s="369">
        <v>336</v>
      </c>
      <c r="D177" s="369">
        <v>36</v>
      </c>
      <c r="E177" s="369">
        <v>2</v>
      </c>
      <c r="F177" s="369">
        <v>0</v>
      </c>
      <c r="G177" s="369">
        <v>1</v>
      </c>
      <c r="H177" s="369">
        <v>0</v>
      </c>
      <c r="I177" s="429">
        <v>1</v>
      </c>
      <c r="J177" s="221">
        <f t="shared" si="15"/>
        <v>649</v>
      </c>
      <c r="K177" s="332">
        <f>SUM(J177/J188)</f>
        <v>4.4786419156717966E-2</v>
      </c>
    </row>
    <row r="178" spans="1:12" hidden="1" x14ac:dyDescent="0.25">
      <c r="A178" s="166">
        <v>9</v>
      </c>
      <c r="B178" s="428">
        <v>277</v>
      </c>
      <c r="C178" s="369">
        <v>301</v>
      </c>
      <c r="D178" s="369">
        <v>52</v>
      </c>
      <c r="E178" s="369">
        <v>8</v>
      </c>
      <c r="F178" s="369">
        <v>0</v>
      </c>
      <c r="G178" s="369">
        <v>0</v>
      </c>
      <c r="H178" s="369">
        <v>1</v>
      </c>
      <c r="I178" s="429">
        <v>4</v>
      </c>
      <c r="J178" s="221">
        <f t="shared" si="15"/>
        <v>643</v>
      </c>
      <c r="K178" s="332">
        <f>SUM(J178/J188)</f>
        <v>4.4372369056655855E-2</v>
      </c>
    </row>
    <row r="179" spans="1:12" hidden="1" x14ac:dyDescent="0.25">
      <c r="A179" s="166">
        <v>10</v>
      </c>
      <c r="B179" s="428">
        <v>249</v>
      </c>
      <c r="C179" s="369">
        <v>310</v>
      </c>
      <c r="D179" s="369">
        <v>61</v>
      </c>
      <c r="E179" s="369">
        <v>9</v>
      </c>
      <c r="F179" s="369">
        <v>0</v>
      </c>
      <c r="G179" s="369">
        <v>0</v>
      </c>
      <c r="H179" s="369">
        <v>2</v>
      </c>
      <c r="I179" s="429">
        <v>2</v>
      </c>
      <c r="J179" s="221">
        <f t="shared" si="15"/>
        <v>633</v>
      </c>
      <c r="K179" s="332">
        <f>SUM(J179/J188)</f>
        <v>4.368228555655234E-2</v>
      </c>
    </row>
    <row r="180" spans="1:12" hidden="1" x14ac:dyDescent="0.25">
      <c r="A180" s="166">
        <v>11</v>
      </c>
      <c r="B180" s="428">
        <v>254</v>
      </c>
      <c r="C180" s="369">
        <v>279</v>
      </c>
      <c r="D180" s="369">
        <v>90</v>
      </c>
      <c r="E180" s="369">
        <v>18</v>
      </c>
      <c r="F180" s="369">
        <v>0</v>
      </c>
      <c r="G180" s="369">
        <v>0</v>
      </c>
      <c r="H180" s="369">
        <v>0</v>
      </c>
      <c r="I180" s="429">
        <v>4</v>
      </c>
      <c r="J180" s="221">
        <f t="shared" si="15"/>
        <v>645</v>
      </c>
      <c r="K180" s="332">
        <f>SUM(J180/J188)</f>
        <v>4.4510385756676561E-2</v>
      </c>
    </row>
    <row r="181" spans="1:12" hidden="1" x14ac:dyDescent="0.25">
      <c r="A181" s="166">
        <v>12</v>
      </c>
      <c r="B181" s="428">
        <v>186</v>
      </c>
      <c r="C181" s="369">
        <v>269</v>
      </c>
      <c r="D181" s="369">
        <v>107</v>
      </c>
      <c r="E181" s="369">
        <v>25</v>
      </c>
      <c r="F181" s="369">
        <v>0</v>
      </c>
      <c r="G181" s="369">
        <v>5</v>
      </c>
      <c r="H181" s="369">
        <v>0</v>
      </c>
      <c r="I181" s="429">
        <v>1</v>
      </c>
      <c r="J181" s="221">
        <f t="shared" si="15"/>
        <v>593</v>
      </c>
      <c r="K181" s="332">
        <f>SUM(J181/J188)</f>
        <v>4.0921951556138293E-2</v>
      </c>
    </row>
    <row r="182" spans="1:12" hidden="1" x14ac:dyDescent="0.25">
      <c r="A182" s="166">
        <v>13</v>
      </c>
      <c r="B182" s="428">
        <v>180</v>
      </c>
      <c r="C182" s="369">
        <v>218</v>
      </c>
      <c r="D182" s="369">
        <v>152</v>
      </c>
      <c r="E182" s="369">
        <v>42</v>
      </c>
      <c r="F182" s="369">
        <v>0</v>
      </c>
      <c r="G182" s="369">
        <v>9</v>
      </c>
      <c r="H182" s="369">
        <v>2</v>
      </c>
      <c r="I182" s="429">
        <v>2</v>
      </c>
      <c r="J182" s="221">
        <f t="shared" si="15"/>
        <v>605</v>
      </c>
      <c r="K182" s="332">
        <f>SUM(J182/J188)</f>
        <v>4.1750051756262507E-2</v>
      </c>
    </row>
    <row r="183" spans="1:12" hidden="1" x14ac:dyDescent="0.25">
      <c r="A183" s="166">
        <v>14</v>
      </c>
      <c r="B183" s="428">
        <v>160</v>
      </c>
      <c r="C183" s="369">
        <v>190</v>
      </c>
      <c r="D183" s="369">
        <v>173</v>
      </c>
      <c r="E183" s="369">
        <v>56</v>
      </c>
      <c r="F183" s="369">
        <v>0</v>
      </c>
      <c r="G183" s="369">
        <v>29</v>
      </c>
      <c r="H183" s="369">
        <v>0</v>
      </c>
      <c r="I183" s="429">
        <v>4</v>
      </c>
      <c r="J183" s="221">
        <f t="shared" si="15"/>
        <v>612</v>
      </c>
      <c r="K183" s="332">
        <f>SUM(J183/J188)</f>
        <v>4.2233110206334967E-2</v>
      </c>
    </row>
    <row r="184" spans="1:12" hidden="1" x14ac:dyDescent="0.25">
      <c r="A184" s="166">
        <v>15</v>
      </c>
      <c r="B184" s="428">
        <v>152</v>
      </c>
      <c r="C184" s="369">
        <v>177</v>
      </c>
      <c r="D184" s="369">
        <v>192</v>
      </c>
      <c r="E184" s="369">
        <v>89</v>
      </c>
      <c r="F184" s="369">
        <v>0</v>
      </c>
      <c r="G184" s="369">
        <v>37</v>
      </c>
      <c r="H184" s="369">
        <v>0</v>
      </c>
      <c r="I184" s="429">
        <v>2</v>
      </c>
      <c r="J184" s="221">
        <f t="shared" si="15"/>
        <v>649</v>
      </c>
      <c r="K184" s="332">
        <f>SUM(J184/J188)</f>
        <v>4.4786419156717966E-2</v>
      </c>
    </row>
    <row r="185" spans="1:12" hidden="1" x14ac:dyDescent="0.25">
      <c r="A185" s="166">
        <v>16</v>
      </c>
      <c r="B185" s="428">
        <v>137</v>
      </c>
      <c r="C185" s="369">
        <v>166</v>
      </c>
      <c r="D185" s="369">
        <v>253</v>
      </c>
      <c r="E185" s="369">
        <v>130</v>
      </c>
      <c r="F185" s="369">
        <v>0</v>
      </c>
      <c r="G185" s="369">
        <v>65</v>
      </c>
      <c r="H185" s="369">
        <v>2</v>
      </c>
      <c r="I185" s="429">
        <v>10</v>
      </c>
      <c r="J185" s="221">
        <f t="shared" si="15"/>
        <v>763</v>
      </c>
      <c r="K185" s="332">
        <f>SUM(J185/J188)</f>
        <v>5.2653371057898003E-2</v>
      </c>
    </row>
    <row r="186" spans="1:12" hidden="1" x14ac:dyDescent="0.25">
      <c r="A186" s="166">
        <v>17</v>
      </c>
      <c r="B186" s="428">
        <v>118</v>
      </c>
      <c r="C186" s="369">
        <v>158</v>
      </c>
      <c r="D186" s="369">
        <v>304</v>
      </c>
      <c r="E186" s="369">
        <v>120</v>
      </c>
      <c r="F186" s="369">
        <v>0</v>
      </c>
      <c r="G186" s="369">
        <v>112</v>
      </c>
      <c r="H186" s="369">
        <v>2</v>
      </c>
      <c r="I186" s="429">
        <v>7</v>
      </c>
      <c r="J186" s="221">
        <f t="shared" si="15"/>
        <v>821</v>
      </c>
      <c r="K186" s="332">
        <v>5.6000000000000001E-2</v>
      </c>
    </row>
    <row r="187" spans="1:12" ht="15.75" hidden="1" thickBot="1" x14ac:dyDescent="0.3">
      <c r="A187" s="167" t="s">
        <v>322</v>
      </c>
      <c r="B187" s="430">
        <v>25</v>
      </c>
      <c r="C187" s="431">
        <v>117</v>
      </c>
      <c r="D187" s="431">
        <v>170</v>
      </c>
      <c r="E187" s="431">
        <v>41</v>
      </c>
      <c r="F187" s="431">
        <v>455</v>
      </c>
      <c r="G187" s="431">
        <v>1</v>
      </c>
      <c r="H187" s="431">
        <v>3</v>
      </c>
      <c r="I187" s="432">
        <v>9</v>
      </c>
      <c r="J187" s="222">
        <f t="shared" si="15"/>
        <v>821</v>
      </c>
      <c r="K187" s="647">
        <v>5.6000000000000001E-2</v>
      </c>
    </row>
    <row r="188" spans="1:12" ht="15.75" hidden="1" thickTop="1" x14ac:dyDescent="0.25">
      <c r="A188" s="121" t="s">
        <v>26</v>
      </c>
      <c r="B188" s="296">
        <f>SUM(B169:B187)</f>
        <v>5073</v>
      </c>
      <c r="C188" s="297">
        <f t="shared" ref="C188:I188" si="16">SUM(C169:C187)</f>
        <v>6369</v>
      </c>
      <c r="D188" s="297">
        <f t="shared" si="16"/>
        <v>1665</v>
      </c>
      <c r="E188" s="297">
        <f t="shared" si="16"/>
        <v>568</v>
      </c>
      <c r="F188" s="297">
        <f t="shared" si="16"/>
        <v>455</v>
      </c>
      <c r="G188" s="297">
        <f t="shared" si="16"/>
        <v>272</v>
      </c>
      <c r="H188" s="297">
        <f t="shared" si="16"/>
        <v>19</v>
      </c>
      <c r="I188" s="298">
        <f t="shared" si="16"/>
        <v>70</v>
      </c>
      <c r="J188" s="219">
        <f>SUM(J169:J187)</f>
        <v>14491</v>
      </c>
      <c r="K188" s="648">
        <f>SUM(K169:K187)</f>
        <v>0.99868828928300335</v>
      </c>
    </row>
    <row r="189" spans="1:12" ht="15.75" hidden="1" thickBot="1" x14ac:dyDescent="0.3">
      <c r="A189" s="88" t="s">
        <v>132</v>
      </c>
      <c r="B189" s="642">
        <f>SUM(B188/J188)</f>
        <v>0.35007935960251191</v>
      </c>
      <c r="C189" s="643">
        <f>SUM(C188/J188)</f>
        <v>0.43951418121592711</v>
      </c>
      <c r="D189" s="643">
        <f>SUM(D188/J188)</f>
        <v>0.11489890276723484</v>
      </c>
      <c r="E189" s="643">
        <f>SUM(E188/J188)</f>
        <v>3.9196742805879509E-2</v>
      </c>
      <c r="F189" s="643">
        <f>SUM(F188/J188)</f>
        <v>3.1398799254709821E-2</v>
      </c>
      <c r="G189" s="643">
        <f>SUM(G188/J188)</f>
        <v>1.877027120281554E-2</v>
      </c>
      <c r="H189" s="643">
        <f>SUM(H188/J188)</f>
        <v>1.3111586501966738E-3</v>
      </c>
      <c r="I189" s="644">
        <f>SUM(I188/J188)</f>
        <v>4.8305845007245874E-3</v>
      </c>
      <c r="J189" s="645">
        <f>SUM(B189:I189)</f>
        <v>0.99999999999999989</v>
      </c>
      <c r="K189" s="415"/>
    </row>
    <row r="190" spans="1:12" hidden="1" x14ac:dyDescent="0.25">
      <c r="A190" s="1932" t="s">
        <v>558</v>
      </c>
      <c r="B190" s="1932"/>
      <c r="C190" s="1932"/>
      <c r="D190" s="1932"/>
      <c r="E190" s="1932"/>
      <c r="F190" s="1932"/>
      <c r="G190" s="1932"/>
      <c r="H190" s="1932"/>
      <c r="I190" s="1932"/>
      <c r="J190" s="1932"/>
      <c r="K190" s="1932"/>
      <c r="L190" s="203"/>
    </row>
    <row r="191" spans="1:12" ht="19.5" hidden="1" thickBot="1" x14ac:dyDescent="0.35">
      <c r="A191" s="1950" t="s">
        <v>438</v>
      </c>
      <c r="B191" s="1951"/>
      <c r="C191" s="1951"/>
      <c r="D191" s="1951"/>
      <c r="E191" s="1951"/>
      <c r="F191" s="1951"/>
      <c r="G191" s="1951"/>
      <c r="H191" s="1951"/>
      <c r="I191" s="1951"/>
      <c r="J191" s="1951"/>
      <c r="K191" s="1952"/>
    </row>
    <row r="192" spans="1:12" s="203" customFormat="1" ht="54" hidden="1" customHeight="1" x14ac:dyDescent="0.25">
      <c r="A192" s="1947" t="s">
        <v>258</v>
      </c>
      <c r="B192" s="1948"/>
      <c r="C192" s="1948"/>
      <c r="D192" s="1948"/>
      <c r="E192" s="1948"/>
      <c r="F192" s="1948"/>
      <c r="G192" s="1948"/>
      <c r="H192" s="1948"/>
      <c r="I192" s="1948"/>
      <c r="J192" s="1948"/>
      <c r="K192" s="1949"/>
      <c r="L192"/>
    </row>
    <row r="193" spans="1:11" ht="72" hidden="1" thickBot="1" x14ac:dyDescent="0.3">
      <c r="A193" s="132"/>
      <c r="B193" s="163" t="s">
        <v>444</v>
      </c>
      <c r="C193" s="164" t="s">
        <v>445</v>
      </c>
      <c r="D193" s="164" t="s">
        <v>446</v>
      </c>
      <c r="E193" s="164" t="s">
        <v>447</v>
      </c>
      <c r="F193" s="164" t="s">
        <v>448</v>
      </c>
      <c r="G193" s="164" t="s">
        <v>493</v>
      </c>
      <c r="H193" s="164" t="s">
        <v>449</v>
      </c>
      <c r="I193" s="165" t="s">
        <v>450</v>
      </c>
      <c r="J193" s="595" t="s">
        <v>451</v>
      </c>
      <c r="K193" s="595" t="s">
        <v>96</v>
      </c>
    </row>
    <row r="194" spans="1:11" hidden="1" x14ac:dyDescent="0.25">
      <c r="A194" s="121" t="s">
        <v>131</v>
      </c>
      <c r="B194" s="426">
        <v>538</v>
      </c>
      <c r="C194" s="365">
        <v>632</v>
      </c>
      <c r="D194" s="365">
        <v>6</v>
      </c>
      <c r="E194" s="365">
        <v>0</v>
      </c>
      <c r="F194" s="365">
        <v>0</v>
      </c>
      <c r="G194" s="365">
        <v>8</v>
      </c>
      <c r="H194" s="365">
        <v>0</v>
      </c>
      <c r="I194" s="427">
        <v>4</v>
      </c>
      <c r="J194" s="220">
        <f t="shared" ref="J194:J212" si="17">SUM(B194:I194)</f>
        <v>1188</v>
      </c>
      <c r="K194" s="332">
        <f>SUM(J194/J213)</f>
        <v>7.9576662870922368E-2</v>
      </c>
    </row>
    <row r="195" spans="1:11" hidden="1" x14ac:dyDescent="0.25">
      <c r="A195" s="166">
        <v>1</v>
      </c>
      <c r="B195" s="428">
        <v>652</v>
      </c>
      <c r="C195" s="369">
        <v>537</v>
      </c>
      <c r="D195" s="369">
        <v>8</v>
      </c>
      <c r="E195" s="369">
        <v>0</v>
      </c>
      <c r="F195" s="369">
        <v>0</v>
      </c>
      <c r="G195" s="369">
        <v>3</v>
      </c>
      <c r="H195" s="369">
        <v>1</v>
      </c>
      <c r="I195" s="429">
        <v>10</v>
      </c>
      <c r="J195" s="221">
        <f t="shared" si="17"/>
        <v>1211</v>
      </c>
      <c r="K195" s="332">
        <f>SUM(J195/J213)</f>
        <v>8.1117288498894768E-2</v>
      </c>
    </row>
    <row r="196" spans="1:11" hidden="1" x14ac:dyDescent="0.25">
      <c r="A196" s="166">
        <v>2</v>
      </c>
      <c r="B196" s="428">
        <v>529</v>
      </c>
      <c r="C196" s="369">
        <v>457</v>
      </c>
      <c r="D196" s="369">
        <v>5</v>
      </c>
      <c r="E196" s="369">
        <v>1</v>
      </c>
      <c r="F196" s="369">
        <v>0</v>
      </c>
      <c r="G196" s="369">
        <v>5</v>
      </c>
      <c r="H196" s="369">
        <v>0</v>
      </c>
      <c r="I196" s="429">
        <v>4</v>
      </c>
      <c r="J196" s="221">
        <f t="shared" si="17"/>
        <v>1001</v>
      </c>
      <c r="K196" s="332">
        <f>SUM(J196/J213)</f>
        <v>6.7050706678277172E-2</v>
      </c>
    </row>
    <row r="197" spans="1:11" hidden="1" x14ac:dyDescent="0.25">
      <c r="A197" s="166">
        <v>3</v>
      </c>
      <c r="B197" s="428">
        <v>491</v>
      </c>
      <c r="C197" s="369">
        <v>383</v>
      </c>
      <c r="D197" s="369">
        <v>4</v>
      </c>
      <c r="E197" s="369">
        <v>6</v>
      </c>
      <c r="F197" s="369">
        <v>0</v>
      </c>
      <c r="G197" s="369">
        <v>2</v>
      </c>
      <c r="H197" s="369">
        <v>2</v>
      </c>
      <c r="I197" s="429">
        <v>6</v>
      </c>
      <c r="J197" s="221">
        <f t="shared" si="17"/>
        <v>894</v>
      </c>
      <c r="K197" s="332">
        <f>SUM(J197/J213)</f>
        <v>5.988344832205774E-2</v>
      </c>
    </row>
    <row r="198" spans="1:11" hidden="1" x14ac:dyDescent="0.25">
      <c r="A198" s="166">
        <v>4</v>
      </c>
      <c r="B198" s="428">
        <v>454</v>
      </c>
      <c r="C198" s="369">
        <v>355</v>
      </c>
      <c r="D198" s="369">
        <v>5</v>
      </c>
      <c r="E198" s="369">
        <v>3</v>
      </c>
      <c r="F198" s="369">
        <v>0</v>
      </c>
      <c r="G198" s="369">
        <v>2</v>
      </c>
      <c r="H198" s="369">
        <v>0</v>
      </c>
      <c r="I198" s="429">
        <v>2</v>
      </c>
      <c r="J198" s="221">
        <f t="shared" si="17"/>
        <v>821</v>
      </c>
      <c r="K198" s="332">
        <f>SUM(J198/J213)</f>
        <v>5.4993636546319245E-2</v>
      </c>
    </row>
    <row r="199" spans="1:11" hidden="1" x14ac:dyDescent="0.25">
      <c r="A199" s="166">
        <v>5</v>
      </c>
      <c r="B199" s="428">
        <v>418</v>
      </c>
      <c r="C199" s="369">
        <v>332</v>
      </c>
      <c r="D199" s="369">
        <v>17</v>
      </c>
      <c r="E199" s="369">
        <v>5</v>
      </c>
      <c r="F199" s="369">
        <v>0</v>
      </c>
      <c r="G199" s="369">
        <v>2</v>
      </c>
      <c r="H199" s="369">
        <v>1</v>
      </c>
      <c r="I199" s="429">
        <v>5</v>
      </c>
      <c r="J199" s="221">
        <f t="shared" si="17"/>
        <v>780</v>
      </c>
      <c r="K199" s="332">
        <f>SUM(J199/J213)</f>
        <v>5.2247303905151046E-2</v>
      </c>
    </row>
    <row r="200" spans="1:11" hidden="1" x14ac:dyDescent="0.25">
      <c r="A200" s="166">
        <v>6</v>
      </c>
      <c r="B200" s="428">
        <v>377</v>
      </c>
      <c r="C200" s="369">
        <v>300</v>
      </c>
      <c r="D200" s="369">
        <v>22</v>
      </c>
      <c r="E200" s="369">
        <v>6</v>
      </c>
      <c r="F200" s="369">
        <v>0</v>
      </c>
      <c r="G200" s="369">
        <v>0</v>
      </c>
      <c r="H200" s="369">
        <v>2</v>
      </c>
      <c r="I200" s="429">
        <v>5</v>
      </c>
      <c r="J200" s="221">
        <f t="shared" si="17"/>
        <v>712</v>
      </c>
      <c r="K200" s="332">
        <f>SUM(J200/J213)</f>
        <v>4.7692410744189159E-2</v>
      </c>
    </row>
    <row r="201" spans="1:11" hidden="1" x14ac:dyDescent="0.25">
      <c r="A201" s="166">
        <v>7</v>
      </c>
      <c r="B201" s="428">
        <v>352</v>
      </c>
      <c r="C201" s="369">
        <v>266</v>
      </c>
      <c r="D201" s="369">
        <v>26</v>
      </c>
      <c r="E201" s="369">
        <v>7</v>
      </c>
      <c r="F201" s="369">
        <v>0</v>
      </c>
      <c r="G201" s="369">
        <v>0</v>
      </c>
      <c r="H201" s="369">
        <v>1</v>
      </c>
      <c r="I201" s="429">
        <v>5</v>
      </c>
      <c r="J201" s="221">
        <f t="shared" si="17"/>
        <v>657</v>
      </c>
      <c r="K201" s="332">
        <f>SUM(J201/J213)</f>
        <v>4.4008305981646463E-2</v>
      </c>
    </row>
    <row r="202" spans="1:11" hidden="1" x14ac:dyDescent="0.25">
      <c r="A202" s="166">
        <v>8</v>
      </c>
      <c r="B202" s="428">
        <v>338</v>
      </c>
      <c r="C202" s="369">
        <v>274</v>
      </c>
      <c r="D202" s="369">
        <v>45</v>
      </c>
      <c r="E202" s="369">
        <v>3</v>
      </c>
      <c r="F202" s="369">
        <v>0</v>
      </c>
      <c r="G202" s="369">
        <v>0</v>
      </c>
      <c r="H202" s="369">
        <v>2</v>
      </c>
      <c r="I202" s="429">
        <v>3</v>
      </c>
      <c r="J202" s="221">
        <f t="shared" si="17"/>
        <v>665</v>
      </c>
      <c r="K202" s="332">
        <f>SUM(J202/J213)</f>
        <v>4.4544175765289032E-2</v>
      </c>
    </row>
    <row r="203" spans="1:11" hidden="1" x14ac:dyDescent="0.25">
      <c r="A203" s="166">
        <v>9</v>
      </c>
      <c r="B203" s="428">
        <v>352</v>
      </c>
      <c r="C203" s="369">
        <v>259</v>
      </c>
      <c r="D203" s="369">
        <v>65</v>
      </c>
      <c r="E203" s="369">
        <v>7</v>
      </c>
      <c r="F203" s="369">
        <v>0</v>
      </c>
      <c r="G203" s="369">
        <v>0</v>
      </c>
      <c r="H203" s="369">
        <v>0</v>
      </c>
      <c r="I203" s="429">
        <v>6</v>
      </c>
      <c r="J203" s="221">
        <f t="shared" si="17"/>
        <v>689</v>
      </c>
      <c r="K203" s="332">
        <f>SUM(J203/J213)</f>
        <v>4.6151785116216759E-2</v>
      </c>
    </row>
    <row r="204" spans="1:11" hidden="1" x14ac:dyDescent="0.25">
      <c r="A204" s="166">
        <v>10</v>
      </c>
      <c r="B204" s="428">
        <v>336</v>
      </c>
      <c r="C204" s="369">
        <v>253</v>
      </c>
      <c r="D204" s="369">
        <v>65</v>
      </c>
      <c r="E204" s="369">
        <v>6</v>
      </c>
      <c r="F204" s="369">
        <v>0</v>
      </c>
      <c r="G204" s="369">
        <v>0</v>
      </c>
      <c r="H204" s="369">
        <v>0</v>
      </c>
      <c r="I204" s="429">
        <v>6</v>
      </c>
      <c r="J204" s="221">
        <f t="shared" si="17"/>
        <v>666</v>
      </c>
      <c r="K204" s="332">
        <f>SUM(J204/J213)</f>
        <v>4.4611159488244359E-2</v>
      </c>
    </row>
    <row r="205" spans="1:11" hidden="1" x14ac:dyDescent="0.25">
      <c r="A205" s="166">
        <v>11</v>
      </c>
      <c r="B205" s="428">
        <v>319</v>
      </c>
      <c r="C205" s="369">
        <v>216</v>
      </c>
      <c r="D205" s="369">
        <v>96</v>
      </c>
      <c r="E205" s="369">
        <v>21</v>
      </c>
      <c r="F205" s="369">
        <v>0</v>
      </c>
      <c r="G205" s="369">
        <v>0</v>
      </c>
      <c r="H205" s="369">
        <v>1</v>
      </c>
      <c r="I205" s="429">
        <v>6</v>
      </c>
      <c r="J205" s="221">
        <f t="shared" si="17"/>
        <v>659</v>
      </c>
      <c r="K205" s="332">
        <f>SUM(J205/J213)</f>
        <v>4.4142273427557104E-2</v>
      </c>
    </row>
    <row r="206" spans="1:11" hidden="1" x14ac:dyDescent="0.25">
      <c r="A206" s="166">
        <v>12</v>
      </c>
      <c r="B206" s="428">
        <v>259</v>
      </c>
      <c r="C206" s="369">
        <v>218</v>
      </c>
      <c r="D206" s="369">
        <v>117</v>
      </c>
      <c r="E206" s="369">
        <v>27</v>
      </c>
      <c r="F206" s="369">
        <v>0</v>
      </c>
      <c r="G206" s="369">
        <v>3</v>
      </c>
      <c r="H206" s="369">
        <v>0</v>
      </c>
      <c r="I206" s="429">
        <v>5</v>
      </c>
      <c r="J206" s="221">
        <f t="shared" si="17"/>
        <v>629</v>
      </c>
      <c r="K206" s="332">
        <f>SUM(J206/J213)</f>
        <v>4.2132761738897448E-2</v>
      </c>
    </row>
    <row r="207" spans="1:11" hidden="1" x14ac:dyDescent="0.25">
      <c r="A207" s="166">
        <v>13</v>
      </c>
      <c r="B207" s="428">
        <v>233</v>
      </c>
      <c r="C207" s="369">
        <v>163</v>
      </c>
      <c r="D207" s="369">
        <v>145</v>
      </c>
      <c r="E207" s="369">
        <v>34</v>
      </c>
      <c r="F207" s="369">
        <v>0</v>
      </c>
      <c r="G207" s="369">
        <v>12</v>
      </c>
      <c r="H207" s="369">
        <v>0</v>
      </c>
      <c r="I207" s="429">
        <v>7</v>
      </c>
      <c r="J207" s="221">
        <f t="shared" si="17"/>
        <v>594</v>
      </c>
      <c r="K207" s="332">
        <f>SUM(J207/J213)</f>
        <v>3.9788331435461184E-2</v>
      </c>
    </row>
    <row r="208" spans="1:11" hidden="1" x14ac:dyDescent="0.25">
      <c r="A208" s="166">
        <v>14</v>
      </c>
      <c r="B208" s="428">
        <v>186</v>
      </c>
      <c r="C208" s="369">
        <v>160</v>
      </c>
      <c r="D208" s="369">
        <v>167</v>
      </c>
      <c r="E208" s="369">
        <v>56</v>
      </c>
      <c r="F208" s="369">
        <v>0</v>
      </c>
      <c r="G208" s="369">
        <v>23</v>
      </c>
      <c r="H208" s="369">
        <v>0</v>
      </c>
      <c r="I208" s="429">
        <v>3</v>
      </c>
      <c r="J208" s="221">
        <f t="shared" si="17"/>
        <v>595</v>
      </c>
      <c r="K208" s="332">
        <f>SUM(J208/J213)</f>
        <v>3.9855315158416504E-2</v>
      </c>
    </row>
    <row r="209" spans="1:12" hidden="1" x14ac:dyDescent="0.25">
      <c r="A209" s="166">
        <v>15</v>
      </c>
      <c r="B209" s="428">
        <v>218</v>
      </c>
      <c r="C209" s="369">
        <v>132</v>
      </c>
      <c r="D209" s="369">
        <v>222</v>
      </c>
      <c r="E209" s="369">
        <v>90</v>
      </c>
      <c r="F209" s="369">
        <v>0</v>
      </c>
      <c r="G209" s="369">
        <v>39</v>
      </c>
      <c r="H209" s="369">
        <v>2</v>
      </c>
      <c r="I209" s="429">
        <v>7</v>
      </c>
      <c r="J209" s="221">
        <f t="shared" si="17"/>
        <v>710</v>
      </c>
      <c r="K209" s="332">
        <f>SUM(J209/J213)</f>
        <v>4.7558443298278519E-2</v>
      </c>
    </row>
    <row r="210" spans="1:12" hidden="1" x14ac:dyDescent="0.25">
      <c r="A210" s="166">
        <v>16</v>
      </c>
      <c r="B210" s="428">
        <v>174</v>
      </c>
      <c r="C210" s="369">
        <v>145</v>
      </c>
      <c r="D210" s="369">
        <v>264</v>
      </c>
      <c r="E210" s="369">
        <v>105</v>
      </c>
      <c r="F210" s="369">
        <v>0</v>
      </c>
      <c r="G210" s="369">
        <v>59</v>
      </c>
      <c r="H210" s="369">
        <v>1</v>
      </c>
      <c r="I210" s="429">
        <v>14</v>
      </c>
      <c r="J210" s="221">
        <f t="shared" si="17"/>
        <v>762</v>
      </c>
      <c r="K210" s="332">
        <f>SUM(J210/J213)</f>
        <v>5.1041596891955254E-2</v>
      </c>
    </row>
    <row r="211" spans="1:12" hidden="1" x14ac:dyDescent="0.25">
      <c r="A211" s="166">
        <v>17</v>
      </c>
      <c r="B211" s="428">
        <v>148</v>
      </c>
      <c r="C211" s="369">
        <v>135</v>
      </c>
      <c r="D211" s="369">
        <v>310</v>
      </c>
      <c r="E211" s="369">
        <v>122</v>
      </c>
      <c r="F211" s="369">
        <v>1</v>
      </c>
      <c r="G211" s="369">
        <v>116</v>
      </c>
      <c r="H211" s="369">
        <v>2</v>
      </c>
      <c r="I211" s="429">
        <v>19</v>
      </c>
      <c r="J211" s="221">
        <f t="shared" si="17"/>
        <v>853</v>
      </c>
      <c r="K211" s="332">
        <f>SUM(J211/J213)</f>
        <v>5.7137115680889541E-2</v>
      </c>
    </row>
    <row r="212" spans="1:12" ht="15.75" hidden="1" thickBot="1" x14ac:dyDescent="0.3">
      <c r="A212" s="167" t="s">
        <v>322</v>
      </c>
      <c r="B212" s="430">
        <v>45</v>
      </c>
      <c r="C212" s="431">
        <v>109</v>
      </c>
      <c r="D212" s="431">
        <v>152</v>
      </c>
      <c r="E212" s="431">
        <v>25</v>
      </c>
      <c r="F212" s="431">
        <v>491</v>
      </c>
      <c r="G212" s="431">
        <v>0</v>
      </c>
      <c r="H212" s="431">
        <v>0</v>
      </c>
      <c r="I212" s="432">
        <v>21</v>
      </c>
      <c r="J212" s="222">
        <f t="shared" si="17"/>
        <v>843</v>
      </c>
      <c r="K212" s="332">
        <f>SUM(J212/J213)</f>
        <v>5.6467278451336325E-2</v>
      </c>
    </row>
    <row r="213" spans="1:12" ht="15.75" hidden="1" thickTop="1" x14ac:dyDescent="0.25">
      <c r="A213" s="121" t="s">
        <v>26</v>
      </c>
      <c r="B213" s="433">
        <f>SUM(B194:B212)</f>
        <v>6419</v>
      </c>
      <c r="C213" s="434">
        <f t="shared" ref="C213:I213" si="18">SUM(C194:C212)</f>
        <v>5326</v>
      </c>
      <c r="D213" s="434">
        <f t="shared" si="18"/>
        <v>1741</v>
      </c>
      <c r="E213" s="434">
        <f t="shared" si="18"/>
        <v>524</v>
      </c>
      <c r="F213" s="434">
        <f t="shared" si="18"/>
        <v>492</v>
      </c>
      <c r="G213" s="434">
        <f t="shared" si="18"/>
        <v>274</v>
      </c>
      <c r="H213" s="434">
        <f t="shared" si="18"/>
        <v>15</v>
      </c>
      <c r="I213" s="435">
        <f t="shared" si="18"/>
        <v>138</v>
      </c>
      <c r="J213" s="219">
        <f>SUM(J194:J212)</f>
        <v>14929</v>
      </c>
      <c r="K213" s="437">
        <f>SUM(K194:K212)</f>
        <v>1</v>
      </c>
    </row>
    <row r="214" spans="1:12" ht="15.75" hidden="1" thickBot="1" x14ac:dyDescent="0.3">
      <c r="A214" s="88" t="s">
        <v>132</v>
      </c>
      <c r="B214" s="268">
        <f>SUM(B213/J213)</f>
        <v>0.42996851765021099</v>
      </c>
      <c r="C214" s="299">
        <f>SUM(C213/J213)</f>
        <v>0.35675530846004422</v>
      </c>
      <c r="D214" s="299">
        <f>SUM(D213/J213)</f>
        <v>0.11661866166521535</v>
      </c>
      <c r="E214" s="299">
        <f>SUM(E213/J213)</f>
        <v>3.509947082858865E-2</v>
      </c>
      <c r="F214" s="299">
        <f>SUM(F213/J213)</f>
        <v>3.2955991694018354E-2</v>
      </c>
      <c r="G214" s="299">
        <f>SUM(G213/J213)</f>
        <v>1.8353540089758189E-2</v>
      </c>
      <c r="H214" s="299">
        <f>SUM(H213/J213)</f>
        <v>1.0047558443298278E-3</v>
      </c>
      <c r="I214" s="300">
        <f>SUM(I213/J213)</f>
        <v>9.2437537678344162E-3</v>
      </c>
      <c r="J214" s="436">
        <f>SUM(B214:I214)</f>
        <v>0.99999999999999989</v>
      </c>
      <c r="K214" s="438"/>
    </row>
    <row r="215" spans="1:12" ht="63.75" hidden="1" customHeight="1" x14ac:dyDescent="0.25">
      <c r="A215" s="1932" t="s">
        <v>414</v>
      </c>
      <c r="B215" s="1932"/>
      <c r="C215" s="1932"/>
      <c r="D215" s="1932"/>
      <c r="E215" s="1932"/>
      <c r="F215" s="1932"/>
      <c r="G215" s="1932"/>
      <c r="H215" s="1932"/>
      <c r="I215" s="1932"/>
      <c r="J215" s="1932"/>
      <c r="K215" s="1932"/>
      <c r="L215" s="203"/>
    </row>
    <row r="216" spans="1:12" s="203" customFormat="1" ht="50.45" customHeight="1" x14ac:dyDescent="0.25">
      <c r="A216" s="1932" t="s">
        <v>760</v>
      </c>
      <c r="B216" s="1932"/>
      <c r="C216" s="1932"/>
      <c r="D216" s="1932"/>
      <c r="E216" s="1932"/>
      <c r="F216" s="1932"/>
      <c r="G216" s="1932"/>
      <c r="H216" s="1932"/>
      <c r="I216" s="1932"/>
      <c r="J216" s="1932"/>
      <c r="K216" s="1932"/>
      <c r="L216" s="1932"/>
    </row>
    <row r="217" spans="1:12" ht="32.25" customHeight="1" x14ac:dyDescent="0.25">
      <c r="A217" s="1932" t="s">
        <v>945</v>
      </c>
      <c r="B217" s="1932"/>
      <c r="C217" s="1932"/>
      <c r="D217" s="1932"/>
      <c r="E217" s="1932"/>
      <c r="F217" s="1932"/>
      <c r="G217" s="1932"/>
      <c r="H217" s="1932"/>
      <c r="I217" s="1932"/>
      <c r="J217" s="1932"/>
      <c r="K217" s="1932"/>
      <c r="L217" s="1932"/>
    </row>
  </sheetData>
  <sheetProtection algorithmName="SHA-512" hashValue="BMv8Xp+LOZvR032aH/RQTZqJq7wOlf9pbZuAE26NmV2HLeBmpBpRIEfXF/jzgnhhcJgzCvfLrL63ynrFLex+Tw==" saltValue="aPdBmVmF6qDzxRukitOhbg==" spinCount="100000" sheet="1" objects="1" scenarios="1"/>
  <mergeCells count="19">
    <mergeCell ref="A217:L217"/>
    <mergeCell ref="A1:L1"/>
    <mergeCell ref="A118:L118"/>
    <mergeCell ref="A2:L2"/>
    <mergeCell ref="A142:K142"/>
    <mergeCell ref="A95:L95"/>
    <mergeCell ref="A48:L48"/>
    <mergeCell ref="A71:L71"/>
    <mergeCell ref="A25:L25"/>
    <mergeCell ref="A216:L216"/>
    <mergeCell ref="A72:L72"/>
    <mergeCell ref="A141:K141"/>
    <mergeCell ref="A165:K165"/>
    <mergeCell ref="A215:K215"/>
    <mergeCell ref="A192:K192"/>
    <mergeCell ref="A166:K166"/>
    <mergeCell ref="A167:K167"/>
    <mergeCell ref="A191:K191"/>
    <mergeCell ref="A190:K190"/>
  </mergeCells>
  <printOptions horizontalCentered="1"/>
  <pageMargins left="0.7" right="0.7" top="0.92708333333333304" bottom="0.25" header="0.3" footer="0.3"/>
  <pageSetup scale="96" firstPageNumber="18" fitToWidth="0" orientation="landscape" useFirstPageNumber="1" r:id="rId1"/>
  <headerFooter>
    <oddHeader>&amp;L&amp;9
Semi-Annual Child Welfare Report&amp;C&amp;"-,Bold"&amp;14ARIZONA DEPARTMENT of CHILD SAFETY&amp;R&amp;9
January 01, 2021 through June 30, 2021</oddHeader>
    <oddFooter>&amp;CPage &amp;P</oddFooter>
  </headerFooter>
  <ignoredErrors>
    <ignoredError sqref="J145:J161 J170:J187 K121:K137 K98:K114 K75:K88 K89:K92 K51:K67 K28:K44" formulaRange="1"/>
    <ignoredError sqref="J163 K139 K116 K69 K46" formula="1"/>
    <ignoredError sqref="J188 K93"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314"/>
  <sheetViews>
    <sheetView showGridLines="0" view="pageLayout" zoomScaleNormal="100" workbookViewId="0">
      <selection activeCell="L46" sqref="L46"/>
    </sheetView>
  </sheetViews>
  <sheetFormatPr defaultColWidth="8.85546875" defaultRowHeight="15" x14ac:dyDescent="0.25"/>
  <cols>
    <col min="1" max="1" width="27" customWidth="1"/>
    <col min="2" max="3" width="8.140625" customWidth="1"/>
    <col min="4" max="15" width="8" customWidth="1"/>
    <col min="16" max="17" width="8" style="203" customWidth="1"/>
    <col min="18" max="18" width="10" customWidth="1"/>
  </cols>
  <sheetData>
    <row r="1" spans="1:18" s="203" customFormat="1" ht="18.600000000000001" customHeight="1" thickBot="1" x14ac:dyDescent="0.35">
      <c r="A1" s="1944" t="s">
        <v>664</v>
      </c>
      <c r="B1" s="1945"/>
      <c r="C1" s="1945"/>
      <c r="D1" s="1945"/>
      <c r="E1" s="1945"/>
      <c r="F1" s="1945"/>
      <c r="G1" s="1945"/>
      <c r="H1" s="1945"/>
      <c r="I1" s="1945"/>
      <c r="J1" s="1945"/>
      <c r="K1" s="1945"/>
      <c r="L1" s="1945"/>
      <c r="M1" s="1945"/>
      <c r="N1" s="1945"/>
      <c r="O1" s="1945"/>
      <c r="P1" s="1945"/>
      <c r="Q1" s="1945"/>
      <c r="R1" s="1945"/>
    </row>
    <row r="2" spans="1:18" s="203" customFormat="1" ht="15.75" hidden="1" customHeight="1" thickBot="1" x14ac:dyDescent="0.3">
      <c r="A2" s="1962" t="s">
        <v>858</v>
      </c>
      <c r="B2" s="1963"/>
      <c r="C2" s="1963"/>
      <c r="D2" s="1963"/>
      <c r="E2" s="1963"/>
      <c r="F2" s="1963"/>
      <c r="G2" s="1963"/>
      <c r="H2" s="1963"/>
      <c r="I2" s="1963"/>
      <c r="J2" s="1963"/>
      <c r="K2" s="1963"/>
      <c r="L2" s="1963"/>
      <c r="M2" s="1963"/>
      <c r="N2" s="1963"/>
      <c r="O2" s="1963"/>
      <c r="P2" s="1963"/>
      <c r="Q2" s="1963"/>
      <c r="R2" s="1963"/>
    </row>
    <row r="3" spans="1:18" s="203" customFormat="1" ht="40.5" hidden="1" customHeight="1" thickBot="1" x14ac:dyDescent="0.3">
      <c r="A3" s="110"/>
      <c r="B3" s="1967" t="s">
        <v>134</v>
      </c>
      <c r="C3" s="1968"/>
      <c r="D3" s="1967" t="s">
        <v>135</v>
      </c>
      <c r="E3" s="1968"/>
      <c r="F3" s="1967" t="s">
        <v>136</v>
      </c>
      <c r="G3" s="1968"/>
      <c r="H3" s="1967" t="s">
        <v>137</v>
      </c>
      <c r="I3" s="1968"/>
      <c r="J3" s="1967" t="s">
        <v>138</v>
      </c>
      <c r="K3" s="1968"/>
      <c r="L3" s="1967" t="s">
        <v>139</v>
      </c>
      <c r="M3" s="1968"/>
      <c r="N3" s="1967" t="s">
        <v>140</v>
      </c>
      <c r="O3" s="1968"/>
      <c r="P3" s="1967" t="s">
        <v>141</v>
      </c>
      <c r="Q3" s="1968"/>
      <c r="R3" s="1381" t="s">
        <v>311</v>
      </c>
    </row>
    <row r="4" spans="1:18" s="203" customFormat="1" ht="15.75" hidden="1" thickBot="1" x14ac:dyDescent="0.3">
      <c r="A4" s="1828" t="s">
        <v>452</v>
      </c>
      <c r="B4" s="1839"/>
      <c r="C4" s="1839"/>
      <c r="D4" s="1966"/>
      <c r="E4" s="1966"/>
      <c r="F4" s="1839"/>
      <c r="G4" s="1839"/>
      <c r="H4" s="1966"/>
      <c r="I4" s="1966"/>
      <c r="J4" s="1839"/>
      <c r="K4" s="1839"/>
      <c r="L4" s="1966"/>
      <c r="M4" s="1966"/>
      <c r="N4" s="1839"/>
      <c r="O4" s="1839"/>
      <c r="P4" s="1966"/>
      <c r="Q4" s="1966"/>
      <c r="R4" s="1966"/>
    </row>
    <row r="5" spans="1:18" s="203" customFormat="1" hidden="1" x14ac:dyDescent="0.25">
      <c r="A5" s="105" t="s">
        <v>392</v>
      </c>
      <c r="B5" s="1550"/>
      <c r="C5" s="1551" t="e">
        <f>B5/B13</f>
        <v>#DIV/0!</v>
      </c>
      <c r="D5" s="1550"/>
      <c r="E5" s="1551" t="e">
        <f>D5/D13</f>
        <v>#DIV/0!</v>
      </c>
      <c r="F5" s="1550"/>
      <c r="G5" s="1551" t="e">
        <f>F5/F13</f>
        <v>#DIV/0!</v>
      </c>
      <c r="H5" s="1550"/>
      <c r="I5" s="1551" t="e">
        <f>H5/H13</f>
        <v>#DIV/0!</v>
      </c>
      <c r="J5" s="1550"/>
      <c r="K5" s="1551" t="e">
        <f>J5/J13</f>
        <v>#DIV/0!</v>
      </c>
      <c r="L5" s="1550"/>
      <c r="M5" s="1551" t="e">
        <f>L5/L13</f>
        <v>#DIV/0!</v>
      </c>
      <c r="N5" s="1550"/>
      <c r="O5" s="1551" t="e">
        <f>N5/N13</f>
        <v>#DIV/0!</v>
      </c>
      <c r="P5" s="1550"/>
      <c r="Q5" s="1551" t="e">
        <f>P5/P13</f>
        <v>#DIV/0!</v>
      </c>
      <c r="R5" s="443">
        <f>SUM(B5,D5,F5,H5,J5,L5,N5,P5)</f>
        <v>0</v>
      </c>
    </row>
    <row r="6" spans="1:18" s="203" customFormat="1" hidden="1" x14ac:dyDescent="0.25">
      <c r="A6" s="102" t="s">
        <v>393</v>
      </c>
      <c r="B6" s="1552"/>
      <c r="C6" s="1553" t="e">
        <f>B6/B13</f>
        <v>#DIV/0!</v>
      </c>
      <c r="D6" s="1552"/>
      <c r="E6" s="1553" t="e">
        <f>D6/D13</f>
        <v>#DIV/0!</v>
      </c>
      <c r="F6" s="1552"/>
      <c r="G6" s="1553" t="e">
        <f>F6/F13</f>
        <v>#DIV/0!</v>
      </c>
      <c r="H6" s="1552"/>
      <c r="I6" s="1553" t="e">
        <f>H6/H13</f>
        <v>#DIV/0!</v>
      </c>
      <c r="J6" s="1552"/>
      <c r="K6" s="1553" t="e">
        <f>J6/J13</f>
        <v>#DIV/0!</v>
      </c>
      <c r="L6" s="1552"/>
      <c r="M6" s="1553" t="e">
        <f>L6/L13</f>
        <v>#DIV/0!</v>
      </c>
      <c r="N6" s="1552"/>
      <c r="O6" s="1553" t="e">
        <f>N6/N13</f>
        <v>#DIV/0!</v>
      </c>
      <c r="P6" s="1552"/>
      <c r="Q6" s="1553" t="e">
        <f>P6/P13</f>
        <v>#DIV/0!</v>
      </c>
      <c r="R6" s="448">
        <f>SUM(B6,D6,F6,H6,J6,L6,N6,P6)</f>
        <v>0</v>
      </c>
    </row>
    <row r="7" spans="1:18" s="203" customFormat="1" hidden="1" x14ac:dyDescent="0.25">
      <c r="A7" s="102" t="s">
        <v>328</v>
      </c>
      <c r="B7" s="1552"/>
      <c r="C7" s="1553" t="e">
        <f>B7/B13</f>
        <v>#DIV/0!</v>
      </c>
      <c r="D7" s="1552"/>
      <c r="E7" s="1553" t="e">
        <f>D7/D13</f>
        <v>#DIV/0!</v>
      </c>
      <c r="F7" s="1552"/>
      <c r="G7" s="1553" t="e">
        <f>F7/F13</f>
        <v>#DIV/0!</v>
      </c>
      <c r="H7" s="1552"/>
      <c r="I7" s="1553" t="e">
        <f>H7/H13</f>
        <v>#DIV/0!</v>
      </c>
      <c r="J7" s="1552"/>
      <c r="K7" s="1553" t="e">
        <f>J7/J13</f>
        <v>#DIV/0!</v>
      </c>
      <c r="L7" s="1552"/>
      <c r="M7" s="1553" t="e">
        <f>L7/L13</f>
        <v>#DIV/0!</v>
      </c>
      <c r="N7" s="1552"/>
      <c r="O7" s="1553" t="e">
        <f>N7/N13</f>
        <v>#DIV/0!</v>
      </c>
      <c r="P7" s="1552"/>
      <c r="Q7" s="1553" t="e">
        <f>P7/P13</f>
        <v>#DIV/0!</v>
      </c>
      <c r="R7" s="448">
        <f t="shared" ref="R7:R12" si="0">SUM(B7,D7,F7,H7,J7,L7,N7,P7)</f>
        <v>0</v>
      </c>
    </row>
    <row r="8" spans="1:18" s="203" customFormat="1" hidden="1" x14ac:dyDescent="0.25">
      <c r="A8" s="102" t="s">
        <v>329</v>
      </c>
      <c r="B8" s="1552"/>
      <c r="C8" s="1553" t="e">
        <f>B8/B13</f>
        <v>#DIV/0!</v>
      </c>
      <c r="D8" s="1552"/>
      <c r="E8" s="1553" t="e">
        <f>D8/D13</f>
        <v>#DIV/0!</v>
      </c>
      <c r="F8" s="1552"/>
      <c r="G8" s="1553" t="e">
        <f>F8/F13</f>
        <v>#DIV/0!</v>
      </c>
      <c r="H8" s="1552"/>
      <c r="I8" s="1553" t="e">
        <f>H8/H13</f>
        <v>#DIV/0!</v>
      </c>
      <c r="J8" s="1552"/>
      <c r="K8" s="1553" t="e">
        <f>J8/J13</f>
        <v>#DIV/0!</v>
      </c>
      <c r="L8" s="1552"/>
      <c r="M8" s="1553" t="e">
        <f>L8/L13</f>
        <v>#DIV/0!</v>
      </c>
      <c r="N8" s="1552"/>
      <c r="O8" s="1553" t="e">
        <f>N8/N13</f>
        <v>#DIV/0!</v>
      </c>
      <c r="P8" s="1552"/>
      <c r="Q8" s="1553" t="e">
        <f>P8/P13</f>
        <v>#DIV/0!</v>
      </c>
      <c r="R8" s="448">
        <f t="shared" si="0"/>
        <v>0</v>
      </c>
    </row>
    <row r="9" spans="1:18" s="203" customFormat="1" hidden="1" x14ac:dyDescent="0.25">
      <c r="A9" s="102" t="s">
        <v>330</v>
      </c>
      <c r="B9" s="1552"/>
      <c r="C9" s="1553" t="e">
        <f>B9/B13</f>
        <v>#DIV/0!</v>
      </c>
      <c r="D9" s="1552"/>
      <c r="E9" s="1553" t="e">
        <f>D9/D13</f>
        <v>#DIV/0!</v>
      </c>
      <c r="F9" s="1552"/>
      <c r="G9" s="1553" t="e">
        <f>F9/F13</f>
        <v>#DIV/0!</v>
      </c>
      <c r="H9" s="1552"/>
      <c r="I9" s="1553" t="e">
        <f>H9/H13</f>
        <v>#DIV/0!</v>
      </c>
      <c r="J9" s="1552"/>
      <c r="K9" s="1553" t="e">
        <f>J9/J13</f>
        <v>#DIV/0!</v>
      </c>
      <c r="L9" s="1552"/>
      <c r="M9" s="1553" t="e">
        <f>L9/L13</f>
        <v>#DIV/0!</v>
      </c>
      <c r="N9" s="1552"/>
      <c r="O9" s="1553" t="e">
        <f>N9/N13</f>
        <v>#DIV/0!</v>
      </c>
      <c r="P9" s="1552"/>
      <c r="Q9" s="1553" t="e">
        <f>P9/P13</f>
        <v>#DIV/0!</v>
      </c>
      <c r="R9" s="448">
        <f t="shared" si="0"/>
        <v>0</v>
      </c>
    </row>
    <row r="10" spans="1:18" s="203" customFormat="1" hidden="1" x14ac:dyDescent="0.25">
      <c r="A10" s="102" t="s">
        <v>124</v>
      </c>
      <c r="B10" s="1552"/>
      <c r="C10" s="1553" t="e">
        <f>B10/B13</f>
        <v>#DIV/0!</v>
      </c>
      <c r="D10" s="1552"/>
      <c r="E10" s="1553" t="e">
        <f>D10/D13</f>
        <v>#DIV/0!</v>
      </c>
      <c r="F10" s="1552"/>
      <c r="G10" s="1553" t="e">
        <f>F10/F13</f>
        <v>#DIV/0!</v>
      </c>
      <c r="H10" s="1552"/>
      <c r="I10" s="1553" t="e">
        <f>H10/H13</f>
        <v>#DIV/0!</v>
      </c>
      <c r="J10" s="1552"/>
      <c r="K10" s="1553" t="e">
        <f>J10/J13</f>
        <v>#DIV/0!</v>
      </c>
      <c r="L10" s="1552"/>
      <c r="M10" s="1553" t="e">
        <f>L10/L13</f>
        <v>#DIV/0!</v>
      </c>
      <c r="N10" s="1552"/>
      <c r="O10" s="1553" t="e">
        <f>N10/N13</f>
        <v>#DIV/0!</v>
      </c>
      <c r="P10" s="1552"/>
      <c r="Q10" s="1553" t="e">
        <f>P10/P13</f>
        <v>#DIV/0!</v>
      </c>
      <c r="R10" s="448">
        <f t="shared" si="0"/>
        <v>0</v>
      </c>
    </row>
    <row r="11" spans="1:18" s="203" customFormat="1" hidden="1" x14ac:dyDescent="0.25">
      <c r="A11" s="102" t="s">
        <v>125</v>
      </c>
      <c r="B11" s="1552"/>
      <c r="C11" s="1553" t="e">
        <f>B11/B13</f>
        <v>#DIV/0!</v>
      </c>
      <c r="D11" s="1552"/>
      <c r="E11" s="1553" t="e">
        <f>D11/D13</f>
        <v>#DIV/0!</v>
      </c>
      <c r="F11" s="1552"/>
      <c r="G11" s="1553" t="e">
        <f>F11/F13</f>
        <v>#DIV/0!</v>
      </c>
      <c r="H11" s="1552"/>
      <c r="I11" s="1553" t="e">
        <f>H11/H13</f>
        <v>#DIV/0!</v>
      </c>
      <c r="J11" s="1552"/>
      <c r="K11" s="1553" t="e">
        <f>J11/J13</f>
        <v>#DIV/0!</v>
      </c>
      <c r="L11" s="1552"/>
      <c r="M11" s="1553" t="e">
        <f>L11/L13</f>
        <v>#DIV/0!</v>
      </c>
      <c r="N11" s="1552"/>
      <c r="O11" s="1553" t="e">
        <f>N11/N13</f>
        <v>#DIV/0!</v>
      </c>
      <c r="P11" s="1552"/>
      <c r="Q11" s="1553" t="e">
        <f>P11/P13</f>
        <v>#DIV/0!</v>
      </c>
      <c r="R11" s="448">
        <f t="shared" si="0"/>
        <v>0</v>
      </c>
    </row>
    <row r="12" spans="1:18" s="203" customFormat="1" ht="15.75" hidden="1" thickBot="1" x14ac:dyDescent="0.3">
      <c r="A12" s="722" t="s">
        <v>117</v>
      </c>
      <c r="B12" s="1554"/>
      <c r="C12" s="1555" t="e">
        <f>B12/B13</f>
        <v>#DIV/0!</v>
      </c>
      <c r="D12" s="1554"/>
      <c r="E12" s="1555" t="e">
        <f>D12/D13</f>
        <v>#DIV/0!</v>
      </c>
      <c r="F12" s="1554"/>
      <c r="G12" s="1555" t="e">
        <f>F12/F13</f>
        <v>#DIV/0!</v>
      </c>
      <c r="H12" s="1554"/>
      <c r="I12" s="1555" t="e">
        <f>H12/H13</f>
        <v>#DIV/0!</v>
      </c>
      <c r="J12" s="1554"/>
      <c r="K12" s="1555" t="e">
        <f>J12/J13</f>
        <v>#DIV/0!</v>
      </c>
      <c r="L12" s="1554"/>
      <c r="M12" s="1555" t="e">
        <f>L12/L13</f>
        <v>#DIV/0!</v>
      </c>
      <c r="N12" s="1554"/>
      <c r="O12" s="1555" t="e">
        <f>N12/N13</f>
        <v>#DIV/0!</v>
      </c>
      <c r="P12" s="1554"/>
      <c r="Q12" s="1555" t="e">
        <f>P12/P13</f>
        <v>#DIV/0!</v>
      </c>
      <c r="R12" s="453">
        <f t="shared" si="0"/>
        <v>0</v>
      </c>
    </row>
    <row r="13" spans="1:18" s="203" customFormat="1" ht="16.5" hidden="1" thickTop="1" thickBot="1" x14ac:dyDescent="0.3">
      <c r="A13" s="128" t="s">
        <v>164</v>
      </c>
      <c r="B13" s="122">
        <f t="shared" ref="B13:Q13" si="1">SUM(B5:B12)</f>
        <v>0</v>
      </c>
      <c r="C13" s="265" t="e">
        <f t="shared" si="1"/>
        <v>#DIV/0!</v>
      </c>
      <c r="D13" s="122">
        <f t="shared" si="1"/>
        <v>0</v>
      </c>
      <c r="E13" s="265" t="e">
        <f t="shared" si="1"/>
        <v>#DIV/0!</v>
      </c>
      <c r="F13" s="122">
        <f t="shared" si="1"/>
        <v>0</v>
      </c>
      <c r="G13" s="265" t="e">
        <f t="shared" si="1"/>
        <v>#DIV/0!</v>
      </c>
      <c r="H13" s="122">
        <f t="shared" si="1"/>
        <v>0</v>
      </c>
      <c r="I13" s="265" t="e">
        <f t="shared" si="1"/>
        <v>#DIV/0!</v>
      </c>
      <c r="J13" s="122">
        <f t="shared" si="1"/>
        <v>0</v>
      </c>
      <c r="K13" s="265" t="e">
        <f t="shared" si="1"/>
        <v>#DIV/0!</v>
      </c>
      <c r="L13" s="122">
        <f t="shared" si="1"/>
        <v>0</v>
      </c>
      <c r="M13" s="265" t="e">
        <f t="shared" si="1"/>
        <v>#DIV/0!</v>
      </c>
      <c r="N13" s="122">
        <f t="shared" si="1"/>
        <v>0</v>
      </c>
      <c r="O13" s="265" t="e">
        <f t="shared" si="1"/>
        <v>#DIV/0!</v>
      </c>
      <c r="P13" s="122">
        <f t="shared" si="1"/>
        <v>0</v>
      </c>
      <c r="Q13" s="265" t="e">
        <f t="shared" si="1"/>
        <v>#DIV/0!</v>
      </c>
      <c r="R13" s="122">
        <f>SUM(B13,D13,F13,H13,J13,L13,N13,P13)</f>
        <v>0</v>
      </c>
    </row>
    <row r="14" spans="1:18" s="30" customFormat="1" ht="15.75" hidden="1" thickBot="1" x14ac:dyDescent="0.3">
      <c r="A14" s="1958" t="s">
        <v>453</v>
      </c>
      <c r="B14" s="1959"/>
      <c r="C14" s="1959"/>
      <c r="D14" s="1959"/>
      <c r="E14" s="1959"/>
      <c r="F14" s="1959"/>
      <c r="G14" s="1959"/>
      <c r="H14" s="1959"/>
      <c r="I14" s="1959"/>
      <c r="J14" s="1959"/>
      <c r="K14" s="1959"/>
      <c r="L14" s="1959"/>
      <c r="M14" s="1959"/>
      <c r="N14" s="1959"/>
      <c r="O14" s="1959"/>
      <c r="P14" s="1959"/>
      <c r="Q14" s="1959"/>
      <c r="R14" s="1959"/>
    </row>
    <row r="15" spans="1:18" s="203" customFormat="1" hidden="1" x14ac:dyDescent="0.25">
      <c r="A15" s="105" t="s">
        <v>118</v>
      </c>
      <c r="B15" s="1556"/>
      <c r="C15" s="1557" t="e">
        <f>SUM(B15/B21)</f>
        <v>#DIV/0!</v>
      </c>
      <c r="D15" s="1556"/>
      <c r="E15" s="1557" t="e">
        <f>SUM(D15/D21)</f>
        <v>#DIV/0!</v>
      </c>
      <c r="F15" s="1556"/>
      <c r="G15" s="1557" t="e">
        <f>SUM(F15/F21)</f>
        <v>#DIV/0!</v>
      </c>
      <c r="H15" s="1556"/>
      <c r="I15" s="1557" t="e">
        <f>SUM(H15/H21)</f>
        <v>#DIV/0!</v>
      </c>
      <c r="J15" s="1556"/>
      <c r="K15" s="1557" t="e">
        <f>SUM(J15/J21)</f>
        <v>#DIV/0!</v>
      </c>
      <c r="L15" s="1556"/>
      <c r="M15" s="1557" t="e">
        <f>SUM(L15/L21)</f>
        <v>#DIV/0!</v>
      </c>
      <c r="N15" s="1556"/>
      <c r="O15" s="1557" t="e">
        <f>SUM(N15/N21)</f>
        <v>#DIV/0!</v>
      </c>
      <c r="P15" s="1556"/>
      <c r="Q15" s="1557" t="e">
        <f>SUM(P15/P21)</f>
        <v>#DIV/0!</v>
      </c>
      <c r="R15" s="443">
        <f t="shared" ref="R15:R20" si="2">SUM(B15,D15,F15,H15,J15,L15,N15,P15)</f>
        <v>0</v>
      </c>
    </row>
    <row r="16" spans="1:18" s="203" customFormat="1" hidden="1" x14ac:dyDescent="0.25">
      <c r="A16" s="102" t="s">
        <v>119</v>
      </c>
      <c r="B16" s="1558"/>
      <c r="C16" s="1559" t="e">
        <f>SUM(B16/B21)</f>
        <v>#DIV/0!</v>
      </c>
      <c r="D16" s="1558"/>
      <c r="E16" s="1559" t="e">
        <f>SUM(D16/D21)</f>
        <v>#DIV/0!</v>
      </c>
      <c r="F16" s="1558"/>
      <c r="G16" s="1559" t="e">
        <f>SUM(F16/F21)</f>
        <v>#DIV/0!</v>
      </c>
      <c r="H16" s="1558"/>
      <c r="I16" s="1559" t="e">
        <f>SUM(H16/H21)</f>
        <v>#DIV/0!</v>
      </c>
      <c r="J16" s="1558"/>
      <c r="K16" s="1559" t="e">
        <f>SUM(J16/J21)</f>
        <v>#DIV/0!</v>
      </c>
      <c r="L16" s="1558"/>
      <c r="M16" s="1559" t="e">
        <f>SUM(L16/L21)</f>
        <v>#DIV/0!</v>
      </c>
      <c r="N16" s="1558"/>
      <c r="O16" s="1559" t="e">
        <f>SUM(N16/N21)</f>
        <v>#DIV/0!</v>
      </c>
      <c r="P16" s="1558"/>
      <c r="Q16" s="1559" t="e">
        <f>SUM(P16/P21)</f>
        <v>#DIV/0!</v>
      </c>
      <c r="R16" s="448">
        <f t="shared" si="2"/>
        <v>0</v>
      </c>
    </row>
    <row r="17" spans="1:18" s="203" customFormat="1" hidden="1" x14ac:dyDescent="0.25">
      <c r="A17" s="102" t="s">
        <v>120</v>
      </c>
      <c r="B17" s="1558"/>
      <c r="C17" s="1559" t="e">
        <f>SUM(B17/B21)</f>
        <v>#DIV/0!</v>
      </c>
      <c r="D17" s="1558"/>
      <c r="E17" s="1559" t="e">
        <f>SUM(D17/D21)</f>
        <v>#DIV/0!</v>
      </c>
      <c r="F17" s="1558"/>
      <c r="G17" s="1559" t="e">
        <f>SUM(F17/F21)</f>
        <v>#DIV/0!</v>
      </c>
      <c r="H17" s="1558"/>
      <c r="I17" s="1559" t="e">
        <f>SUM(H17/H21)</f>
        <v>#DIV/0!</v>
      </c>
      <c r="J17" s="1558"/>
      <c r="K17" s="1559" t="e">
        <f>SUM(J17/J21)</f>
        <v>#DIV/0!</v>
      </c>
      <c r="L17" s="1558"/>
      <c r="M17" s="1559" t="e">
        <f>SUM(L17/L21)</f>
        <v>#DIV/0!</v>
      </c>
      <c r="N17" s="1558"/>
      <c r="O17" s="1559" t="e">
        <f>SUM(N17/N21)</f>
        <v>#DIV/0!</v>
      </c>
      <c r="P17" s="1558"/>
      <c r="Q17" s="1559" t="e">
        <f>SUM(P17/P21)</f>
        <v>#DIV/0!</v>
      </c>
      <c r="R17" s="448">
        <f t="shared" si="2"/>
        <v>0</v>
      </c>
    </row>
    <row r="18" spans="1:18" s="203" customFormat="1" hidden="1" x14ac:dyDescent="0.25">
      <c r="A18" s="102" t="s">
        <v>121</v>
      </c>
      <c r="B18" s="1558"/>
      <c r="C18" s="1559" t="e">
        <f>SUM(B18/B21)</f>
        <v>#DIV/0!</v>
      </c>
      <c r="D18" s="1558"/>
      <c r="E18" s="1559" t="e">
        <f>SUM(D18/D21)</f>
        <v>#DIV/0!</v>
      </c>
      <c r="F18" s="1558"/>
      <c r="G18" s="1559" t="e">
        <f>SUM(F18/F21)</f>
        <v>#DIV/0!</v>
      </c>
      <c r="H18" s="1558"/>
      <c r="I18" s="1559" t="e">
        <f>SUM(H18/H21)</f>
        <v>#DIV/0!</v>
      </c>
      <c r="J18" s="1558"/>
      <c r="K18" s="1559" t="e">
        <f>SUM(J18/J21)</f>
        <v>#DIV/0!</v>
      </c>
      <c r="L18" s="1558"/>
      <c r="M18" s="1559" t="e">
        <f>SUM(L18/L21)</f>
        <v>#DIV/0!</v>
      </c>
      <c r="N18" s="1558"/>
      <c r="O18" s="1559" t="e">
        <f>SUM(N18/N21)</f>
        <v>#DIV/0!</v>
      </c>
      <c r="P18" s="1558"/>
      <c r="Q18" s="1559" t="e">
        <f>SUM(P18/P21)</f>
        <v>#DIV/0!</v>
      </c>
      <c r="R18" s="448">
        <f t="shared" si="2"/>
        <v>0</v>
      </c>
    </row>
    <row r="19" spans="1:18" s="203" customFormat="1" hidden="1" x14ac:dyDescent="0.25">
      <c r="A19" s="102" t="s">
        <v>122</v>
      </c>
      <c r="B19" s="1558"/>
      <c r="C19" s="1559" t="e">
        <f>SUM(B19/B21)</f>
        <v>#DIV/0!</v>
      </c>
      <c r="D19" s="1558"/>
      <c r="E19" s="1559" t="e">
        <f>SUM(D19/D21)</f>
        <v>#DIV/0!</v>
      </c>
      <c r="F19" s="1558"/>
      <c r="G19" s="1559" t="e">
        <f>SUM(F19/F21)</f>
        <v>#DIV/0!</v>
      </c>
      <c r="H19" s="1558"/>
      <c r="I19" s="1559" t="e">
        <f>SUM(H19/H21)</f>
        <v>#DIV/0!</v>
      </c>
      <c r="J19" s="1558"/>
      <c r="K19" s="1559" t="e">
        <f>SUM(J19/J21)</f>
        <v>#DIV/0!</v>
      </c>
      <c r="L19" s="1558"/>
      <c r="M19" s="1559" t="e">
        <f>SUM(L19/L21)</f>
        <v>#DIV/0!</v>
      </c>
      <c r="N19" s="1558"/>
      <c r="O19" s="1559" t="e">
        <f>SUM(N19/N21)</f>
        <v>#DIV/0!</v>
      </c>
      <c r="P19" s="1558"/>
      <c r="Q19" s="1559" t="e">
        <f>SUM(P19/P21)</f>
        <v>#DIV/0!</v>
      </c>
      <c r="R19" s="448">
        <f t="shared" si="2"/>
        <v>0</v>
      </c>
    </row>
    <row r="20" spans="1:18" s="203" customFormat="1" ht="15.75" hidden="1" thickBot="1" x14ac:dyDescent="0.3">
      <c r="A20" s="103" t="s">
        <v>123</v>
      </c>
      <c r="B20" s="1560"/>
      <c r="C20" s="1561" t="e">
        <f>SUM(B20/B21)</f>
        <v>#DIV/0!</v>
      </c>
      <c r="D20" s="1560"/>
      <c r="E20" s="1561" t="e">
        <f>SUM(D20/D21)</f>
        <v>#DIV/0!</v>
      </c>
      <c r="F20" s="1560"/>
      <c r="G20" s="1561" t="e">
        <f>SUM(F20/F21)</f>
        <v>#DIV/0!</v>
      </c>
      <c r="H20" s="1560"/>
      <c r="I20" s="1561" t="e">
        <f>SUM(H20/H21)</f>
        <v>#DIV/0!</v>
      </c>
      <c r="J20" s="1560"/>
      <c r="K20" s="1561" t="e">
        <f>SUM(J20/J21)</f>
        <v>#DIV/0!</v>
      </c>
      <c r="L20" s="1560"/>
      <c r="M20" s="1561" t="e">
        <f>SUM(L20/L21)</f>
        <v>#DIV/0!</v>
      </c>
      <c r="N20" s="1560"/>
      <c r="O20" s="1561" t="e">
        <f>SUM(N20/N21)</f>
        <v>#DIV/0!</v>
      </c>
      <c r="P20" s="1560"/>
      <c r="Q20" s="1561" t="e">
        <f>SUM(P20/P21)</f>
        <v>#DIV/0!</v>
      </c>
      <c r="R20" s="453">
        <f t="shared" si="2"/>
        <v>0</v>
      </c>
    </row>
    <row r="21" spans="1:18" s="203" customFormat="1" ht="16.5" hidden="1" thickTop="1" thickBot="1" x14ac:dyDescent="0.3">
      <c r="A21" s="128" t="s">
        <v>164</v>
      </c>
      <c r="B21" s="122">
        <f t="shared" ref="B21:Q21" si="3">SUM(B15:B20)</f>
        <v>0</v>
      </c>
      <c r="C21" s="265" t="e">
        <f t="shared" si="3"/>
        <v>#DIV/0!</v>
      </c>
      <c r="D21" s="122">
        <f t="shared" si="3"/>
        <v>0</v>
      </c>
      <c r="E21" s="265" t="e">
        <f t="shared" si="3"/>
        <v>#DIV/0!</v>
      </c>
      <c r="F21" s="122">
        <f t="shared" si="3"/>
        <v>0</v>
      </c>
      <c r="G21" s="265" t="e">
        <f t="shared" si="3"/>
        <v>#DIV/0!</v>
      </c>
      <c r="H21" s="122">
        <f t="shared" si="3"/>
        <v>0</v>
      </c>
      <c r="I21" s="265" t="e">
        <f t="shared" si="3"/>
        <v>#DIV/0!</v>
      </c>
      <c r="J21" s="122">
        <f t="shared" si="3"/>
        <v>0</v>
      </c>
      <c r="K21" s="265" t="e">
        <f t="shared" si="3"/>
        <v>#DIV/0!</v>
      </c>
      <c r="L21" s="122">
        <f t="shared" si="3"/>
        <v>0</v>
      </c>
      <c r="M21" s="265" t="e">
        <f t="shared" si="3"/>
        <v>#DIV/0!</v>
      </c>
      <c r="N21" s="122">
        <f t="shared" si="3"/>
        <v>0</v>
      </c>
      <c r="O21" s="265" t="e">
        <f t="shared" si="3"/>
        <v>#DIV/0!</v>
      </c>
      <c r="P21" s="122">
        <f t="shared" si="3"/>
        <v>0</v>
      </c>
      <c r="Q21" s="265" t="e">
        <f t="shared" si="3"/>
        <v>#DIV/0!</v>
      </c>
      <c r="R21" s="122">
        <f>SUM(B21,D21,F21,H21,J21,L21,N21,P21)</f>
        <v>0</v>
      </c>
    </row>
    <row r="22" spans="1:18" s="203" customFormat="1" ht="15.75" hidden="1" customHeight="1" thickBot="1" x14ac:dyDescent="0.3">
      <c r="A22" s="1958" t="s">
        <v>454</v>
      </c>
      <c r="B22" s="1959"/>
      <c r="C22" s="1959"/>
      <c r="D22" s="1959"/>
      <c r="E22" s="1959"/>
      <c r="F22" s="1959"/>
      <c r="G22" s="1959"/>
      <c r="H22" s="1959"/>
      <c r="I22" s="1959"/>
      <c r="J22" s="1959"/>
      <c r="K22" s="1959"/>
      <c r="L22" s="1959"/>
      <c r="M22" s="1959"/>
      <c r="N22" s="1959"/>
      <c r="O22" s="1959"/>
      <c r="P22" s="1959"/>
      <c r="Q22" s="1959"/>
      <c r="R22" s="1959"/>
    </row>
    <row r="23" spans="1:18" s="203" customFormat="1" hidden="1" x14ac:dyDescent="0.25">
      <c r="A23" s="95" t="s">
        <v>143</v>
      </c>
      <c r="B23" s="1556"/>
      <c r="C23" s="1557" t="e">
        <f>SUM(B23/B29)</f>
        <v>#DIV/0!</v>
      </c>
      <c r="D23" s="1556"/>
      <c r="E23" s="1557" t="e">
        <f>SUM(D23/D29)</f>
        <v>#DIV/0!</v>
      </c>
      <c r="F23" s="1556"/>
      <c r="G23" s="1557" t="e">
        <f>SUM(F23/F29)</f>
        <v>#DIV/0!</v>
      </c>
      <c r="H23" s="1556"/>
      <c r="I23" s="1557" t="e">
        <f>SUM(H23/H29)</f>
        <v>#DIV/0!</v>
      </c>
      <c r="J23" s="1556"/>
      <c r="K23" s="1557" t="e">
        <f>SUM(J23/J29)</f>
        <v>#DIV/0!</v>
      </c>
      <c r="L23" s="1556"/>
      <c r="M23" s="1557" t="e">
        <f>SUM(L23/L29)</f>
        <v>#DIV/0!</v>
      </c>
      <c r="N23" s="1556"/>
      <c r="O23" s="1557" t="e">
        <f>SUM(N23/N29)</f>
        <v>#DIV/0!</v>
      </c>
      <c r="P23" s="1556"/>
      <c r="Q23" s="1557" t="e">
        <f>SUM(P23/P29)</f>
        <v>#DIV/0!</v>
      </c>
      <c r="R23" s="443">
        <f t="shared" ref="R23:R28" si="4">SUM(B23,D23,F23,H23,J23,L23,N23,P23)</f>
        <v>0</v>
      </c>
    </row>
    <row r="24" spans="1:18" s="203" customFormat="1" hidden="1" x14ac:dyDescent="0.25">
      <c r="A24" s="96" t="s">
        <v>144</v>
      </c>
      <c r="B24" s="1558"/>
      <c r="C24" s="1559" t="e">
        <f>SUM(B24/B29)</f>
        <v>#DIV/0!</v>
      </c>
      <c r="D24" s="1558"/>
      <c r="E24" s="1559" t="e">
        <f>SUM(D24/D29)</f>
        <v>#DIV/0!</v>
      </c>
      <c r="F24" s="1558"/>
      <c r="G24" s="1559" t="e">
        <f>SUM(F24/F29)</f>
        <v>#DIV/0!</v>
      </c>
      <c r="H24" s="1558"/>
      <c r="I24" s="1559" t="e">
        <f>SUM(H24/H29)</f>
        <v>#DIV/0!</v>
      </c>
      <c r="J24" s="1558"/>
      <c r="K24" s="1559" t="e">
        <f>SUM(J24/J29)</f>
        <v>#DIV/0!</v>
      </c>
      <c r="L24" s="1558"/>
      <c r="M24" s="1559" t="e">
        <f>SUM(L24/L29)</f>
        <v>#DIV/0!</v>
      </c>
      <c r="N24" s="1558"/>
      <c r="O24" s="1559" t="e">
        <f>SUM(N24/N29)</f>
        <v>#DIV/0!</v>
      </c>
      <c r="P24" s="1558"/>
      <c r="Q24" s="1559" t="e">
        <f>SUM(P24/P29)</f>
        <v>#DIV/0!</v>
      </c>
      <c r="R24" s="448">
        <f t="shared" si="4"/>
        <v>0</v>
      </c>
    </row>
    <row r="25" spans="1:18" s="203" customFormat="1" hidden="1" x14ac:dyDescent="0.25">
      <c r="A25" s="96" t="s">
        <v>145</v>
      </c>
      <c r="B25" s="1558"/>
      <c r="C25" s="1559" t="e">
        <f>SUM(B25/B29)</f>
        <v>#DIV/0!</v>
      </c>
      <c r="D25" s="1558"/>
      <c r="E25" s="1559" t="e">
        <f>SUM(D25/D29)</f>
        <v>#DIV/0!</v>
      </c>
      <c r="F25" s="1558"/>
      <c r="G25" s="1559" t="e">
        <f>SUM(F25/F29)</f>
        <v>#DIV/0!</v>
      </c>
      <c r="H25" s="1558"/>
      <c r="I25" s="1559" t="e">
        <f>SUM(H25/H29)</f>
        <v>#DIV/0!</v>
      </c>
      <c r="J25" s="1558"/>
      <c r="K25" s="1559" t="e">
        <f>SUM(J25/J29)</f>
        <v>#DIV/0!</v>
      </c>
      <c r="L25" s="1558"/>
      <c r="M25" s="1559" t="e">
        <f>SUM(L25/L29)</f>
        <v>#DIV/0!</v>
      </c>
      <c r="N25" s="1558"/>
      <c r="O25" s="1559" t="e">
        <f>SUM(N25/N29)</f>
        <v>#DIV/0!</v>
      </c>
      <c r="P25" s="1558"/>
      <c r="Q25" s="1559" t="e">
        <f>SUM(P25/P29)</f>
        <v>#DIV/0!</v>
      </c>
      <c r="R25" s="448">
        <f t="shared" si="4"/>
        <v>0</v>
      </c>
    </row>
    <row r="26" spans="1:18" s="203" customFormat="1" hidden="1" x14ac:dyDescent="0.25">
      <c r="A26" s="96" t="s">
        <v>146</v>
      </c>
      <c r="B26" s="1558"/>
      <c r="C26" s="1559" t="e">
        <f>SUM(B26/B29)</f>
        <v>#DIV/0!</v>
      </c>
      <c r="D26" s="1558"/>
      <c r="E26" s="1559" t="e">
        <f>SUM(D26/D29)</f>
        <v>#DIV/0!</v>
      </c>
      <c r="F26" s="1558"/>
      <c r="G26" s="1559" t="e">
        <f>SUM(F26/F29)</f>
        <v>#DIV/0!</v>
      </c>
      <c r="H26" s="1558"/>
      <c r="I26" s="1559" t="e">
        <f>SUM(H26/H29)</f>
        <v>#DIV/0!</v>
      </c>
      <c r="J26" s="1558"/>
      <c r="K26" s="1559" t="e">
        <f>SUM(J26/J29)</f>
        <v>#DIV/0!</v>
      </c>
      <c r="L26" s="1558"/>
      <c r="M26" s="1559" t="e">
        <f>SUM(L26/L29)</f>
        <v>#DIV/0!</v>
      </c>
      <c r="N26" s="1558"/>
      <c r="O26" s="1559" t="e">
        <f>SUM(N26/N29)</f>
        <v>#DIV/0!</v>
      </c>
      <c r="P26" s="1558"/>
      <c r="Q26" s="1559" t="e">
        <f>SUM(P26/P29)</f>
        <v>#DIV/0!</v>
      </c>
      <c r="R26" s="448">
        <f t="shared" si="4"/>
        <v>0</v>
      </c>
    </row>
    <row r="27" spans="1:18" s="203" customFormat="1" hidden="1" x14ac:dyDescent="0.25">
      <c r="A27" s="96" t="s">
        <v>147</v>
      </c>
      <c r="B27" s="1558"/>
      <c r="C27" s="1559" t="e">
        <f>SUM(B27/B29)</f>
        <v>#DIV/0!</v>
      </c>
      <c r="D27" s="1558"/>
      <c r="E27" s="1559" t="e">
        <f>SUM(D27/D29)</f>
        <v>#DIV/0!</v>
      </c>
      <c r="F27" s="1558"/>
      <c r="G27" s="1559" t="e">
        <f>SUM(F27/F29)</f>
        <v>#DIV/0!</v>
      </c>
      <c r="H27" s="1558"/>
      <c r="I27" s="1559" t="e">
        <f>SUM(H27/H29)</f>
        <v>#DIV/0!</v>
      </c>
      <c r="J27" s="1558"/>
      <c r="K27" s="1559" t="e">
        <f>SUM(J27/J29)</f>
        <v>#DIV/0!</v>
      </c>
      <c r="L27" s="1558"/>
      <c r="M27" s="1559" t="e">
        <f>SUM(L27/L29)</f>
        <v>#DIV/0!</v>
      </c>
      <c r="N27" s="1558"/>
      <c r="O27" s="1559" t="e">
        <f>SUM(N27/N29)</f>
        <v>#DIV/0!</v>
      </c>
      <c r="P27" s="1558"/>
      <c r="Q27" s="1559" t="e">
        <f>SUM(P27/P29)</f>
        <v>#DIV/0!</v>
      </c>
      <c r="R27" s="448">
        <f t="shared" si="4"/>
        <v>0</v>
      </c>
    </row>
    <row r="28" spans="1:18" s="203" customFormat="1" ht="15.75" hidden="1" thickBot="1" x14ac:dyDescent="0.3">
      <c r="A28" s="114" t="s">
        <v>148</v>
      </c>
      <c r="B28" s="1560"/>
      <c r="C28" s="1561" t="e">
        <f>SUM(B28/B29)</f>
        <v>#DIV/0!</v>
      </c>
      <c r="D28" s="1560"/>
      <c r="E28" s="1561" t="e">
        <f>SUM(D28/D29)</f>
        <v>#DIV/0!</v>
      </c>
      <c r="F28" s="1560"/>
      <c r="G28" s="1561" t="e">
        <f>SUM(F28/F29)</f>
        <v>#DIV/0!</v>
      </c>
      <c r="H28" s="1560"/>
      <c r="I28" s="1561" t="e">
        <f>SUM(H28/H29)</f>
        <v>#DIV/0!</v>
      </c>
      <c r="J28" s="1560"/>
      <c r="K28" s="1561" t="e">
        <f>SUM(J28/J29)</f>
        <v>#DIV/0!</v>
      </c>
      <c r="L28" s="1560"/>
      <c r="M28" s="1561" t="e">
        <f>SUM(L28/L29)</f>
        <v>#DIV/0!</v>
      </c>
      <c r="N28" s="1560"/>
      <c r="O28" s="1561" t="e">
        <f>SUM(N28/N29)</f>
        <v>#DIV/0!</v>
      </c>
      <c r="P28" s="1560"/>
      <c r="Q28" s="1561" t="e">
        <f>SUM(P28/P29)</f>
        <v>#DIV/0!</v>
      </c>
      <c r="R28" s="453">
        <f t="shared" si="4"/>
        <v>0</v>
      </c>
    </row>
    <row r="29" spans="1:18" s="203" customFormat="1" ht="16.5" hidden="1" thickTop="1" thickBot="1" x14ac:dyDescent="0.3">
      <c r="A29" s="128" t="s">
        <v>164</v>
      </c>
      <c r="B29" s="122">
        <f t="shared" ref="B29:R29" si="5">SUM(B23:B28)</f>
        <v>0</v>
      </c>
      <c r="C29" s="265" t="e">
        <f t="shared" si="5"/>
        <v>#DIV/0!</v>
      </c>
      <c r="D29" s="122">
        <f t="shared" si="5"/>
        <v>0</v>
      </c>
      <c r="E29" s="265" t="e">
        <f t="shared" si="5"/>
        <v>#DIV/0!</v>
      </c>
      <c r="F29" s="122">
        <f t="shared" si="5"/>
        <v>0</v>
      </c>
      <c r="G29" s="265" t="e">
        <f t="shared" si="5"/>
        <v>#DIV/0!</v>
      </c>
      <c r="H29" s="122">
        <f t="shared" si="5"/>
        <v>0</v>
      </c>
      <c r="I29" s="265" t="e">
        <f t="shared" si="5"/>
        <v>#DIV/0!</v>
      </c>
      <c r="J29" s="122">
        <f t="shared" si="5"/>
        <v>0</v>
      </c>
      <c r="K29" s="265" t="e">
        <f t="shared" si="5"/>
        <v>#DIV/0!</v>
      </c>
      <c r="L29" s="122">
        <f t="shared" si="5"/>
        <v>0</v>
      </c>
      <c r="M29" s="265" t="e">
        <f t="shared" si="5"/>
        <v>#DIV/0!</v>
      </c>
      <c r="N29" s="122">
        <f t="shared" si="5"/>
        <v>0</v>
      </c>
      <c r="O29" s="265" t="e">
        <f t="shared" si="5"/>
        <v>#DIV/0!</v>
      </c>
      <c r="P29" s="122">
        <f t="shared" si="5"/>
        <v>0</v>
      </c>
      <c r="Q29" s="265" t="e">
        <f t="shared" si="5"/>
        <v>#DIV/0!</v>
      </c>
      <c r="R29" s="122">
        <f t="shared" si="5"/>
        <v>0</v>
      </c>
    </row>
    <row r="30" spans="1:18" s="203" customFormat="1" ht="15.75" hidden="1" customHeight="1" thickBot="1" x14ac:dyDescent="0.3">
      <c r="A30" s="1958" t="s">
        <v>263</v>
      </c>
      <c r="B30" s="1959"/>
      <c r="C30" s="1959"/>
      <c r="D30" s="1959"/>
      <c r="E30" s="1959"/>
      <c r="F30" s="1959"/>
      <c r="G30" s="1959"/>
      <c r="H30" s="1959"/>
      <c r="I30" s="1959"/>
      <c r="J30" s="1959"/>
      <c r="K30" s="1959"/>
      <c r="L30" s="1959"/>
      <c r="M30" s="1959"/>
      <c r="N30" s="1959"/>
      <c r="O30" s="1959"/>
      <c r="P30" s="1959"/>
      <c r="Q30" s="1959"/>
      <c r="R30" s="1959"/>
    </row>
    <row r="31" spans="1:18" s="203" customFormat="1" hidden="1" x14ac:dyDescent="0.25">
      <c r="A31" s="95" t="s">
        <v>397</v>
      </c>
      <c r="B31" s="1558"/>
      <c r="C31" s="1562" t="e">
        <f>SUM(B31/B35)</f>
        <v>#DIV/0!</v>
      </c>
      <c r="D31" s="1558"/>
      <c r="E31" s="1562" t="e">
        <f>SUM(D31/D35)</f>
        <v>#DIV/0!</v>
      </c>
      <c r="F31" s="1558"/>
      <c r="G31" s="1562" t="e">
        <f>SUM(F31/F35)</f>
        <v>#DIV/0!</v>
      </c>
      <c r="H31" s="1558"/>
      <c r="I31" s="1562" t="e">
        <f>SUM(H31/H35)</f>
        <v>#DIV/0!</v>
      </c>
      <c r="J31" s="1558"/>
      <c r="K31" s="1562" t="e">
        <f>SUM(J31/J35)</f>
        <v>#DIV/0!</v>
      </c>
      <c r="L31" s="1558"/>
      <c r="M31" s="1562" t="e">
        <f>SUM(L31/L35)</f>
        <v>#DIV/0!</v>
      </c>
      <c r="N31" s="1558"/>
      <c r="O31" s="1562" t="e">
        <f>SUM(N31/N35)</f>
        <v>#DIV/0!</v>
      </c>
      <c r="P31" s="1558"/>
      <c r="Q31" s="1562" t="e">
        <f>SUM(P31/P35)</f>
        <v>#DIV/0!</v>
      </c>
      <c r="R31" s="649">
        <f>SUM(B31,D31,F31,H31,J31,L31,N31,P31)</f>
        <v>0</v>
      </c>
    </row>
    <row r="32" spans="1:18" s="203" customFormat="1" hidden="1" x14ac:dyDescent="0.25">
      <c r="A32" s="96" t="s">
        <v>319</v>
      </c>
      <c r="B32" s="1558"/>
      <c r="C32" s="1563" t="e">
        <f>SUM(B32/B35)</f>
        <v>#DIV/0!</v>
      </c>
      <c r="D32" s="1558"/>
      <c r="E32" s="1563" t="e">
        <f>SUM(D32/D35)</f>
        <v>#DIV/0!</v>
      </c>
      <c r="F32" s="1558"/>
      <c r="G32" s="1563" t="e">
        <f>SUM(F32/F35)</f>
        <v>#DIV/0!</v>
      </c>
      <c r="H32" s="1558"/>
      <c r="I32" s="1563" t="e">
        <f>SUM(H32/H35)</f>
        <v>#DIV/0!</v>
      </c>
      <c r="J32" s="1558"/>
      <c r="K32" s="1563" t="e">
        <f>SUM(J32/J35)</f>
        <v>#DIV/0!</v>
      </c>
      <c r="L32" s="1558"/>
      <c r="M32" s="1563" t="e">
        <f>SUM(L32/L35)</f>
        <v>#DIV/0!</v>
      </c>
      <c r="N32" s="1558"/>
      <c r="O32" s="1563" t="e">
        <f>SUM(N32/N35)</f>
        <v>#DIV/0!</v>
      </c>
      <c r="P32" s="1558"/>
      <c r="Q32" s="1563" t="e">
        <f>SUM(P32/P35)</f>
        <v>#DIV/0!</v>
      </c>
      <c r="R32" s="469">
        <f>SUM(B32,D32,F32,H32,J32,L32,N32,P32)</f>
        <v>0</v>
      </c>
    </row>
    <row r="33" spans="1:18" s="203" customFormat="1" hidden="1" x14ac:dyDescent="0.25">
      <c r="A33" s="96" t="s">
        <v>320</v>
      </c>
      <c r="B33" s="1558"/>
      <c r="C33" s="1563" t="e">
        <f>SUM(B33/B35)</f>
        <v>#DIV/0!</v>
      </c>
      <c r="D33" s="1558"/>
      <c r="E33" s="1563" t="e">
        <f>SUM(D33/D35)</f>
        <v>#DIV/0!</v>
      </c>
      <c r="F33" s="1558"/>
      <c r="G33" s="1563" t="e">
        <f>SUM(F33/F35)</f>
        <v>#DIV/0!</v>
      </c>
      <c r="H33" s="1558"/>
      <c r="I33" s="1563" t="e">
        <f>SUM(H33/H35)</f>
        <v>#DIV/0!</v>
      </c>
      <c r="J33" s="1558"/>
      <c r="K33" s="1563" t="e">
        <f>SUM(J33/J35)</f>
        <v>#DIV/0!</v>
      </c>
      <c r="L33" s="1558"/>
      <c r="M33" s="1563" t="e">
        <f>SUM(L33/L35)</f>
        <v>#DIV/0!</v>
      </c>
      <c r="N33" s="1558"/>
      <c r="O33" s="1563" t="e">
        <f>SUM(N33/N35)</f>
        <v>#DIV/0!</v>
      </c>
      <c r="P33" s="1558"/>
      <c r="Q33" s="1563" t="e">
        <f>SUM(P33/P35)</f>
        <v>#DIV/0!</v>
      </c>
      <c r="R33" s="469">
        <f>SUM(B33,D33,F33,H33,J33,L33,N33,P33)</f>
        <v>0</v>
      </c>
    </row>
    <row r="34" spans="1:18" s="203" customFormat="1" ht="15.75" hidden="1" thickBot="1" x14ac:dyDescent="0.3">
      <c r="A34" s="114" t="s">
        <v>321</v>
      </c>
      <c r="B34" s="1560"/>
      <c r="C34" s="1564" t="e">
        <f>SUM(B34/B35)</f>
        <v>#DIV/0!</v>
      </c>
      <c r="D34" s="1560"/>
      <c r="E34" s="1564" t="e">
        <f>SUM(D34/D35)</f>
        <v>#DIV/0!</v>
      </c>
      <c r="F34" s="1560"/>
      <c r="G34" s="1564" t="e">
        <f>SUM(F34/F35)</f>
        <v>#DIV/0!</v>
      </c>
      <c r="H34" s="1560"/>
      <c r="I34" s="1564" t="e">
        <f>SUM(H34/H35)</f>
        <v>#DIV/0!</v>
      </c>
      <c r="J34" s="1560"/>
      <c r="K34" s="1564" t="e">
        <f>SUM(J34/J35)</f>
        <v>#DIV/0!</v>
      </c>
      <c r="L34" s="1560"/>
      <c r="M34" s="1564" t="e">
        <f>SUM(L34/L35)</f>
        <v>#DIV/0!</v>
      </c>
      <c r="N34" s="1560"/>
      <c r="O34" s="1564" t="e">
        <f>SUM(N34/N35)</f>
        <v>#DIV/0!</v>
      </c>
      <c r="P34" s="1560"/>
      <c r="Q34" s="1564" t="e">
        <f>SUM(P34/P35)</f>
        <v>#DIV/0!</v>
      </c>
      <c r="R34" s="476">
        <f>SUM(B34,D34,F34,H34,J34,L34,N34,P34)</f>
        <v>0</v>
      </c>
    </row>
    <row r="35" spans="1:18" s="203" customFormat="1" ht="16.5" hidden="1" thickTop="1" thickBot="1" x14ac:dyDescent="0.3">
      <c r="A35" s="128" t="s">
        <v>164</v>
      </c>
      <c r="B35" s="122">
        <f>SUM(B31:B34)</f>
        <v>0</v>
      </c>
      <c r="C35" s="265" t="e">
        <f>SUM(B35/B35)</f>
        <v>#DIV/0!</v>
      </c>
      <c r="D35" s="122">
        <f>SUM(D31:D34)</f>
        <v>0</v>
      </c>
      <c r="E35" s="265" t="e">
        <f>SUM(E31:E34)</f>
        <v>#DIV/0!</v>
      </c>
      <c r="F35" s="122">
        <f>SUM(F31:F34)</f>
        <v>0</v>
      </c>
      <c r="G35" s="265" t="e">
        <f>SUM(F35/F270)</f>
        <v>#DIV/0!</v>
      </c>
      <c r="H35" s="122">
        <f>SUM(H31:H34)</f>
        <v>0</v>
      </c>
      <c r="I35" s="265" t="e">
        <f>SUM(H35/H270)</f>
        <v>#DIV/0!</v>
      </c>
      <c r="J35" s="122">
        <f>SUM(J31:J34)</f>
        <v>0</v>
      </c>
      <c r="K35" s="265" t="e">
        <f>SUM(J35/J270)</f>
        <v>#DIV/0!</v>
      </c>
      <c r="L35" s="122">
        <f>SUM(L31:L34)</f>
        <v>0</v>
      </c>
      <c r="M35" s="265" t="e">
        <f>SUM(L35/L270)</f>
        <v>#DIV/0!</v>
      </c>
      <c r="N35" s="122">
        <f>SUM(N31:N34)</f>
        <v>0</v>
      </c>
      <c r="O35" s="265" t="e">
        <f>SUM(N35/N270)</f>
        <v>#DIV/0!</v>
      </c>
      <c r="P35" s="122">
        <f>SUM(P31:P34)</f>
        <v>0</v>
      </c>
      <c r="Q35" s="265" t="e">
        <f>SUM(P35/P270)</f>
        <v>#DIV/0!</v>
      </c>
      <c r="R35" s="122">
        <f>SUM(R31:R34)</f>
        <v>0</v>
      </c>
    </row>
    <row r="36" spans="1:18" s="203" customFormat="1" ht="15.75" hidden="1" thickBot="1" x14ac:dyDescent="0.3">
      <c r="A36" s="1958" t="s">
        <v>455</v>
      </c>
      <c r="B36" s="1959"/>
      <c r="C36" s="1959"/>
      <c r="D36" s="1959"/>
      <c r="E36" s="1959"/>
      <c r="F36" s="1959"/>
      <c r="G36" s="1959"/>
      <c r="H36" s="1959"/>
      <c r="I36" s="1959"/>
      <c r="J36" s="1959"/>
      <c r="K36" s="1959"/>
      <c r="L36" s="1959"/>
      <c r="M36" s="1959"/>
      <c r="N36" s="1959"/>
      <c r="O36" s="1959"/>
      <c r="P36" s="1959"/>
      <c r="Q36" s="1959"/>
      <c r="R36" s="1959"/>
    </row>
    <row r="37" spans="1:18" s="203" customFormat="1" hidden="1" x14ac:dyDescent="0.25">
      <c r="A37" s="113"/>
      <c r="B37" s="255" t="s">
        <v>149</v>
      </c>
      <c r="C37" s="256" t="s">
        <v>150</v>
      </c>
      <c r="D37" s="257" t="s">
        <v>149</v>
      </c>
      <c r="E37" s="258" t="s">
        <v>150</v>
      </c>
      <c r="F37" s="256" t="s">
        <v>149</v>
      </c>
      <c r="G37" s="256" t="s">
        <v>150</v>
      </c>
      <c r="H37" s="257" t="s">
        <v>149</v>
      </c>
      <c r="I37" s="258" t="s">
        <v>150</v>
      </c>
      <c r="J37" s="331" t="s">
        <v>149</v>
      </c>
      <c r="K37" s="257" t="s">
        <v>150</v>
      </c>
      <c r="L37" s="258" t="s">
        <v>149</v>
      </c>
      <c r="M37" s="256" t="s">
        <v>150</v>
      </c>
      <c r="N37" s="256" t="s">
        <v>149</v>
      </c>
      <c r="O37" s="256" t="s">
        <v>150</v>
      </c>
      <c r="P37" s="257" t="s">
        <v>149</v>
      </c>
      <c r="Q37" s="258" t="s">
        <v>150</v>
      </c>
      <c r="R37" s="257" t="s">
        <v>149</v>
      </c>
    </row>
    <row r="38" spans="1:18" s="203" customFormat="1" hidden="1" x14ac:dyDescent="0.25">
      <c r="A38" s="96" t="s">
        <v>151</v>
      </c>
      <c r="B38" s="1565"/>
      <c r="C38" s="1566"/>
      <c r="D38" s="1565"/>
      <c r="E38" s="1567"/>
      <c r="F38" s="1568"/>
      <c r="G38" s="1566"/>
      <c r="H38" s="1565"/>
      <c r="I38" s="1569"/>
      <c r="J38" s="1568"/>
      <c r="K38" s="1570"/>
      <c r="L38" s="1571"/>
      <c r="M38" s="1566"/>
      <c r="N38" s="1568"/>
      <c r="O38" s="1566"/>
      <c r="P38" s="1565"/>
      <c r="Q38" s="1569"/>
      <c r="R38" s="1565"/>
    </row>
    <row r="39" spans="1:18" s="203" customFormat="1" hidden="1" x14ac:dyDescent="0.25">
      <c r="A39" s="99" t="s">
        <v>152</v>
      </c>
      <c r="B39" s="1565"/>
      <c r="C39" s="1566"/>
      <c r="D39" s="1565"/>
      <c r="E39" s="1567"/>
      <c r="F39" s="1568"/>
      <c r="G39" s="1566"/>
      <c r="H39" s="1565"/>
      <c r="I39" s="1569"/>
      <c r="J39" s="1568"/>
      <c r="K39" s="1570"/>
      <c r="L39" s="1571"/>
      <c r="M39" s="1566"/>
      <c r="N39" s="1568"/>
      <c r="O39" s="1566"/>
      <c r="P39" s="1565"/>
      <c r="Q39" s="1569"/>
      <c r="R39" s="1565"/>
    </row>
    <row r="40" spans="1:18" s="203" customFormat="1" ht="15.75" hidden="1" thickBot="1" x14ac:dyDescent="0.3">
      <c r="A40" s="98" t="s">
        <v>153</v>
      </c>
      <c r="B40" s="1572"/>
      <c r="C40" s="1573"/>
      <c r="D40" s="1572"/>
      <c r="E40" s="1574"/>
      <c r="F40" s="1575"/>
      <c r="G40" s="1573"/>
      <c r="H40" s="1572"/>
      <c r="I40" s="1576"/>
      <c r="J40" s="1575"/>
      <c r="K40" s="1577"/>
      <c r="L40" s="1578"/>
      <c r="M40" s="1573"/>
      <c r="N40" s="1575"/>
      <c r="O40" s="1573"/>
      <c r="P40" s="1572"/>
      <c r="Q40" s="1576"/>
      <c r="R40" s="1572"/>
    </row>
    <row r="41" spans="1:18" s="1413" customFormat="1" ht="15.75" customHeight="1" thickBot="1" x14ac:dyDescent="0.3">
      <c r="A41" s="1962" t="s">
        <v>859</v>
      </c>
      <c r="B41" s="1963"/>
      <c r="C41" s="1963"/>
      <c r="D41" s="1963"/>
      <c r="E41" s="1963"/>
      <c r="F41" s="1963"/>
      <c r="G41" s="1963"/>
      <c r="H41" s="1963"/>
      <c r="I41" s="1963"/>
      <c r="J41" s="1963"/>
      <c r="K41" s="1963"/>
      <c r="L41" s="1963"/>
      <c r="M41" s="1963"/>
      <c r="N41" s="1963"/>
      <c r="O41" s="1963"/>
      <c r="P41" s="1963"/>
      <c r="Q41" s="1963"/>
      <c r="R41" s="1963"/>
    </row>
    <row r="42" spans="1:18" s="1413" customFormat="1" ht="40.5" customHeight="1" thickBot="1" x14ac:dyDescent="0.3">
      <c r="A42" s="110"/>
      <c r="B42" s="1967" t="s">
        <v>134</v>
      </c>
      <c r="C42" s="1968"/>
      <c r="D42" s="1967" t="s">
        <v>135</v>
      </c>
      <c r="E42" s="1968"/>
      <c r="F42" s="1967" t="s">
        <v>136</v>
      </c>
      <c r="G42" s="1968"/>
      <c r="H42" s="1967" t="s">
        <v>137</v>
      </c>
      <c r="I42" s="1968"/>
      <c r="J42" s="1967" t="s">
        <v>138</v>
      </c>
      <c r="K42" s="1968"/>
      <c r="L42" s="1967" t="s">
        <v>139</v>
      </c>
      <c r="M42" s="1968"/>
      <c r="N42" s="1967" t="s">
        <v>140</v>
      </c>
      <c r="O42" s="1968"/>
      <c r="P42" s="1967" t="s">
        <v>141</v>
      </c>
      <c r="Q42" s="1968"/>
      <c r="R42" s="1656" t="s">
        <v>311</v>
      </c>
    </row>
    <row r="43" spans="1:18" s="1413" customFormat="1" ht="15.75" thickBot="1" x14ac:dyDescent="0.3">
      <c r="A43" s="1828" t="s">
        <v>452</v>
      </c>
      <c r="B43" s="1839"/>
      <c r="C43" s="1839"/>
      <c r="D43" s="1966"/>
      <c r="E43" s="1966"/>
      <c r="F43" s="1839"/>
      <c r="G43" s="1839"/>
      <c r="H43" s="1966"/>
      <c r="I43" s="1966"/>
      <c r="J43" s="1839"/>
      <c r="K43" s="1839"/>
      <c r="L43" s="1966"/>
      <c r="M43" s="1966"/>
      <c r="N43" s="1839"/>
      <c r="O43" s="1839"/>
      <c r="P43" s="1966"/>
      <c r="Q43" s="1966"/>
      <c r="R43" s="1966"/>
    </row>
    <row r="44" spans="1:18" s="1413" customFormat="1" x14ac:dyDescent="0.25">
      <c r="A44" s="105" t="s">
        <v>392</v>
      </c>
      <c r="B44" s="439">
        <v>99</v>
      </c>
      <c r="C44" s="440">
        <f>B44/B52</f>
        <v>4.9974760222110046E-2</v>
      </c>
      <c r="D44" s="439">
        <v>3</v>
      </c>
      <c r="E44" s="440">
        <f>D44/D52</f>
        <v>0.1111111111111111</v>
      </c>
      <c r="F44" s="439">
        <v>9</v>
      </c>
      <c r="G44" s="440">
        <f>F44/F52</f>
        <v>8.2266910420475316E-3</v>
      </c>
      <c r="H44" s="439">
        <v>0</v>
      </c>
      <c r="I44" s="440">
        <f>H44/H52</f>
        <v>0</v>
      </c>
      <c r="J44" s="439">
        <v>0</v>
      </c>
      <c r="K44" s="440">
        <f>J44/J52</f>
        <v>0</v>
      </c>
      <c r="L44" s="439">
        <v>7</v>
      </c>
      <c r="M44" s="440">
        <f>L44/L52</f>
        <v>0.14285714285714285</v>
      </c>
      <c r="N44" s="439">
        <v>0</v>
      </c>
      <c r="O44" s="440">
        <f>N44/N52</f>
        <v>0</v>
      </c>
      <c r="P44" s="439">
        <v>1</v>
      </c>
      <c r="Q44" s="440">
        <f>P44/P52</f>
        <v>0.14285714285714285</v>
      </c>
      <c r="R44" s="443">
        <f>SUM(B44,D44,F44,H44,J44,L44,N44,P44)</f>
        <v>119</v>
      </c>
    </row>
    <row r="45" spans="1:18" s="1413" customFormat="1" x14ac:dyDescent="0.25">
      <c r="A45" s="102" t="s">
        <v>393</v>
      </c>
      <c r="B45" s="444">
        <v>372</v>
      </c>
      <c r="C45" s="445">
        <f>B45/B52</f>
        <v>0.18778394750126198</v>
      </c>
      <c r="D45" s="444">
        <v>0</v>
      </c>
      <c r="E45" s="445">
        <f>D45/D52</f>
        <v>0</v>
      </c>
      <c r="F45" s="444">
        <v>367</v>
      </c>
      <c r="G45" s="445">
        <f>F45/F52</f>
        <v>0.33546617915904936</v>
      </c>
      <c r="H45" s="444">
        <v>20</v>
      </c>
      <c r="I45" s="445">
        <f>H45/H52</f>
        <v>6.8259385665529013E-2</v>
      </c>
      <c r="J45" s="444">
        <v>0</v>
      </c>
      <c r="K45" s="445">
        <f>J45/J52</f>
        <v>0</v>
      </c>
      <c r="L45" s="444">
        <v>6</v>
      </c>
      <c r="M45" s="445">
        <f>L45/L52</f>
        <v>0.12244897959183673</v>
      </c>
      <c r="N45" s="444">
        <v>0</v>
      </c>
      <c r="O45" s="445">
        <f>N45/N52</f>
        <v>0</v>
      </c>
      <c r="P45" s="444">
        <v>2</v>
      </c>
      <c r="Q45" s="445">
        <f>P45/P52</f>
        <v>0.2857142857142857</v>
      </c>
      <c r="R45" s="448">
        <f>SUM(B45,D45,F45,H45,J45,L45,N45,P45)</f>
        <v>767</v>
      </c>
    </row>
    <row r="46" spans="1:18" s="1413" customFormat="1" x14ac:dyDescent="0.25">
      <c r="A46" s="102" t="s">
        <v>328</v>
      </c>
      <c r="B46" s="444">
        <v>405</v>
      </c>
      <c r="C46" s="445">
        <f>B46/B52</f>
        <v>0.20444220090863199</v>
      </c>
      <c r="D46" s="444">
        <v>7</v>
      </c>
      <c r="E46" s="445">
        <f>D46/D52</f>
        <v>0.25925925925925924</v>
      </c>
      <c r="F46" s="444">
        <v>250</v>
      </c>
      <c r="G46" s="445">
        <f>F46/F52</f>
        <v>0.22851919561243145</v>
      </c>
      <c r="H46" s="444">
        <v>43</v>
      </c>
      <c r="I46" s="445">
        <f>H46/H52</f>
        <v>0.14675767918088736</v>
      </c>
      <c r="J46" s="444">
        <v>0</v>
      </c>
      <c r="K46" s="445">
        <f>J46/J52</f>
        <v>0</v>
      </c>
      <c r="L46" s="444">
        <v>11</v>
      </c>
      <c r="M46" s="445">
        <f>L46/L52</f>
        <v>0.22448979591836735</v>
      </c>
      <c r="N46" s="444">
        <v>0</v>
      </c>
      <c r="O46" s="445">
        <f>N46/N52</f>
        <v>0</v>
      </c>
      <c r="P46" s="444">
        <v>0</v>
      </c>
      <c r="Q46" s="445">
        <f>P46/P52</f>
        <v>0</v>
      </c>
      <c r="R46" s="448">
        <f t="shared" ref="R46:R51" si="6">SUM(B46,D46,F46,H46,J46,L46,N46,P46)</f>
        <v>716</v>
      </c>
    </row>
    <row r="47" spans="1:18" s="1413" customFormat="1" x14ac:dyDescent="0.25">
      <c r="A47" s="102" t="s">
        <v>329</v>
      </c>
      <c r="B47" s="444">
        <v>395</v>
      </c>
      <c r="C47" s="445">
        <f>B47/B52</f>
        <v>0.1993942453306411</v>
      </c>
      <c r="D47" s="444">
        <v>6</v>
      </c>
      <c r="E47" s="445">
        <f>D47/D52</f>
        <v>0.22222222222222221</v>
      </c>
      <c r="F47" s="444">
        <v>211</v>
      </c>
      <c r="G47" s="445">
        <f>F47/F52</f>
        <v>0.19287020109689215</v>
      </c>
      <c r="H47" s="444">
        <v>68</v>
      </c>
      <c r="I47" s="445">
        <f>H47/H52</f>
        <v>0.23208191126279865</v>
      </c>
      <c r="J47" s="444">
        <v>0</v>
      </c>
      <c r="K47" s="445">
        <f>J47/J52</f>
        <v>0</v>
      </c>
      <c r="L47" s="444">
        <v>13</v>
      </c>
      <c r="M47" s="445">
        <f>L47/L52</f>
        <v>0.26530612244897961</v>
      </c>
      <c r="N47" s="444">
        <v>0</v>
      </c>
      <c r="O47" s="445">
        <f>N47/N52</f>
        <v>0</v>
      </c>
      <c r="P47" s="444">
        <v>0</v>
      </c>
      <c r="Q47" s="445">
        <f>P47/P52</f>
        <v>0</v>
      </c>
      <c r="R47" s="448">
        <f t="shared" si="6"/>
        <v>693</v>
      </c>
    </row>
    <row r="48" spans="1:18" s="1413" customFormat="1" x14ac:dyDescent="0.25">
      <c r="A48" s="102" t="s">
        <v>330</v>
      </c>
      <c r="B48" s="444">
        <v>306</v>
      </c>
      <c r="C48" s="445">
        <f>B48/B52</f>
        <v>0.15446744068652196</v>
      </c>
      <c r="D48" s="444">
        <v>2</v>
      </c>
      <c r="E48" s="445">
        <f>D48/D52</f>
        <v>7.407407407407407E-2</v>
      </c>
      <c r="F48" s="444">
        <v>128</v>
      </c>
      <c r="G48" s="445">
        <f>F48/F52</f>
        <v>0.1170018281535649</v>
      </c>
      <c r="H48" s="444">
        <v>46</v>
      </c>
      <c r="I48" s="445">
        <f>H48/H52</f>
        <v>0.15699658703071673</v>
      </c>
      <c r="J48" s="444">
        <v>0</v>
      </c>
      <c r="K48" s="445">
        <f>J48/J52</f>
        <v>0</v>
      </c>
      <c r="L48" s="444">
        <v>5</v>
      </c>
      <c r="M48" s="445">
        <f>L48/L52</f>
        <v>0.10204081632653061</v>
      </c>
      <c r="N48" s="444">
        <v>0</v>
      </c>
      <c r="O48" s="445">
        <f>N48/N52</f>
        <v>0</v>
      </c>
      <c r="P48" s="444">
        <v>0</v>
      </c>
      <c r="Q48" s="445">
        <f>P48/P52</f>
        <v>0</v>
      </c>
      <c r="R48" s="448">
        <f t="shared" si="6"/>
        <v>487</v>
      </c>
    </row>
    <row r="49" spans="1:18" s="1413" customFormat="1" x14ac:dyDescent="0.25">
      <c r="A49" s="102" t="s">
        <v>124</v>
      </c>
      <c r="B49" s="444">
        <v>251</v>
      </c>
      <c r="C49" s="445">
        <f>B49/B52</f>
        <v>0.12670368500757193</v>
      </c>
      <c r="D49" s="444">
        <v>6</v>
      </c>
      <c r="E49" s="445">
        <f>D49/D52</f>
        <v>0.22222222222222221</v>
      </c>
      <c r="F49" s="444">
        <v>75</v>
      </c>
      <c r="G49" s="445">
        <f>F49/F52</f>
        <v>6.8555758683729429E-2</v>
      </c>
      <c r="H49" s="444">
        <v>68</v>
      </c>
      <c r="I49" s="445">
        <f>H49/H52</f>
        <v>0.23208191126279865</v>
      </c>
      <c r="J49" s="444">
        <v>0</v>
      </c>
      <c r="K49" s="445">
        <f>J49/J52</f>
        <v>0</v>
      </c>
      <c r="L49" s="444">
        <v>2</v>
      </c>
      <c r="M49" s="445">
        <f>L49/L52</f>
        <v>4.0816326530612242E-2</v>
      </c>
      <c r="N49" s="444">
        <v>1</v>
      </c>
      <c r="O49" s="445">
        <f>N49/N52</f>
        <v>0.14285714285714285</v>
      </c>
      <c r="P49" s="444">
        <v>0</v>
      </c>
      <c r="Q49" s="445">
        <f>P49/P52</f>
        <v>0</v>
      </c>
      <c r="R49" s="448">
        <f t="shared" si="6"/>
        <v>403</v>
      </c>
    </row>
    <row r="50" spans="1:18" s="1413" customFormat="1" x14ac:dyDescent="0.25">
      <c r="A50" s="102" t="s">
        <v>125</v>
      </c>
      <c r="B50" s="444">
        <v>144</v>
      </c>
      <c r="C50" s="445">
        <f>B50/B52</f>
        <v>7.2690560323069156E-2</v>
      </c>
      <c r="D50" s="444">
        <v>3</v>
      </c>
      <c r="E50" s="445">
        <f>D50/D52</f>
        <v>0.1111111111111111</v>
      </c>
      <c r="F50" s="444">
        <v>49</v>
      </c>
      <c r="G50" s="445">
        <f>F50/F52</f>
        <v>4.4789762340036565E-2</v>
      </c>
      <c r="H50" s="444">
        <v>44</v>
      </c>
      <c r="I50" s="445">
        <f>H50/H52</f>
        <v>0.15017064846416384</v>
      </c>
      <c r="J50" s="444">
        <v>3</v>
      </c>
      <c r="K50" s="445">
        <f>J50/J52</f>
        <v>1.6574585635359115E-2</v>
      </c>
      <c r="L50" s="444">
        <v>4</v>
      </c>
      <c r="M50" s="445">
        <f>L50/L52</f>
        <v>8.1632653061224483E-2</v>
      </c>
      <c r="N50" s="444">
        <v>6</v>
      </c>
      <c r="O50" s="445">
        <f>N50/N52</f>
        <v>0.8571428571428571</v>
      </c>
      <c r="P50" s="444">
        <v>1</v>
      </c>
      <c r="Q50" s="445">
        <f>P50/P52</f>
        <v>0.14285714285714285</v>
      </c>
      <c r="R50" s="448">
        <f t="shared" si="6"/>
        <v>254</v>
      </c>
    </row>
    <row r="51" spans="1:18" s="1413" customFormat="1" ht="15.75" thickBot="1" x14ac:dyDescent="0.3">
      <c r="A51" s="722" t="s">
        <v>117</v>
      </c>
      <c r="B51" s="449">
        <v>9</v>
      </c>
      <c r="C51" s="450">
        <f>B51/B52</f>
        <v>4.5431600201918223E-3</v>
      </c>
      <c r="D51" s="449">
        <v>0</v>
      </c>
      <c r="E51" s="450">
        <f>D51/D52</f>
        <v>0</v>
      </c>
      <c r="F51" s="449">
        <v>5</v>
      </c>
      <c r="G51" s="450">
        <f>F51/F52</f>
        <v>4.570383912248629E-3</v>
      </c>
      <c r="H51" s="449">
        <v>4</v>
      </c>
      <c r="I51" s="450">
        <f>H51/H52</f>
        <v>1.3651877133105802E-2</v>
      </c>
      <c r="J51" s="444">
        <v>178</v>
      </c>
      <c r="K51" s="450">
        <f>J51/J52</f>
        <v>0.98342541436464093</v>
      </c>
      <c r="L51" s="449">
        <v>1</v>
      </c>
      <c r="M51" s="450">
        <f>L51/L52</f>
        <v>2.0408163265306121E-2</v>
      </c>
      <c r="N51" s="449">
        <v>0</v>
      </c>
      <c r="O51" s="450">
        <f>N51/N52</f>
        <v>0</v>
      </c>
      <c r="P51" s="449">
        <v>3</v>
      </c>
      <c r="Q51" s="450">
        <f>P51/P52</f>
        <v>0.42857142857142855</v>
      </c>
      <c r="R51" s="453">
        <f t="shared" si="6"/>
        <v>200</v>
      </c>
    </row>
    <row r="52" spans="1:18" s="1413" customFormat="1" ht="16.5" thickTop="1" thickBot="1" x14ac:dyDescent="0.3">
      <c r="A52" s="128" t="s">
        <v>164</v>
      </c>
      <c r="B52" s="122">
        <f t="shared" ref="B52:Q52" si="7">SUM(B44:B51)</f>
        <v>1981</v>
      </c>
      <c r="C52" s="265">
        <f t="shared" si="7"/>
        <v>1</v>
      </c>
      <c r="D52" s="122">
        <f t="shared" si="7"/>
        <v>27</v>
      </c>
      <c r="E52" s="265">
        <f t="shared" si="7"/>
        <v>1</v>
      </c>
      <c r="F52" s="122">
        <f t="shared" si="7"/>
        <v>1094</v>
      </c>
      <c r="G52" s="265">
        <f t="shared" si="7"/>
        <v>1</v>
      </c>
      <c r="H52" s="122">
        <f t="shared" si="7"/>
        <v>293</v>
      </c>
      <c r="I52" s="265">
        <f t="shared" si="7"/>
        <v>1</v>
      </c>
      <c r="J52" s="122">
        <f t="shared" si="7"/>
        <v>181</v>
      </c>
      <c r="K52" s="265">
        <f t="shared" si="7"/>
        <v>1</v>
      </c>
      <c r="L52" s="122">
        <f t="shared" si="7"/>
        <v>49</v>
      </c>
      <c r="M52" s="265">
        <f t="shared" si="7"/>
        <v>1</v>
      </c>
      <c r="N52" s="122">
        <f t="shared" si="7"/>
        <v>7</v>
      </c>
      <c r="O52" s="265">
        <f t="shared" si="7"/>
        <v>1</v>
      </c>
      <c r="P52" s="122">
        <f t="shared" si="7"/>
        <v>7</v>
      </c>
      <c r="Q52" s="265">
        <f t="shared" si="7"/>
        <v>1</v>
      </c>
      <c r="R52" s="122">
        <f>SUM(B52,D52,F52,H52,J52,L52,N52,P52)</f>
        <v>3639</v>
      </c>
    </row>
    <row r="53" spans="1:18" s="30" customFormat="1" ht="15.75" thickBot="1" x14ac:dyDescent="0.3">
      <c r="A53" s="1958" t="s">
        <v>453</v>
      </c>
      <c r="B53" s="1959"/>
      <c r="C53" s="1959"/>
      <c r="D53" s="1959"/>
      <c r="E53" s="1959"/>
      <c r="F53" s="1959"/>
      <c r="G53" s="1959"/>
      <c r="H53" s="1959"/>
      <c r="I53" s="1959"/>
      <c r="J53" s="1959"/>
      <c r="K53" s="1959"/>
      <c r="L53" s="1959"/>
      <c r="M53" s="1959"/>
      <c r="N53" s="1959"/>
      <c r="O53" s="1959"/>
      <c r="P53" s="1959"/>
      <c r="Q53" s="1959"/>
      <c r="R53" s="1959"/>
    </row>
    <row r="54" spans="1:18" s="1413" customFormat="1" x14ac:dyDescent="0.25">
      <c r="A54" s="105" t="s">
        <v>118</v>
      </c>
      <c r="B54" s="454">
        <v>318</v>
      </c>
      <c r="C54" s="455">
        <f>SUM(B54/B60)</f>
        <v>0.16004026170105687</v>
      </c>
      <c r="D54" s="454">
        <v>3</v>
      </c>
      <c r="E54" s="455">
        <f>SUM(D54/D60)</f>
        <v>0.1111111111111111</v>
      </c>
      <c r="F54" s="454">
        <v>156</v>
      </c>
      <c r="G54" s="455">
        <f>SUM(F54/F60)</f>
        <v>0.14130434782608695</v>
      </c>
      <c r="H54" s="454">
        <v>43</v>
      </c>
      <c r="I54" s="455">
        <f>SUM(H54/H60)</f>
        <v>0.14625850340136054</v>
      </c>
      <c r="J54" s="454">
        <v>40</v>
      </c>
      <c r="K54" s="455">
        <f>SUM(J54/J60)</f>
        <v>0.22099447513812154</v>
      </c>
      <c r="L54" s="454">
        <v>6</v>
      </c>
      <c r="M54" s="455">
        <f>SUM(L54/L60)</f>
        <v>0.12244897959183673</v>
      </c>
      <c r="N54" s="454">
        <v>3</v>
      </c>
      <c r="O54" s="455">
        <f>SUM(N54/N60)</f>
        <v>0.375</v>
      </c>
      <c r="P54" s="454">
        <v>3</v>
      </c>
      <c r="Q54" s="455">
        <f>SUM(P54/P60)</f>
        <v>0.42857142857142855</v>
      </c>
      <c r="R54" s="443">
        <f t="shared" ref="R54:R59" si="8">SUM(B54,D54,F54,H54,J54,L54,N54,P54)</f>
        <v>572</v>
      </c>
    </row>
    <row r="55" spans="1:18" s="1413" customFormat="1" x14ac:dyDescent="0.25">
      <c r="A55" s="102" t="s">
        <v>119</v>
      </c>
      <c r="B55" s="458">
        <v>144</v>
      </c>
      <c r="C55" s="459">
        <f>SUM(B55/B60)</f>
        <v>7.247106190236538E-2</v>
      </c>
      <c r="D55" s="458">
        <v>4</v>
      </c>
      <c r="E55" s="459">
        <f>SUM(D55/D60)</f>
        <v>0.14814814814814814</v>
      </c>
      <c r="F55" s="458">
        <v>60</v>
      </c>
      <c r="G55" s="459">
        <f>SUM(F55/F60)</f>
        <v>5.434782608695652E-2</v>
      </c>
      <c r="H55" s="458">
        <v>51</v>
      </c>
      <c r="I55" s="459">
        <f>SUM(H55/H60)</f>
        <v>0.17346938775510204</v>
      </c>
      <c r="J55" s="458">
        <v>19</v>
      </c>
      <c r="K55" s="459">
        <f>SUM(J55/J60)</f>
        <v>0.10497237569060773</v>
      </c>
      <c r="L55" s="458">
        <v>13</v>
      </c>
      <c r="M55" s="459">
        <f>SUM(L55/L60)</f>
        <v>0.26530612244897961</v>
      </c>
      <c r="N55" s="458">
        <v>2</v>
      </c>
      <c r="O55" s="459">
        <f>SUM(N55/N60)</f>
        <v>0.25</v>
      </c>
      <c r="P55" s="458">
        <v>1</v>
      </c>
      <c r="Q55" s="459">
        <f>SUM(P55/P60)</f>
        <v>0.14285714285714285</v>
      </c>
      <c r="R55" s="448">
        <f t="shared" si="8"/>
        <v>294</v>
      </c>
    </row>
    <row r="56" spans="1:18" s="1413" customFormat="1" x14ac:dyDescent="0.25">
      <c r="A56" s="102" t="s">
        <v>120</v>
      </c>
      <c r="B56" s="458">
        <v>16</v>
      </c>
      <c r="C56" s="459">
        <f>SUM(B56/B60)</f>
        <v>8.0523402113739304E-3</v>
      </c>
      <c r="D56" s="458">
        <v>0</v>
      </c>
      <c r="E56" s="459">
        <f>SUM(D56/D60)</f>
        <v>0</v>
      </c>
      <c r="F56" s="458">
        <v>17</v>
      </c>
      <c r="G56" s="459">
        <f>SUM(F56/F60)</f>
        <v>1.5398550724637682E-2</v>
      </c>
      <c r="H56" s="458">
        <v>3</v>
      </c>
      <c r="I56" s="459">
        <f>SUM(H56/H60)</f>
        <v>1.020408163265306E-2</v>
      </c>
      <c r="J56" s="458">
        <v>2</v>
      </c>
      <c r="K56" s="459">
        <f>SUM(J56/J60)</f>
        <v>1.1049723756906077E-2</v>
      </c>
      <c r="L56" s="458">
        <v>1</v>
      </c>
      <c r="M56" s="459">
        <f>SUM(L56/L60)</f>
        <v>2.0408163265306121E-2</v>
      </c>
      <c r="N56" s="458">
        <v>0</v>
      </c>
      <c r="O56" s="459">
        <f>SUM(N56/N60)</f>
        <v>0</v>
      </c>
      <c r="P56" s="458">
        <v>0</v>
      </c>
      <c r="Q56" s="459">
        <f>SUM(P56/P60)</f>
        <v>0</v>
      </c>
      <c r="R56" s="448">
        <f t="shared" si="8"/>
        <v>39</v>
      </c>
    </row>
    <row r="57" spans="1:18" s="1413" customFormat="1" x14ac:dyDescent="0.25">
      <c r="A57" s="102" t="s">
        <v>121</v>
      </c>
      <c r="B57" s="458">
        <v>659</v>
      </c>
      <c r="C57" s="459">
        <f>SUM(B57/B60)</f>
        <v>0.33165576245596379</v>
      </c>
      <c r="D57" s="458">
        <v>2</v>
      </c>
      <c r="E57" s="459">
        <f>SUM(D57/D60)</f>
        <v>7.407407407407407E-2</v>
      </c>
      <c r="F57" s="458">
        <v>402</v>
      </c>
      <c r="G57" s="459">
        <f>SUM(F57/F60)</f>
        <v>0.3641304347826087</v>
      </c>
      <c r="H57" s="458">
        <v>77</v>
      </c>
      <c r="I57" s="459">
        <f>SUM(H57/H60)</f>
        <v>0.26190476190476192</v>
      </c>
      <c r="J57" s="458">
        <v>51</v>
      </c>
      <c r="K57" s="459">
        <f>SUM(J57/J60)</f>
        <v>0.28176795580110497</v>
      </c>
      <c r="L57" s="458">
        <v>15</v>
      </c>
      <c r="M57" s="459">
        <f>SUM(L57/L60)</f>
        <v>0.30612244897959184</v>
      </c>
      <c r="N57" s="458">
        <v>1</v>
      </c>
      <c r="O57" s="459">
        <f>SUM(N57/N60)</f>
        <v>0.125</v>
      </c>
      <c r="P57" s="458">
        <v>3</v>
      </c>
      <c r="Q57" s="459">
        <f>SUM(P57/P60)</f>
        <v>0.42857142857142855</v>
      </c>
      <c r="R57" s="448">
        <f t="shared" si="8"/>
        <v>1210</v>
      </c>
    </row>
    <row r="58" spans="1:18" s="1413" customFormat="1" x14ac:dyDescent="0.25">
      <c r="A58" s="102" t="s">
        <v>122</v>
      </c>
      <c r="B58" s="458">
        <v>611</v>
      </c>
      <c r="C58" s="459">
        <f>SUM(B58/B60)</f>
        <v>0.30749874182184195</v>
      </c>
      <c r="D58" s="458">
        <v>6</v>
      </c>
      <c r="E58" s="459">
        <f>SUM(D58/D60)</f>
        <v>0.22222222222222221</v>
      </c>
      <c r="F58" s="458">
        <v>375</v>
      </c>
      <c r="G58" s="459">
        <f>SUM(F58/F60)</f>
        <v>0.33967391304347827</v>
      </c>
      <c r="H58" s="458">
        <v>92</v>
      </c>
      <c r="I58" s="459">
        <f>SUM(H58/H60)</f>
        <v>0.31292517006802723</v>
      </c>
      <c r="J58" s="458">
        <v>63</v>
      </c>
      <c r="K58" s="459">
        <f>SUM(J58/J60)</f>
        <v>0.34806629834254144</v>
      </c>
      <c r="L58" s="458">
        <v>7</v>
      </c>
      <c r="M58" s="459">
        <f>SUM(L58/L60)</f>
        <v>0.14285714285714285</v>
      </c>
      <c r="N58" s="458">
        <v>2</v>
      </c>
      <c r="O58" s="459">
        <f>SUM(N58/N60)</f>
        <v>0.25</v>
      </c>
      <c r="P58" s="458">
        <v>0</v>
      </c>
      <c r="Q58" s="459">
        <f>SUM(P58/P60)</f>
        <v>0</v>
      </c>
      <c r="R58" s="448">
        <f t="shared" si="8"/>
        <v>1156</v>
      </c>
    </row>
    <row r="59" spans="1:18" s="1413" customFormat="1" ht="15.75" thickBot="1" x14ac:dyDescent="0.3">
      <c r="A59" s="103" t="s">
        <v>123</v>
      </c>
      <c r="B59" s="462">
        <v>239</v>
      </c>
      <c r="C59" s="463">
        <f>SUM(B59/B60)</f>
        <v>0.12028183190739809</v>
      </c>
      <c r="D59" s="462">
        <v>12</v>
      </c>
      <c r="E59" s="463">
        <f>SUM(D59/D60)</f>
        <v>0.44444444444444442</v>
      </c>
      <c r="F59" s="462">
        <v>94</v>
      </c>
      <c r="G59" s="463">
        <f>SUM(F59/F60)</f>
        <v>8.5144927536231887E-2</v>
      </c>
      <c r="H59" s="462">
        <v>28</v>
      </c>
      <c r="I59" s="463">
        <f>SUM(H59/H60)</f>
        <v>9.5238095238095233E-2</v>
      </c>
      <c r="J59" s="462">
        <v>6</v>
      </c>
      <c r="K59" s="463">
        <f>SUM(J59/J60)</f>
        <v>3.3149171270718231E-2</v>
      </c>
      <c r="L59" s="462">
        <v>7</v>
      </c>
      <c r="M59" s="463">
        <f>SUM(L59/L60)</f>
        <v>0.14285714285714285</v>
      </c>
      <c r="N59" s="462">
        <v>0</v>
      </c>
      <c r="O59" s="463">
        <f>SUM(N59/N60)</f>
        <v>0</v>
      </c>
      <c r="P59" s="462">
        <v>0</v>
      </c>
      <c r="Q59" s="463">
        <f>SUM(P59/P60)</f>
        <v>0</v>
      </c>
      <c r="R59" s="453">
        <f t="shared" si="8"/>
        <v>386</v>
      </c>
    </row>
    <row r="60" spans="1:18" s="1413" customFormat="1" ht="16.5" thickTop="1" thickBot="1" x14ac:dyDescent="0.3">
      <c r="A60" s="128" t="s">
        <v>164</v>
      </c>
      <c r="B60" s="122">
        <f t="shared" ref="B60:Q60" si="9">SUM(B54:B59)</f>
        <v>1987</v>
      </c>
      <c r="C60" s="265">
        <f t="shared" si="9"/>
        <v>0.99999999999999989</v>
      </c>
      <c r="D60" s="122">
        <f t="shared" si="9"/>
        <v>27</v>
      </c>
      <c r="E60" s="265">
        <f t="shared" si="9"/>
        <v>1</v>
      </c>
      <c r="F60" s="122">
        <f t="shared" si="9"/>
        <v>1104</v>
      </c>
      <c r="G60" s="265">
        <f t="shared" si="9"/>
        <v>1</v>
      </c>
      <c r="H60" s="122">
        <f t="shared" si="9"/>
        <v>294</v>
      </c>
      <c r="I60" s="265">
        <f t="shared" si="9"/>
        <v>1</v>
      </c>
      <c r="J60" s="122">
        <f t="shared" si="9"/>
        <v>181</v>
      </c>
      <c r="K60" s="265">
        <f t="shared" si="9"/>
        <v>1</v>
      </c>
      <c r="L60" s="122">
        <f t="shared" si="9"/>
        <v>49</v>
      </c>
      <c r="M60" s="265">
        <f t="shared" si="9"/>
        <v>1</v>
      </c>
      <c r="N60" s="122">
        <f t="shared" si="9"/>
        <v>8</v>
      </c>
      <c r="O60" s="265">
        <f t="shared" si="9"/>
        <v>1</v>
      </c>
      <c r="P60" s="122">
        <f t="shared" si="9"/>
        <v>7</v>
      </c>
      <c r="Q60" s="265">
        <f t="shared" si="9"/>
        <v>1</v>
      </c>
      <c r="R60" s="122">
        <f>SUM(B60,D60,F60,H60,J60,L60,N60,P60)</f>
        <v>3657</v>
      </c>
    </row>
    <row r="61" spans="1:18" s="1413" customFormat="1" ht="15.75" customHeight="1" thickBot="1" x14ac:dyDescent="0.3">
      <c r="A61" s="1958" t="s">
        <v>454</v>
      </c>
      <c r="B61" s="1959"/>
      <c r="C61" s="1959"/>
      <c r="D61" s="1959"/>
      <c r="E61" s="1959"/>
      <c r="F61" s="1959"/>
      <c r="G61" s="1959"/>
      <c r="H61" s="1959"/>
      <c r="I61" s="1959"/>
      <c r="J61" s="1959"/>
      <c r="K61" s="1959"/>
      <c r="L61" s="1959"/>
      <c r="M61" s="1959"/>
      <c r="N61" s="1959"/>
      <c r="O61" s="1959"/>
      <c r="P61" s="1959"/>
      <c r="Q61" s="1959"/>
      <c r="R61" s="1959"/>
    </row>
    <row r="62" spans="1:18" s="1413" customFormat="1" x14ac:dyDescent="0.25">
      <c r="A62" s="95" t="s">
        <v>143</v>
      </c>
      <c r="B62" s="454">
        <v>951</v>
      </c>
      <c r="C62" s="455">
        <f>SUM(B62/B68)</f>
        <v>0.47861097131353797</v>
      </c>
      <c r="D62" s="454">
        <v>22</v>
      </c>
      <c r="E62" s="455">
        <f>SUM(D62/D68)</f>
        <v>0.81481481481481477</v>
      </c>
      <c r="F62" s="454">
        <v>445</v>
      </c>
      <c r="G62" s="455">
        <f>SUM(F62/F68)</f>
        <v>0.40307971014492755</v>
      </c>
      <c r="H62" s="454">
        <v>161</v>
      </c>
      <c r="I62" s="455">
        <f>SUM(H62/H68)</f>
        <v>0.54761904761904767</v>
      </c>
      <c r="J62" s="454">
        <v>15</v>
      </c>
      <c r="K62" s="455">
        <f>SUM(J62/J68)</f>
        <v>8.2872928176795577E-2</v>
      </c>
      <c r="L62" s="454">
        <v>27</v>
      </c>
      <c r="M62" s="455">
        <f>SUM(L62/L68)</f>
        <v>0.55102040816326525</v>
      </c>
      <c r="N62" s="454">
        <v>2</v>
      </c>
      <c r="O62" s="455">
        <f>SUM(N62/N68)</f>
        <v>0.25</v>
      </c>
      <c r="P62" s="454">
        <v>2</v>
      </c>
      <c r="Q62" s="455">
        <f>SUM(P62/P68)</f>
        <v>0.2857142857142857</v>
      </c>
      <c r="R62" s="443">
        <f t="shared" ref="R62:R67" si="10">SUM(B62,D62,F62,H62,J62,L62,N62,P62)</f>
        <v>1625</v>
      </c>
    </row>
    <row r="63" spans="1:18" s="1413" customFormat="1" x14ac:dyDescent="0.25">
      <c r="A63" s="96" t="s">
        <v>144</v>
      </c>
      <c r="B63" s="458">
        <v>532</v>
      </c>
      <c r="C63" s="459">
        <f>SUM(B63/B68)</f>
        <v>0.26774031202818321</v>
      </c>
      <c r="D63" s="458">
        <v>2</v>
      </c>
      <c r="E63" s="459">
        <f>SUM(D63/D68)</f>
        <v>7.407407407407407E-2</v>
      </c>
      <c r="F63" s="458">
        <v>309</v>
      </c>
      <c r="G63" s="459">
        <f>SUM(F63/F68)</f>
        <v>0.27989130434782611</v>
      </c>
      <c r="H63" s="458">
        <v>55</v>
      </c>
      <c r="I63" s="459">
        <f>SUM(H63/H68)</f>
        <v>0.1870748299319728</v>
      </c>
      <c r="J63" s="458">
        <v>20</v>
      </c>
      <c r="K63" s="459">
        <f>SUM(J63/J68)</f>
        <v>0.11049723756906077</v>
      </c>
      <c r="L63" s="458">
        <v>11</v>
      </c>
      <c r="M63" s="459">
        <f>SUM(L63/L68)</f>
        <v>0.22448979591836735</v>
      </c>
      <c r="N63" s="458">
        <v>1</v>
      </c>
      <c r="O63" s="459">
        <f>SUM(N63/N68)</f>
        <v>0.125</v>
      </c>
      <c r="P63" s="458">
        <v>0</v>
      </c>
      <c r="Q63" s="459">
        <f>SUM(P63/P68)</f>
        <v>0</v>
      </c>
      <c r="R63" s="448">
        <f t="shared" si="10"/>
        <v>930</v>
      </c>
    </row>
    <row r="64" spans="1:18" s="1413" customFormat="1" x14ac:dyDescent="0.25">
      <c r="A64" s="96" t="s">
        <v>145</v>
      </c>
      <c r="B64" s="458">
        <v>242</v>
      </c>
      <c r="C64" s="459">
        <f>SUM(B64/B68)</f>
        <v>0.1217916456970307</v>
      </c>
      <c r="D64" s="458">
        <v>1</v>
      </c>
      <c r="E64" s="459">
        <f>SUM(D64/D68)</f>
        <v>3.7037037037037035E-2</v>
      </c>
      <c r="F64" s="458">
        <v>158</v>
      </c>
      <c r="G64" s="459">
        <f>SUM(F64/F68)</f>
        <v>0.1431159420289855</v>
      </c>
      <c r="H64" s="458">
        <v>41</v>
      </c>
      <c r="I64" s="459">
        <f>SUM(H64/H68)</f>
        <v>0.13945578231292516</v>
      </c>
      <c r="J64" s="458">
        <v>23</v>
      </c>
      <c r="K64" s="459">
        <f>SUM(J64/J68)</f>
        <v>0.1270718232044199</v>
      </c>
      <c r="L64" s="458">
        <v>8</v>
      </c>
      <c r="M64" s="459">
        <f>SUM(L64/L68)</f>
        <v>0.16326530612244897</v>
      </c>
      <c r="N64" s="458">
        <v>1</v>
      </c>
      <c r="O64" s="459">
        <f>SUM(N64/N68)</f>
        <v>0.125</v>
      </c>
      <c r="P64" s="458">
        <v>1</v>
      </c>
      <c r="Q64" s="459">
        <f>SUM(P64/P68)</f>
        <v>0.14285714285714285</v>
      </c>
      <c r="R64" s="448">
        <f t="shared" si="10"/>
        <v>475</v>
      </c>
    </row>
    <row r="65" spans="1:18" s="1413" customFormat="1" x14ac:dyDescent="0.25">
      <c r="A65" s="96" t="s">
        <v>146</v>
      </c>
      <c r="B65" s="458">
        <v>124</v>
      </c>
      <c r="C65" s="459">
        <f>SUM(B65/B68)</f>
        <v>6.2405636638147959E-2</v>
      </c>
      <c r="D65" s="458">
        <v>2</v>
      </c>
      <c r="E65" s="459">
        <f>SUM(D65/D68)</f>
        <v>7.407407407407407E-2</v>
      </c>
      <c r="F65" s="458">
        <v>90</v>
      </c>
      <c r="G65" s="459">
        <f>SUM(F65/F68)</f>
        <v>8.1521739130434784E-2</v>
      </c>
      <c r="H65" s="458">
        <v>19</v>
      </c>
      <c r="I65" s="459">
        <f>SUM(H65/H68)</f>
        <v>6.4625850340136057E-2</v>
      </c>
      <c r="J65" s="458">
        <v>24</v>
      </c>
      <c r="K65" s="459">
        <f>SUM(J65/J68)</f>
        <v>0.13259668508287292</v>
      </c>
      <c r="L65" s="458">
        <v>1</v>
      </c>
      <c r="M65" s="459">
        <f>SUM(L65/L68)</f>
        <v>2.0408163265306121E-2</v>
      </c>
      <c r="N65" s="458">
        <v>1</v>
      </c>
      <c r="O65" s="459">
        <f>SUM(N65/N68)</f>
        <v>0.125</v>
      </c>
      <c r="P65" s="458">
        <v>0</v>
      </c>
      <c r="Q65" s="459">
        <f>SUM(P65/P68)</f>
        <v>0</v>
      </c>
      <c r="R65" s="448">
        <f t="shared" si="10"/>
        <v>261</v>
      </c>
    </row>
    <row r="66" spans="1:18" s="1413" customFormat="1" x14ac:dyDescent="0.25">
      <c r="A66" s="96" t="s">
        <v>147</v>
      </c>
      <c r="B66" s="458">
        <v>58</v>
      </c>
      <c r="C66" s="459">
        <f>SUM(B66/B68)</f>
        <v>2.9189733266230498E-2</v>
      </c>
      <c r="D66" s="458">
        <v>0</v>
      </c>
      <c r="E66" s="459">
        <f>SUM(D66/D68)</f>
        <v>0</v>
      </c>
      <c r="F66" s="458">
        <v>32</v>
      </c>
      <c r="G66" s="459">
        <f>SUM(F66/F68)</f>
        <v>2.8985507246376812E-2</v>
      </c>
      <c r="H66" s="458">
        <v>6</v>
      </c>
      <c r="I66" s="459">
        <f>SUM(H66/H68)</f>
        <v>2.0408163265306121E-2</v>
      </c>
      <c r="J66" s="458">
        <v>14</v>
      </c>
      <c r="K66" s="459">
        <f>SUM(J66/J68)</f>
        <v>7.7348066298342538E-2</v>
      </c>
      <c r="L66" s="458">
        <v>0</v>
      </c>
      <c r="M66" s="459">
        <f>SUM(L66/L68)</f>
        <v>0</v>
      </c>
      <c r="N66" s="458">
        <v>1</v>
      </c>
      <c r="O66" s="459">
        <f>SUM(N66/N68)</f>
        <v>0.125</v>
      </c>
      <c r="P66" s="458">
        <v>1</v>
      </c>
      <c r="Q66" s="459">
        <f>SUM(P66/P68)</f>
        <v>0.14285714285714285</v>
      </c>
      <c r="R66" s="448">
        <f t="shared" si="10"/>
        <v>112</v>
      </c>
    </row>
    <row r="67" spans="1:18" s="1413" customFormat="1" ht="15.75" thickBot="1" x14ac:dyDescent="0.3">
      <c r="A67" s="114" t="s">
        <v>148</v>
      </c>
      <c r="B67" s="462">
        <v>80</v>
      </c>
      <c r="C67" s="463">
        <f>SUM(B67/B68)</f>
        <v>4.0261701056869652E-2</v>
      </c>
      <c r="D67" s="462">
        <v>0</v>
      </c>
      <c r="E67" s="463">
        <f>SUM(D67/D68)</f>
        <v>0</v>
      </c>
      <c r="F67" s="462">
        <v>70</v>
      </c>
      <c r="G67" s="463">
        <f>SUM(F67/F68)</f>
        <v>6.3405797101449279E-2</v>
      </c>
      <c r="H67" s="462">
        <v>12</v>
      </c>
      <c r="I67" s="463">
        <f>SUM(H67/H68)</f>
        <v>4.0816326530612242E-2</v>
      </c>
      <c r="J67" s="462">
        <v>85</v>
      </c>
      <c r="K67" s="463">
        <f>SUM(J67/J68)</f>
        <v>0.46961325966850831</v>
      </c>
      <c r="L67" s="462">
        <v>2</v>
      </c>
      <c r="M67" s="463">
        <f>SUM(L67/L68)</f>
        <v>4.0816326530612242E-2</v>
      </c>
      <c r="N67" s="462">
        <v>2</v>
      </c>
      <c r="O67" s="463">
        <f>SUM(N67/N68)</f>
        <v>0.25</v>
      </c>
      <c r="P67" s="462">
        <v>3</v>
      </c>
      <c r="Q67" s="463">
        <f>SUM(P67/P68)</f>
        <v>0.42857142857142855</v>
      </c>
      <c r="R67" s="453">
        <f t="shared" si="10"/>
        <v>254</v>
      </c>
    </row>
    <row r="68" spans="1:18" s="1413" customFormat="1" ht="16.5" thickTop="1" thickBot="1" x14ac:dyDescent="0.3">
      <c r="A68" s="128" t="s">
        <v>164</v>
      </c>
      <c r="B68" s="122">
        <f t="shared" ref="B68:R68" si="11">SUM(B62:B67)</f>
        <v>1987</v>
      </c>
      <c r="C68" s="265">
        <f t="shared" si="11"/>
        <v>1</v>
      </c>
      <c r="D68" s="122">
        <f t="shared" si="11"/>
        <v>27</v>
      </c>
      <c r="E68" s="265">
        <f t="shared" si="11"/>
        <v>0.99999999999999989</v>
      </c>
      <c r="F68" s="122">
        <f t="shared" si="11"/>
        <v>1104</v>
      </c>
      <c r="G68" s="265">
        <f t="shared" si="11"/>
        <v>1</v>
      </c>
      <c r="H68" s="122">
        <f t="shared" si="11"/>
        <v>294</v>
      </c>
      <c r="I68" s="265">
        <f t="shared" si="11"/>
        <v>1</v>
      </c>
      <c r="J68" s="122">
        <f t="shared" si="11"/>
        <v>181</v>
      </c>
      <c r="K68" s="265">
        <f t="shared" si="11"/>
        <v>1</v>
      </c>
      <c r="L68" s="122">
        <f t="shared" si="11"/>
        <v>49</v>
      </c>
      <c r="M68" s="265">
        <f t="shared" si="11"/>
        <v>1</v>
      </c>
      <c r="N68" s="122">
        <f t="shared" si="11"/>
        <v>8</v>
      </c>
      <c r="O68" s="265">
        <f t="shared" si="11"/>
        <v>1</v>
      </c>
      <c r="P68" s="122">
        <f t="shared" si="11"/>
        <v>7</v>
      </c>
      <c r="Q68" s="265">
        <f t="shared" si="11"/>
        <v>1</v>
      </c>
      <c r="R68" s="122">
        <f t="shared" si="11"/>
        <v>3657</v>
      </c>
    </row>
    <row r="69" spans="1:18" s="1413" customFormat="1" ht="15.75" customHeight="1" thickBot="1" x14ac:dyDescent="0.3">
      <c r="A69" s="1958" t="s">
        <v>263</v>
      </c>
      <c r="B69" s="1959"/>
      <c r="C69" s="1959"/>
      <c r="D69" s="1959"/>
      <c r="E69" s="1959"/>
      <c r="F69" s="1959"/>
      <c r="G69" s="1959"/>
      <c r="H69" s="1959"/>
      <c r="I69" s="1959"/>
      <c r="J69" s="1959"/>
      <c r="K69" s="1959"/>
      <c r="L69" s="1959"/>
      <c r="M69" s="1959"/>
      <c r="N69" s="1959"/>
      <c r="O69" s="1959"/>
      <c r="P69" s="1959"/>
      <c r="Q69" s="1959"/>
      <c r="R69" s="1959"/>
    </row>
    <row r="70" spans="1:18" s="1413" customFormat="1" x14ac:dyDescent="0.25">
      <c r="A70" s="95" t="s">
        <v>397</v>
      </c>
      <c r="B70" s="458">
        <v>48</v>
      </c>
      <c r="C70" s="466">
        <f>SUM(B70/B74)</f>
        <v>2.4157020634121791E-2</v>
      </c>
      <c r="D70" s="458">
        <v>3</v>
      </c>
      <c r="E70" s="466">
        <f>SUM(D70/D74)</f>
        <v>0.1111111111111111</v>
      </c>
      <c r="F70" s="458">
        <v>0</v>
      </c>
      <c r="G70" s="466">
        <f>SUM(F70/F74)</f>
        <v>0</v>
      </c>
      <c r="H70" s="458">
        <v>1</v>
      </c>
      <c r="I70" s="466">
        <f>SUM(H70/H74)</f>
        <v>3.4013605442176869E-3</v>
      </c>
      <c r="J70" s="458">
        <v>0</v>
      </c>
      <c r="K70" s="466">
        <f>SUM(J70/J74)</f>
        <v>0</v>
      </c>
      <c r="L70" s="458">
        <v>4</v>
      </c>
      <c r="M70" s="466">
        <f>SUM(L70/L74)</f>
        <v>8.1632653061224483E-2</v>
      </c>
      <c r="N70" s="458">
        <v>1</v>
      </c>
      <c r="O70" s="466">
        <f>SUM(N70/N74)</f>
        <v>0.125</v>
      </c>
      <c r="P70" s="458">
        <v>0</v>
      </c>
      <c r="Q70" s="466">
        <f>SUM(P70/P74)</f>
        <v>0</v>
      </c>
      <c r="R70" s="649">
        <f>SUM(B70,D70,F70,H70,J70,L70,N70,P70)</f>
        <v>57</v>
      </c>
    </row>
    <row r="71" spans="1:18" s="1413" customFormat="1" x14ac:dyDescent="0.25">
      <c r="A71" s="96" t="s">
        <v>319</v>
      </c>
      <c r="B71" s="458">
        <v>1099</v>
      </c>
      <c r="C71" s="470">
        <f>SUM(B71/B74)</f>
        <v>0.5530951182687468</v>
      </c>
      <c r="D71" s="458">
        <v>24</v>
      </c>
      <c r="E71" s="470">
        <f>SUM(D71/D74)</f>
        <v>0.88888888888888884</v>
      </c>
      <c r="F71" s="458">
        <v>44</v>
      </c>
      <c r="G71" s="470">
        <f>SUM(F71/F74)</f>
        <v>3.9855072463768113E-2</v>
      </c>
      <c r="H71" s="458">
        <v>62</v>
      </c>
      <c r="I71" s="470">
        <f>SUM(H71/H74)</f>
        <v>0.21088435374149661</v>
      </c>
      <c r="J71" s="458">
        <v>20</v>
      </c>
      <c r="K71" s="470">
        <f>SUM(J71/J74)</f>
        <v>0.11049723756906077</v>
      </c>
      <c r="L71" s="458">
        <v>39</v>
      </c>
      <c r="M71" s="470">
        <f>SUM(L71/L74)</f>
        <v>0.79591836734693877</v>
      </c>
      <c r="N71" s="458">
        <v>5</v>
      </c>
      <c r="O71" s="470">
        <f>SUM(N71/N74)</f>
        <v>0.625</v>
      </c>
      <c r="P71" s="458">
        <v>2</v>
      </c>
      <c r="Q71" s="470">
        <f>SUM(P71/P74)</f>
        <v>0.2857142857142857</v>
      </c>
      <c r="R71" s="469">
        <f>SUM(B71,D71,F71,H71,J71,L71,N71,P71)</f>
        <v>1295</v>
      </c>
    </row>
    <row r="72" spans="1:18" s="1413" customFormat="1" x14ac:dyDescent="0.25">
      <c r="A72" s="96" t="s">
        <v>320</v>
      </c>
      <c r="B72" s="458">
        <v>604</v>
      </c>
      <c r="C72" s="470">
        <f>SUM(B72/B74)</f>
        <v>0.30397584297936586</v>
      </c>
      <c r="D72" s="458">
        <v>0</v>
      </c>
      <c r="E72" s="470">
        <f>SUM(D72/D74)</f>
        <v>0</v>
      </c>
      <c r="F72" s="458">
        <v>383</v>
      </c>
      <c r="G72" s="470">
        <f>SUM(F72/F74)</f>
        <v>0.34692028985507245</v>
      </c>
      <c r="H72" s="458">
        <v>147</v>
      </c>
      <c r="I72" s="470">
        <f>SUM(H72/H74)</f>
        <v>0.5</v>
      </c>
      <c r="J72" s="458">
        <v>54</v>
      </c>
      <c r="K72" s="470">
        <f>SUM(J72/J74)</f>
        <v>0.2983425414364641</v>
      </c>
      <c r="L72" s="458">
        <v>2</v>
      </c>
      <c r="M72" s="470">
        <f>SUM(L72/L74)</f>
        <v>4.0816326530612242E-2</v>
      </c>
      <c r="N72" s="458">
        <v>1</v>
      </c>
      <c r="O72" s="470">
        <f>SUM(N72/N74)</f>
        <v>0.125</v>
      </c>
      <c r="P72" s="458">
        <v>1</v>
      </c>
      <c r="Q72" s="470">
        <f>SUM(P72/P74)</f>
        <v>0.14285714285714285</v>
      </c>
      <c r="R72" s="469">
        <f>SUM(B72,D72,F72,H72,J72,L72,N72,P72)</f>
        <v>1192</v>
      </c>
    </row>
    <row r="73" spans="1:18" s="1413" customFormat="1" ht="15.75" thickBot="1" x14ac:dyDescent="0.3">
      <c r="A73" s="114" t="s">
        <v>321</v>
      </c>
      <c r="B73" s="462">
        <v>236</v>
      </c>
      <c r="C73" s="473">
        <f>SUM(B73/B74)</f>
        <v>0.11877201811776547</v>
      </c>
      <c r="D73" s="462">
        <v>0</v>
      </c>
      <c r="E73" s="473">
        <f>SUM(D73/D74)</f>
        <v>0</v>
      </c>
      <c r="F73" s="462">
        <v>677</v>
      </c>
      <c r="G73" s="473">
        <f>SUM(F73/F74)</f>
        <v>0.61322463768115942</v>
      </c>
      <c r="H73" s="462">
        <v>84</v>
      </c>
      <c r="I73" s="473">
        <f>SUM(H73/H74)</f>
        <v>0.2857142857142857</v>
      </c>
      <c r="J73" s="462">
        <v>107</v>
      </c>
      <c r="K73" s="473">
        <f>SUM(J73/J74)</f>
        <v>0.59116022099447518</v>
      </c>
      <c r="L73" s="462">
        <v>4</v>
      </c>
      <c r="M73" s="473">
        <f>SUM(L73/L74)</f>
        <v>8.1632653061224483E-2</v>
      </c>
      <c r="N73" s="462">
        <v>1</v>
      </c>
      <c r="O73" s="473">
        <f>SUM(N73/N74)</f>
        <v>0.125</v>
      </c>
      <c r="P73" s="462">
        <v>4</v>
      </c>
      <c r="Q73" s="473">
        <f>SUM(P73/P74)</f>
        <v>0.5714285714285714</v>
      </c>
      <c r="R73" s="476">
        <f>SUM(B73,D73,F73,H73,J73,L73,N73,P73)</f>
        <v>1113</v>
      </c>
    </row>
    <row r="74" spans="1:18" s="1413" customFormat="1" ht="16.5" thickTop="1" thickBot="1" x14ac:dyDescent="0.3">
      <c r="A74" s="128" t="s">
        <v>164</v>
      </c>
      <c r="B74" s="122">
        <f>SUM(B70:B73)</f>
        <v>1987</v>
      </c>
      <c r="C74" s="265">
        <f>SUM(C70:C73)</f>
        <v>1</v>
      </c>
      <c r="D74" s="122">
        <f>SUM(D70:D73)</f>
        <v>27</v>
      </c>
      <c r="E74" s="265">
        <f>SUM(E70:E73)</f>
        <v>1</v>
      </c>
      <c r="F74" s="122">
        <f>SUM(F70:F73)</f>
        <v>1104</v>
      </c>
      <c r="G74" s="265">
        <f>SUM(G70:G73)</f>
        <v>1</v>
      </c>
      <c r="H74" s="122">
        <f>SUM(H70:H73)</f>
        <v>294</v>
      </c>
      <c r="I74" s="265">
        <f>SUM(I70:I73)</f>
        <v>1</v>
      </c>
      <c r="J74" s="122">
        <f>SUM(J70:J73)</f>
        <v>181</v>
      </c>
      <c r="K74" s="265">
        <f>SUM(K70:K73)</f>
        <v>1</v>
      </c>
      <c r="L74" s="122">
        <f>SUM(L70:L73)</f>
        <v>49</v>
      </c>
      <c r="M74" s="265">
        <f>SUM(M70:M73)</f>
        <v>1</v>
      </c>
      <c r="N74" s="122">
        <f>SUM(N70:N73)</f>
        <v>8</v>
      </c>
      <c r="O74" s="265">
        <f>SUM(O70:O73)</f>
        <v>1</v>
      </c>
      <c r="P74" s="122">
        <f>SUM(P70:P73)</f>
        <v>7</v>
      </c>
      <c r="Q74" s="265">
        <f>SUM(Q70:Q73)</f>
        <v>1</v>
      </c>
      <c r="R74" s="122">
        <f>SUM(R70:R73)</f>
        <v>3657</v>
      </c>
    </row>
    <row r="75" spans="1:18" s="1413" customFormat="1" ht="15.75" thickBot="1" x14ac:dyDescent="0.3">
      <c r="A75" s="1958" t="s">
        <v>455</v>
      </c>
      <c r="B75" s="1959"/>
      <c r="C75" s="1959"/>
      <c r="D75" s="1959"/>
      <c r="E75" s="1959"/>
      <c r="F75" s="1959"/>
      <c r="G75" s="1959"/>
      <c r="H75" s="1959"/>
      <c r="I75" s="1959"/>
      <c r="J75" s="1959"/>
      <c r="K75" s="1959"/>
      <c r="L75" s="1959"/>
      <c r="M75" s="1959"/>
      <c r="N75" s="1959"/>
      <c r="O75" s="1959"/>
      <c r="P75" s="1959"/>
      <c r="Q75" s="1959"/>
      <c r="R75" s="1959"/>
    </row>
    <row r="76" spans="1:18" s="1413" customFormat="1" x14ac:dyDescent="0.25">
      <c r="A76" s="113"/>
      <c r="B76" s="255" t="s">
        <v>149</v>
      </c>
      <c r="C76" s="256" t="s">
        <v>150</v>
      </c>
      <c r="D76" s="257" t="s">
        <v>149</v>
      </c>
      <c r="E76" s="258" t="s">
        <v>150</v>
      </c>
      <c r="F76" s="256" t="s">
        <v>149</v>
      </c>
      <c r="G76" s="256" t="s">
        <v>150</v>
      </c>
      <c r="H76" s="257" t="s">
        <v>149</v>
      </c>
      <c r="I76" s="258" t="s">
        <v>150</v>
      </c>
      <c r="J76" s="331" t="s">
        <v>149</v>
      </c>
      <c r="K76" s="257" t="s">
        <v>150</v>
      </c>
      <c r="L76" s="258" t="s">
        <v>149</v>
      </c>
      <c r="M76" s="256" t="s">
        <v>150</v>
      </c>
      <c r="N76" s="256" t="s">
        <v>149</v>
      </c>
      <c r="O76" s="256" t="s">
        <v>150</v>
      </c>
      <c r="P76" s="257" t="s">
        <v>149</v>
      </c>
      <c r="Q76" s="258" t="s">
        <v>150</v>
      </c>
      <c r="R76" s="257" t="s">
        <v>149</v>
      </c>
    </row>
    <row r="77" spans="1:18" s="1413" customFormat="1" x14ac:dyDescent="0.25">
      <c r="A77" s="96" t="s">
        <v>151</v>
      </c>
      <c r="B77" s="477">
        <v>7.8</v>
      </c>
      <c r="C77" s="478">
        <v>7</v>
      </c>
      <c r="D77" s="477">
        <v>8.6999999999999993</v>
      </c>
      <c r="E77" s="479">
        <v>8</v>
      </c>
      <c r="F77" s="480">
        <v>6.4</v>
      </c>
      <c r="G77" s="478">
        <v>5</v>
      </c>
      <c r="H77" s="477">
        <v>10.6</v>
      </c>
      <c r="I77" s="481">
        <v>12</v>
      </c>
      <c r="J77" s="480">
        <v>18.7</v>
      </c>
      <c r="K77" s="482">
        <v>18</v>
      </c>
      <c r="L77" s="483">
        <v>6.9</v>
      </c>
      <c r="M77" s="478">
        <v>6</v>
      </c>
      <c r="N77" s="480">
        <v>15.4</v>
      </c>
      <c r="O77" s="478">
        <v>17</v>
      </c>
      <c r="P77" s="477">
        <v>11.3</v>
      </c>
      <c r="Q77" s="481">
        <v>17</v>
      </c>
      <c r="R77" s="477">
        <v>10.7</v>
      </c>
    </row>
    <row r="78" spans="1:18" s="1413" customFormat="1" x14ac:dyDescent="0.25">
      <c r="A78" s="99" t="s">
        <v>152</v>
      </c>
      <c r="B78" s="477">
        <v>2.1</v>
      </c>
      <c r="C78" s="478">
        <v>2</v>
      </c>
      <c r="D78" s="477">
        <v>1.4</v>
      </c>
      <c r="E78" s="479">
        <v>1</v>
      </c>
      <c r="F78" s="480">
        <v>2.4</v>
      </c>
      <c r="G78" s="478">
        <v>2</v>
      </c>
      <c r="H78" s="477">
        <v>2</v>
      </c>
      <c r="I78" s="481">
        <v>1</v>
      </c>
      <c r="J78" s="480">
        <v>7.5</v>
      </c>
      <c r="K78" s="482">
        <v>5</v>
      </c>
      <c r="L78" s="483">
        <v>2</v>
      </c>
      <c r="M78" s="478">
        <v>1</v>
      </c>
      <c r="N78" s="480">
        <v>4</v>
      </c>
      <c r="O78" s="478">
        <v>3</v>
      </c>
      <c r="P78" s="477">
        <v>6.1</v>
      </c>
      <c r="Q78" s="481">
        <v>5</v>
      </c>
      <c r="R78" s="477">
        <f>SUM(B78,D78,F78,H78,J78,L78,N78,P78)/8</f>
        <v>3.4375</v>
      </c>
    </row>
    <row r="79" spans="1:18" s="1413" customFormat="1" ht="15.75" thickBot="1" x14ac:dyDescent="0.3">
      <c r="A79" s="98" t="s">
        <v>153</v>
      </c>
      <c r="B79" s="484">
        <v>13</v>
      </c>
      <c r="C79" s="485">
        <v>11</v>
      </c>
      <c r="D79" s="484">
        <v>2.7</v>
      </c>
      <c r="E79" s="486">
        <v>2</v>
      </c>
      <c r="F79" s="487">
        <v>28.7</v>
      </c>
      <c r="G79" s="485">
        <v>26</v>
      </c>
      <c r="H79" s="484">
        <v>20.6</v>
      </c>
      <c r="I79" s="488">
        <v>19</v>
      </c>
      <c r="J79" s="487">
        <v>35.5</v>
      </c>
      <c r="K79" s="489">
        <v>30</v>
      </c>
      <c r="L79" s="490">
        <v>7.3</v>
      </c>
      <c r="M79" s="485">
        <v>4</v>
      </c>
      <c r="N79" s="487">
        <v>12.9</v>
      </c>
      <c r="O79" s="485">
        <v>8</v>
      </c>
      <c r="P79" s="484">
        <v>25.7</v>
      </c>
      <c r="Q79" s="488">
        <v>24</v>
      </c>
      <c r="R79" s="484">
        <f>SUM(R77:R78,B79,D79,F79,H79,J79,L79,N79,P79)/8</f>
        <v>20.067187499999996</v>
      </c>
    </row>
    <row r="80" spans="1:18" s="1413" customFormat="1" ht="15.75" hidden="1" customHeight="1" thickBot="1" x14ac:dyDescent="0.3">
      <c r="A80" s="1962" t="s">
        <v>788</v>
      </c>
      <c r="B80" s="1963"/>
      <c r="C80" s="1963"/>
      <c r="D80" s="1963"/>
      <c r="E80" s="1963"/>
      <c r="F80" s="1963"/>
      <c r="G80" s="1963"/>
      <c r="H80" s="1963"/>
      <c r="I80" s="1963"/>
      <c r="J80" s="1963"/>
      <c r="K80" s="1963"/>
      <c r="L80" s="1963"/>
      <c r="M80" s="1963"/>
      <c r="N80" s="1963"/>
      <c r="O80" s="1963"/>
      <c r="P80" s="1963"/>
      <c r="Q80" s="1963"/>
      <c r="R80" s="1963"/>
    </row>
    <row r="81" spans="1:18" s="1413" customFormat="1" ht="40.5" hidden="1" customHeight="1" thickBot="1" x14ac:dyDescent="0.3">
      <c r="A81" s="110"/>
      <c r="B81" s="1967" t="s">
        <v>134</v>
      </c>
      <c r="C81" s="1968"/>
      <c r="D81" s="1967" t="s">
        <v>135</v>
      </c>
      <c r="E81" s="1968"/>
      <c r="F81" s="1967" t="s">
        <v>136</v>
      </c>
      <c r="G81" s="1968"/>
      <c r="H81" s="1967" t="s">
        <v>137</v>
      </c>
      <c r="I81" s="1968"/>
      <c r="J81" s="1967" t="s">
        <v>138</v>
      </c>
      <c r="K81" s="1968"/>
      <c r="L81" s="1967" t="s">
        <v>139</v>
      </c>
      <c r="M81" s="1968"/>
      <c r="N81" s="1967" t="s">
        <v>140</v>
      </c>
      <c r="O81" s="1968"/>
      <c r="P81" s="1967" t="s">
        <v>141</v>
      </c>
      <c r="Q81" s="1968"/>
      <c r="R81" s="1537" t="s">
        <v>311</v>
      </c>
    </row>
    <row r="82" spans="1:18" s="1413" customFormat="1" ht="15.75" hidden="1" thickBot="1" x14ac:dyDescent="0.3">
      <c r="A82" s="1828" t="s">
        <v>452</v>
      </c>
      <c r="B82" s="1839"/>
      <c r="C82" s="1839"/>
      <c r="D82" s="1966"/>
      <c r="E82" s="1966"/>
      <c r="F82" s="1839"/>
      <c r="G82" s="1839"/>
      <c r="H82" s="1966"/>
      <c r="I82" s="1966"/>
      <c r="J82" s="1839"/>
      <c r="K82" s="1839"/>
      <c r="L82" s="1966"/>
      <c r="M82" s="1966"/>
      <c r="N82" s="1839"/>
      <c r="O82" s="1839"/>
      <c r="P82" s="1966"/>
      <c r="Q82" s="1966"/>
      <c r="R82" s="1966"/>
    </row>
    <row r="83" spans="1:18" s="1413" customFormat="1" hidden="1" x14ac:dyDescent="0.25">
      <c r="A83" s="105" t="s">
        <v>392</v>
      </c>
      <c r="B83" s="1634">
        <v>120</v>
      </c>
      <c r="C83" s="1635">
        <f>B83/B91</f>
        <v>5.2770448548812667E-2</v>
      </c>
      <c r="D83" s="1634">
        <v>2</v>
      </c>
      <c r="E83" s="1635">
        <f>D83/D91</f>
        <v>9.0909090909090912E-2</v>
      </c>
      <c r="F83" s="1634">
        <v>8</v>
      </c>
      <c r="G83" s="1635">
        <f>F83/F91</f>
        <v>5.7595392368610509E-3</v>
      </c>
      <c r="H83" s="1634">
        <v>4</v>
      </c>
      <c r="I83" s="1635">
        <f>H83/H91</f>
        <v>9.0909090909090905E-3</v>
      </c>
      <c r="J83" s="1634">
        <v>0</v>
      </c>
      <c r="K83" s="1635">
        <f>J83/J91</f>
        <v>0</v>
      </c>
      <c r="L83" s="1634">
        <v>9</v>
      </c>
      <c r="M83" s="1635">
        <f>L83/L91</f>
        <v>0.12328767123287671</v>
      </c>
      <c r="N83" s="1634">
        <v>0</v>
      </c>
      <c r="O83" s="440">
        <f>N83/N91</f>
        <v>0</v>
      </c>
      <c r="P83" s="439">
        <v>0</v>
      </c>
      <c r="Q83" s="440">
        <f>P83/P91</f>
        <v>0</v>
      </c>
      <c r="R83" s="443">
        <f>SUM(B83,D83,F83,H83,J83,L83,N83,P83)</f>
        <v>143</v>
      </c>
    </row>
    <row r="84" spans="1:18" s="1413" customFormat="1" hidden="1" x14ac:dyDescent="0.25">
      <c r="A84" s="102" t="s">
        <v>393</v>
      </c>
      <c r="B84" s="1636">
        <v>391</v>
      </c>
      <c r="C84" s="1637">
        <f>B84/B91</f>
        <v>0.17194371152154794</v>
      </c>
      <c r="D84" s="1636">
        <v>3</v>
      </c>
      <c r="E84" s="1637">
        <f>D84/D91</f>
        <v>0.13636363636363635</v>
      </c>
      <c r="F84" s="1636">
        <v>380</v>
      </c>
      <c r="G84" s="1637">
        <f>F84/F91</f>
        <v>0.27357811375089991</v>
      </c>
      <c r="H84" s="1636">
        <v>36</v>
      </c>
      <c r="I84" s="1637">
        <f>H84/H91</f>
        <v>8.1818181818181818E-2</v>
      </c>
      <c r="J84" s="1636">
        <v>0</v>
      </c>
      <c r="K84" s="1637">
        <f>J84/J91</f>
        <v>0</v>
      </c>
      <c r="L84" s="1636">
        <v>10</v>
      </c>
      <c r="M84" s="1637">
        <f>L84/L91</f>
        <v>0.13698630136986301</v>
      </c>
      <c r="N84" s="1636">
        <v>0</v>
      </c>
      <c r="O84" s="445">
        <f>N84/N91</f>
        <v>0</v>
      </c>
      <c r="P84" s="444">
        <v>1</v>
      </c>
      <c r="Q84" s="445">
        <f>P84/P91</f>
        <v>0.14285714285714285</v>
      </c>
      <c r="R84" s="448">
        <f>SUM(B84,D84,F84,H84,J84,L84,N84,P84)</f>
        <v>821</v>
      </c>
    </row>
    <row r="85" spans="1:18" s="1413" customFormat="1" hidden="1" x14ac:dyDescent="0.25">
      <c r="A85" s="102" t="s">
        <v>328</v>
      </c>
      <c r="B85" s="1636">
        <v>488</v>
      </c>
      <c r="C85" s="1637">
        <f>B85/B91</f>
        <v>0.21459982409850484</v>
      </c>
      <c r="D85" s="1636">
        <v>3</v>
      </c>
      <c r="E85" s="1637">
        <f>D85/D91</f>
        <v>0.13636363636363635</v>
      </c>
      <c r="F85" s="1636">
        <v>329</v>
      </c>
      <c r="G85" s="1637">
        <f>F85/F91</f>
        <v>0.23686105111591071</v>
      </c>
      <c r="H85" s="1636">
        <v>47</v>
      </c>
      <c r="I85" s="1637">
        <f>H85/H91</f>
        <v>0.10681818181818181</v>
      </c>
      <c r="J85" s="1636">
        <v>0</v>
      </c>
      <c r="K85" s="1637">
        <f>J85/J91</f>
        <v>0</v>
      </c>
      <c r="L85" s="1636">
        <v>14</v>
      </c>
      <c r="M85" s="1637">
        <f>L85/L91</f>
        <v>0.19178082191780821</v>
      </c>
      <c r="N85" s="1636">
        <v>0</v>
      </c>
      <c r="O85" s="445">
        <f>N85/N91</f>
        <v>0</v>
      </c>
      <c r="P85" s="444">
        <v>0</v>
      </c>
      <c r="Q85" s="445">
        <f>P85/P91</f>
        <v>0</v>
      </c>
      <c r="R85" s="448">
        <f t="shared" ref="R85:R90" si="12">SUM(B85,D85,F85,H85,J85,L85,N85,P85)</f>
        <v>881</v>
      </c>
    </row>
    <row r="86" spans="1:18" s="1413" customFormat="1" hidden="1" x14ac:dyDescent="0.25">
      <c r="A86" s="102" t="s">
        <v>329</v>
      </c>
      <c r="B86" s="444">
        <v>516</v>
      </c>
      <c r="C86" s="445">
        <f>B86/B91</f>
        <v>0.22691292875989447</v>
      </c>
      <c r="D86" s="444">
        <v>6</v>
      </c>
      <c r="E86" s="445">
        <f>D86/D91</f>
        <v>0.27272727272727271</v>
      </c>
      <c r="F86" s="444">
        <v>293</v>
      </c>
      <c r="G86" s="445">
        <f>F86/F91</f>
        <v>0.210943124550036</v>
      </c>
      <c r="H86" s="444">
        <v>79</v>
      </c>
      <c r="I86" s="445">
        <f>H86/H91</f>
        <v>0.17954545454545454</v>
      </c>
      <c r="J86" s="444">
        <v>0</v>
      </c>
      <c r="K86" s="445">
        <f>J86/J91</f>
        <v>0</v>
      </c>
      <c r="L86" s="444">
        <v>14</v>
      </c>
      <c r="M86" s="445">
        <f>L86/L91</f>
        <v>0.19178082191780821</v>
      </c>
      <c r="N86" s="444">
        <v>0</v>
      </c>
      <c r="O86" s="445">
        <f>N86/N91</f>
        <v>0</v>
      </c>
      <c r="P86" s="444">
        <v>1</v>
      </c>
      <c r="Q86" s="445">
        <f>P86/P91</f>
        <v>0.14285714285714285</v>
      </c>
      <c r="R86" s="448">
        <f t="shared" si="12"/>
        <v>909</v>
      </c>
    </row>
    <row r="87" spans="1:18" s="1413" customFormat="1" hidden="1" x14ac:dyDescent="0.25">
      <c r="A87" s="102" t="s">
        <v>330</v>
      </c>
      <c r="B87" s="444">
        <v>267</v>
      </c>
      <c r="C87" s="445">
        <f>B87/B91</f>
        <v>0.11741424802110818</v>
      </c>
      <c r="D87" s="444">
        <v>2</v>
      </c>
      <c r="E87" s="445">
        <f>D87/D91</f>
        <v>9.0909090909090912E-2</v>
      </c>
      <c r="F87" s="444">
        <v>167</v>
      </c>
      <c r="G87" s="445">
        <f>F87/F91</f>
        <v>0.12023038156947444</v>
      </c>
      <c r="H87" s="444">
        <v>87</v>
      </c>
      <c r="I87" s="445">
        <f>H87/H91</f>
        <v>0.19772727272727272</v>
      </c>
      <c r="J87" s="444">
        <v>0</v>
      </c>
      <c r="K87" s="445">
        <f>J87/J91</f>
        <v>0</v>
      </c>
      <c r="L87" s="444">
        <v>6</v>
      </c>
      <c r="M87" s="445">
        <f>L87/L91</f>
        <v>8.2191780821917804E-2</v>
      </c>
      <c r="N87" s="444">
        <v>0</v>
      </c>
      <c r="O87" s="445">
        <f>N87/N91</f>
        <v>0</v>
      </c>
      <c r="P87" s="444">
        <v>0</v>
      </c>
      <c r="Q87" s="445">
        <f>P87/P91</f>
        <v>0</v>
      </c>
      <c r="R87" s="448">
        <f t="shared" si="12"/>
        <v>529</v>
      </c>
    </row>
    <row r="88" spans="1:18" s="1413" customFormat="1" hidden="1" x14ac:dyDescent="0.25">
      <c r="A88" s="102" t="s">
        <v>124</v>
      </c>
      <c r="B88" s="444">
        <v>291</v>
      </c>
      <c r="C88" s="445">
        <f>B88/B91</f>
        <v>0.12796833773087071</v>
      </c>
      <c r="D88" s="444">
        <v>2</v>
      </c>
      <c r="E88" s="445">
        <f>D88/D91</f>
        <v>9.0909090909090912E-2</v>
      </c>
      <c r="F88" s="444">
        <v>150</v>
      </c>
      <c r="G88" s="445">
        <f>F88/F91</f>
        <v>0.10799136069114471</v>
      </c>
      <c r="H88" s="444">
        <v>107</v>
      </c>
      <c r="I88" s="445">
        <f>H88/H91</f>
        <v>0.24318181818181819</v>
      </c>
      <c r="J88" s="444">
        <v>0</v>
      </c>
      <c r="K88" s="445">
        <f>J88/J91</f>
        <v>0</v>
      </c>
      <c r="L88" s="444">
        <v>10</v>
      </c>
      <c r="M88" s="445">
        <f>L88/L91</f>
        <v>0.13698630136986301</v>
      </c>
      <c r="N88" s="444">
        <v>2</v>
      </c>
      <c r="O88" s="445">
        <f>N88/N91</f>
        <v>0.10526315789473684</v>
      </c>
      <c r="P88" s="444">
        <v>0</v>
      </c>
      <c r="Q88" s="445">
        <f>P88/P91</f>
        <v>0</v>
      </c>
      <c r="R88" s="448">
        <f t="shared" si="12"/>
        <v>562</v>
      </c>
    </row>
    <row r="89" spans="1:18" s="1413" customFormat="1" hidden="1" x14ac:dyDescent="0.25">
      <c r="A89" s="102" t="s">
        <v>125</v>
      </c>
      <c r="B89" s="444">
        <v>175</v>
      </c>
      <c r="C89" s="445">
        <f>B89/B91</f>
        <v>7.6956904133685139E-2</v>
      </c>
      <c r="D89" s="444">
        <v>4</v>
      </c>
      <c r="E89" s="445">
        <f>D89/D91</f>
        <v>0.18181818181818182</v>
      </c>
      <c r="F89" s="444">
        <v>58</v>
      </c>
      <c r="G89" s="445">
        <f>F89/F91</f>
        <v>4.1756659467242621E-2</v>
      </c>
      <c r="H89" s="444">
        <v>74</v>
      </c>
      <c r="I89" s="445">
        <f>H89/H91</f>
        <v>0.16818181818181818</v>
      </c>
      <c r="J89" s="444">
        <v>0</v>
      </c>
      <c r="K89" s="445">
        <f>J89/J91</f>
        <v>0</v>
      </c>
      <c r="L89" s="444">
        <v>8</v>
      </c>
      <c r="M89" s="445">
        <f>L89/L91</f>
        <v>0.1095890410958904</v>
      </c>
      <c r="N89" s="444">
        <v>15</v>
      </c>
      <c r="O89" s="445">
        <f>N89/N91</f>
        <v>0.78947368421052633</v>
      </c>
      <c r="P89" s="444">
        <v>3</v>
      </c>
      <c r="Q89" s="445">
        <f>P89/P91</f>
        <v>0.42857142857142855</v>
      </c>
      <c r="R89" s="448">
        <f t="shared" si="12"/>
        <v>337</v>
      </c>
    </row>
    <row r="90" spans="1:18" s="1413" customFormat="1" ht="15.75" hidden="1" thickBot="1" x14ac:dyDescent="0.3">
      <c r="A90" s="722" t="s">
        <v>117</v>
      </c>
      <c r="B90" s="449">
        <v>26</v>
      </c>
      <c r="C90" s="450">
        <f>B90/B91</f>
        <v>1.1433597185576077E-2</v>
      </c>
      <c r="D90" s="449">
        <v>0</v>
      </c>
      <c r="E90" s="450">
        <f>D90/D91</f>
        <v>0</v>
      </c>
      <c r="F90" s="449">
        <v>4</v>
      </c>
      <c r="G90" s="450">
        <f>F90/F91</f>
        <v>2.8797696184305254E-3</v>
      </c>
      <c r="H90" s="449">
        <v>6</v>
      </c>
      <c r="I90" s="450">
        <f>H90/H91</f>
        <v>1.3636363636363636E-2</v>
      </c>
      <c r="J90" s="449">
        <v>393</v>
      </c>
      <c r="K90" s="450">
        <f>J90/J91</f>
        <v>1</v>
      </c>
      <c r="L90" s="449">
        <v>2</v>
      </c>
      <c r="M90" s="450">
        <f>L90/L91</f>
        <v>2.7397260273972601E-2</v>
      </c>
      <c r="N90" s="449">
        <v>2</v>
      </c>
      <c r="O90" s="450">
        <f>N90/N91</f>
        <v>0.10526315789473684</v>
      </c>
      <c r="P90" s="449">
        <v>2</v>
      </c>
      <c r="Q90" s="450">
        <f>P90/P91</f>
        <v>0.2857142857142857</v>
      </c>
      <c r="R90" s="453">
        <f t="shared" si="12"/>
        <v>435</v>
      </c>
    </row>
    <row r="91" spans="1:18" s="1413" customFormat="1" ht="16.5" hidden="1" thickTop="1" thickBot="1" x14ac:dyDescent="0.3">
      <c r="A91" s="128" t="s">
        <v>164</v>
      </c>
      <c r="B91" s="122">
        <f t="shared" ref="B91:Q91" si="13">SUM(B83:B90)</f>
        <v>2274</v>
      </c>
      <c r="C91" s="265">
        <f t="shared" si="13"/>
        <v>1</v>
      </c>
      <c r="D91" s="122">
        <f t="shared" si="13"/>
        <v>22</v>
      </c>
      <c r="E91" s="265">
        <f t="shared" si="13"/>
        <v>1</v>
      </c>
      <c r="F91" s="122">
        <f t="shared" si="13"/>
        <v>1389</v>
      </c>
      <c r="G91" s="265">
        <f t="shared" si="13"/>
        <v>0.99999999999999989</v>
      </c>
      <c r="H91" s="122">
        <f t="shared" si="13"/>
        <v>440</v>
      </c>
      <c r="I91" s="265">
        <f t="shared" si="13"/>
        <v>1</v>
      </c>
      <c r="J91" s="122">
        <f t="shared" si="13"/>
        <v>393</v>
      </c>
      <c r="K91" s="265">
        <f t="shared" si="13"/>
        <v>1</v>
      </c>
      <c r="L91" s="122">
        <f t="shared" si="13"/>
        <v>73</v>
      </c>
      <c r="M91" s="265">
        <f t="shared" si="13"/>
        <v>0.99999999999999989</v>
      </c>
      <c r="N91" s="122">
        <f t="shared" si="13"/>
        <v>19</v>
      </c>
      <c r="O91" s="265">
        <f t="shared" si="13"/>
        <v>1</v>
      </c>
      <c r="P91" s="122">
        <f t="shared" si="13"/>
        <v>7</v>
      </c>
      <c r="Q91" s="265">
        <f t="shared" si="13"/>
        <v>0.99999999999999989</v>
      </c>
      <c r="R91" s="122">
        <f>SUM(B91,D91,F91,H91,J91,L91,N91,P91)</f>
        <v>4617</v>
      </c>
    </row>
    <row r="92" spans="1:18" s="30" customFormat="1" ht="15.75" hidden="1" thickBot="1" x14ac:dyDescent="0.3">
      <c r="A92" s="1958" t="s">
        <v>453</v>
      </c>
      <c r="B92" s="1959"/>
      <c r="C92" s="1959"/>
      <c r="D92" s="1959"/>
      <c r="E92" s="1959"/>
      <c r="F92" s="1959"/>
      <c r="G92" s="1959"/>
      <c r="H92" s="1959"/>
      <c r="I92" s="1959"/>
      <c r="J92" s="1959"/>
      <c r="K92" s="1959"/>
      <c r="L92" s="1959"/>
      <c r="M92" s="1959"/>
      <c r="N92" s="1959"/>
      <c r="O92" s="1959"/>
      <c r="P92" s="1959"/>
      <c r="Q92" s="1959"/>
      <c r="R92" s="1959"/>
    </row>
    <row r="93" spans="1:18" s="1413" customFormat="1" hidden="1" x14ac:dyDescent="0.25">
      <c r="A93" s="105" t="s">
        <v>118</v>
      </c>
      <c r="B93" s="454">
        <v>420</v>
      </c>
      <c r="C93" s="455">
        <f>SUM(B93/B99)</f>
        <v>0.18494055482166447</v>
      </c>
      <c r="D93" s="454">
        <v>3</v>
      </c>
      <c r="E93" s="455">
        <f>SUM(D93/D99)</f>
        <v>0.13636363636363635</v>
      </c>
      <c r="F93" s="454">
        <v>181</v>
      </c>
      <c r="G93" s="455">
        <f>SUM(F93/F99)</f>
        <v>0.13030957523398129</v>
      </c>
      <c r="H93" s="454">
        <v>58</v>
      </c>
      <c r="I93" s="455">
        <f>SUM(H93/H99)</f>
        <v>0.13181818181818181</v>
      </c>
      <c r="J93" s="454">
        <v>77</v>
      </c>
      <c r="K93" s="455">
        <f>SUM(J93/J99)</f>
        <v>0.19592875318066158</v>
      </c>
      <c r="L93" s="454">
        <v>12</v>
      </c>
      <c r="M93" s="455">
        <f>SUM(L93/L99)</f>
        <v>0.16438356164383561</v>
      </c>
      <c r="N93" s="454">
        <v>6</v>
      </c>
      <c r="O93" s="455">
        <f>SUM(N93/N99)</f>
        <v>0.27272727272727271</v>
      </c>
      <c r="P93" s="454">
        <v>1</v>
      </c>
      <c r="Q93" s="455">
        <f>SUM(P93/P99)</f>
        <v>0.14285714285714285</v>
      </c>
      <c r="R93" s="443">
        <f t="shared" ref="R93:R99" si="14">SUM(B93,D93,F93,H93,J93,L93,N93,P93)</f>
        <v>758</v>
      </c>
    </row>
    <row r="94" spans="1:18" s="1413" customFormat="1" hidden="1" x14ac:dyDescent="0.25">
      <c r="A94" s="102" t="s">
        <v>119</v>
      </c>
      <c r="B94" s="458">
        <v>181</v>
      </c>
      <c r="C94" s="459">
        <f>SUM(B94/B99)</f>
        <v>7.9700572435050632E-2</v>
      </c>
      <c r="D94" s="458">
        <v>0</v>
      </c>
      <c r="E94" s="459">
        <f>SUM(D94/D99)</f>
        <v>0</v>
      </c>
      <c r="F94" s="458">
        <v>74</v>
      </c>
      <c r="G94" s="459">
        <f>SUM(F94/F99)</f>
        <v>5.3275737940964719E-2</v>
      </c>
      <c r="H94" s="458">
        <v>52</v>
      </c>
      <c r="I94" s="459">
        <f>SUM(H94/H99)</f>
        <v>0.11818181818181818</v>
      </c>
      <c r="J94" s="458">
        <v>23</v>
      </c>
      <c r="K94" s="459">
        <f>SUM(J94/J99)</f>
        <v>5.8524173027989825E-2</v>
      </c>
      <c r="L94" s="458">
        <v>27</v>
      </c>
      <c r="M94" s="459">
        <f>SUM(L94/L99)</f>
        <v>0.36986301369863012</v>
      </c>
      <c r="N94" s="458">
        <v>1</v>
      </c>
      <c r="O94" s="459">
        <f>SUM(N94/N99)</f>
        <v>4.5454545454545456E-2</v>
      </c>
      <c r="P94" s="458">
        <v>0</v>
      </c>
      <c r="Q94" s="459">
        <f>SUM(P94/P99)</f>
        <v>0</v>
      </c>
      <c r="R94" s="448">
        <f t="shared" si="14"/>
        <v>358</v>
      </c>
    </row>
    <row r="95" spans="1:18" s="1413" customFormat="1" hidden="1" x14ac:dyDescent="0.25">
      <c r="A95" s="102" t="s">
        <v>120</v>
      </c>
      <c r="B95" s="458">
        <v>29</v>
      </c>
      <c r="C95" s="459">
        <f>SUM(B95/B99)</f>
        <v>1.2769704975781594E-2</v>
      </c>
      <c r="D95" s="458">
        <v>0</v>
      </c>
      <c r="E95" s="459">
        <f>SUM(D95/D99)</f>
        <v>0</v>
      </c>
      <c r="F95" s="458">
        <v>8</v>
      </c>
      <c r="G95" s="459">
        <f>SUM(F95/F99)</f>
        <v>5.7595392368610509E-3</v>
      </c>
      <c r="H95" s="458">
        <v>2</v>
      </c>
      <c r="I95" s="459">
        <f>SUM(H95/H99)</f>
        <v>4.5454545454545452E-3</v>
      </c>
      <c r="J95" s="458">
        <v>6</v>
      </c>
      <c r="K95" s="459">
        <f>SUM(J95/J99)</f>
        <v>1.5267175572519083E-2</v>
      </c>
      <c r="L95" s="458">
        <v>2</v>
      </c>
      <c r="M95" s="459">
        <f>SUM(L95/L99)</f>
        <v>2.7397260273972601E-2</v>
      </c>
      <c r="N95" s="458">
        <v>0</v>
      </c>
      <c r="O95" s="459">
        <f>SUM(N95/N99)</f>
        <v>0</v>
      </c>
      <c r="P95" s="458">
        <v>1</v>
      </c>
      <c r="Q95" s="459">
        <f>SUM(P95/P99)</f>
        <v>0.14285714285714285</v>
      </c>
      <c r="R95" s="448">
        <f t="shared" si="14"/>
        <v>48</v>
      </c>
    </row>
    <row r="96" spans="1:18" s="1413" customFormat="1" hidden="1" x14ac:dyDescent="0.25">
      <c r="A96" s="102" t="s">
        <v>121</v>
      </c>
      <c r="B96" s="458">
        <v>686</v>
      </c>
      <c r="C96" s="459">
        <f>SUM(B96/B99)</f>
        <v>0.30206957287538527</v>
      </c>
      <c r="D96" s="458">
        <v>11</v>
      </c>
      <c r="E96" s="459">
        <f>SUM(D96/D99)</f>
        <v>0.5</v>
      </c>
      <c r="F96" s="458">
        <v>483</v>
      </c>
      <c r="G96" s="459">
        <f>SUM(F96/F99)</f>
        <v>0.34773218142548595</v>
      </c>
      <c r="H96" s="458">
        <v>164</v>
      </c>
      <c r="I96" s="459">
        <f>SUM(H96/H99)</f>
        <v>0.37272727272727274</v>
      </c>
      <c r="J96" s="458">
        <v>134</v>
      </c>
      <c r="K96" s="459">
        <f>SUM(J96/J99)</f>
        <v>0.34096692111959287</v>
      </c>
      <c r="L96" s="458">
        <v>9</v>
      </c>
      <c r="M96" s="459">
        <f>SUM(L96/L99)</f>
        <v>0.12328767123287671</v>
      </c>
      <c r="N96" s="458">
        <v>8</v>
      </c>
      <c r="O96" s="459">
        <f>SUM(N96/N99)</f>
        <v>0.36363636363636365</v>
      </c>
      <c r="P96" s="458">
        <v>2</v>
      </c>
      <c r="Q96" s="459">
        <f>SUM(P96/P99)</f>
        <v>0.2857142857142857</v>
      </c>
      <c r="R96" s="448">
        <f t="shared" si="14"/>
        <v>1497</v>
      </c>
    </row>
    <row r="97" spans="1:18" s="1413" customFormat="1" hidden="1" x14ac:dyDescent="0.25">
      <c r="A97" s="102" t="s">
        <v>122</v>
      </c>
      <c r="B97" s="458">
        <v>752</v>
      </c>
      <c r="C97" s="459">
        <f>SUM(B97/B99)</f>
        <v>0.33113166006164685</v>
      </c>
      <c r="D97" s="458">
        <v>7</v>
      </c>
      <c r="E97" s="459">
        <f>SUM(D97/D99)</f>
        <v>0.31818181818181818</v>
      </c>
      <c r="F97" s="458">
        <v>527</v>
      </c>
      <c r="G97" s="459">
        <f>SUM(F97/F99)</f>
        <v>0.37940964722822174</v>
      </c>
      <c r="H97" s="458">
        <v>129</v>
      </c>
      <c r="I97" s="459">
        <f>SUM(H97/H99)</f>
        <v>0.29318181818181815</v>
      </c>
      <c r="J97" s="458">
        <v>146</v>
      </c>
      <c r="K97" s="459">
        <f>SUM(J97/J99)</f>
        <v>0.37150127226463103</v>
      </c>
      <c r="L97" s="458">
        <v>16</v>
      </c>
      <c r="M97" s="459">
        <f>SUM(L97/L99)</f>
        <v>0.21917808219178081</v>
      </c>
      <c r="N97" s="458">
        <v>5</v>
      </c>
      <c r="O97" s="459">
        <f>SUM(N97/N99)</f>
        <v>0.22727272727272727</v>
      </c>
      <c r="P97" s="458">
        <v>1</v>
      </c>
      <c r="Q97" s="459">
        <f>SUM(P97/P99)</f>
        <v>0.14285714285714285</v>
      </c>
      <c r="R97" s="448">
        <f t="shared" si="14"/>
        <v>1583</v>
      </c>
    </row>
    <row r="98" spans="1:18" s="1413" customFormat="1" ht="15.75" hidden="1" thickBot="1" x14ac:dyDescent="0.3">
      <c r="A98" s="103" t="s">
        <v>123</v>
      </c>
      <c r="B98" s="462">
        <v>203</v>
      </c>
      <c r="C98" s="463">
        <f>SUM(B98/B99)</f>
        <v>8.9387934830471152E-2</v>
      </c>
      <c r="D98" s="462">
        <v>1</v>
      </c>
      <c r="E98" s="463">
        <f>SUM(D98/D99)</f>
        <v>4.5454545454545456E-2</v>
      </c>
      <c r="F98" s="462">
        <v>116</v>
      </c>
      <c r="G98" s="463">
        <f>SUM(F98/F99)</f>
        <v>8.3513318934485242E-2</v>
      </c>
      <c r="H98" s="462">
        <v>35</v>
      </c>
      <c r="I98" s="463">
        <f>SUM(H98/H99)</f>
        <v>7.9545454545454544E-2</v>
      </c>
      <c r="J98" s="462">
        <v>7</v>
      </c>
      <c r="K98" s="463">
        <f>SUM(J98/J99)</f>
        <v>1.7811704834605598E-2</v>
      </c>
      <c r="L98" s="462">
        <v>7</v>
      </c>
      <c r="M98" s="463">
        <f>SUM(L98/L99)</f>
        <v>9.5890410958904104E-2</v>
      </c>
      <c r="N98" s="462">
        <v>2</v>
      </c>
      <c r="O98" s="463">
        <f>SUM(N98/N99)</f>
        <v>9.0909090909090912E-2</v>
      </c>
      <c r="P98" s="462">
        <v>2</v>
      </c>
      <c r="Q98" s="463">
        <f>SUM(P98/P99)</f>
        <v>0.2857142857142857</v>
      </c>
      <c r="R98" s="453">
        <f t="shared" si="14"/>
        <v>373</v>
      </c>
    </row>
    <row r="99" spans="1:18" s="1413" customFormat="1" ht="16.5" hidden="1" thickTop="1" thickBot="1" x14ac:dyDescent="0.3">
      <c r="A99" s="128" t="s">
        <v>164</v>
      </c>
      <c r="B99" s="122">
        <f t="shared" ref="B99:Q99" si="15">SUM(B93:B98)</f>
        <v>2271</v>
      </c>
      <c r="C99" s="265">
        <f t="shared" si="15"/>
        <v>0.99999999999999989</v>
      </c>
      <c r="D99" s="122">
        <f t="shared" si="15"/>
        <v>22</v>
      </c>
      <c r="E99" s="265">
        <f t="shared" si="15"/>
        <v>1</v>
      </c>
      <c r="F99" s="122">
        <f t="shared" si="15"/>
        <v>1389</v>
      </c>
      <c r="G99" s="265">
        <f t="shared" si="15"/>
        <v>1</v>
      </c>
      <c r="H99" s="122">
        <f t="shared" si="15"/>
        <v>440</v>
      </c>
      <c r="I99" s="265">
        <f t="shared" si="15"/>
        <v>1</v>
      </c>
      <c r="J99" s="122">
        <f t="shared" si="15"/>
        <v>393</v>
      </c>
      <c r="K99" s="265">
        <f t="shared" si="15"/>
        <v>1</v>
      </c>
      <c r="L99" s="122">
        <f t="shared" si="15"/>
        <v>73</v>
      </c>
      <c r="M99" s="265">
        <f t="shared" si="15"/>
        <v>0.99999999999999978</v>
      </c>
      <c r="N99" s="122">
        <f t="shared" si="15"/>
        <v>22</v>
      </c>
      <c r="O99" s="265">
        <f t="shared" si="15"/>
        <v>1</v>
      </c>
      <c r="P99" s="122">
        <f>SUM(P93:P98)</f>
        <v>7</v>
      </c>
      <c r="Q99" s="265">
        <f t="shared" si="15"/>
        <v>0.99999999999999989</v>
      </c>
      <c r="R99" s="122">
        <f t="shared" si="14"/>
        <v>4617</v>
      </c>
    </row>
    <row r="100" spans="1:18" s="1413" customFormat="1" ht="15.75" hidden="1" customHeight="1" thickBot="1" x14ac:dyDescent="0.3">
      <c r="A100" s="1958" t="s">
        <v>454</v>
      </c>
      <c r="B100" s="1959"/>
      <c r="C100" s="1959"/>
      <c r="D100" s="1959"/>
      <c r="E100" s="1959"/>
      <c r="F100" s="1959"/>
      <c r="G100" s="1959"/>
      <c r="H100" s="1959"/>
      <c r="I100" s="1959"/>
      <c r="J100" s="1959"/>
      <c r="K100" s="1959"/>
      <c r="L100" s="1959"/>
      <c r="M100" s="1959"/>
      <c r="N100" s="1959"/>
      <c r="O100" s="1959"/>
      <c r="P100" s="1959"/>
      <c r="Q100" s="1959"/>
      <c r="R100" s="1959"/>
    </row>
    <row r="101" spans="1:18" s="1413" customFormat="1" hidden="1" x14ac:dyDescent="0.25">
      <c r="A101" s="95" t="s">
        <v>143</v>
      </c>
      <c r="B101" s="454">
        <v>1828</v>
      </c>
      <c r="C101" s="455">
        <f>SUM(B101/B107)</f>
        <v>0.80493174812857771</v>
      </c>
      <c r="D101" s="454">
        <v>10</v>
      </c>
      <c r="E101" s="455">
        <f>SUM(D101/D107)</f>
        <v>0.45454545454545453</v>
      </c>
      <c r="F101" s="454">
        <v>598</v>
      </c>
      <c r="G101" s="455">
        <f>SUM(F101/F107)</f>
        <v>0.43052555795536357</v>
      </c>
      <c r="H101" s="454">
        <v>406</v>
      </c>
      <c r="I101" s="455">
        <f>SUM(H101/H107)</f>
        <v>0.92272727272727273</v>
      </c>
      <c r="J101" s="454">
        <v>227</v>
      </c>
      <c r="K101" s="455">
        <f>SUM(J101/J107)</f>
        <v>0.57760814249363868</v>
      </c>
      <c r="L101" s="454">
        <v>52</v>
      </c>
      <c r="M101" s="455">
        <f>SUM(L101/L107)</f>
        <v>0.71232876712328763</v>
      </c>
      <c r="N101" s="454">
        <v>16</v>
      </c>
      <c r="O101" s="455">
        <f>SUM(N101/N107)</f>
        <v>0.72727272727272729</v>
      </c>
      <c r="P101" s="454">
        <v>5</v>
      </c>
      <c r="Q101" s="455">
        <f>SUM(P101/P107)</f>
        <v>0.7142857142857143</v>
      </c>
      <c r="R101" s="443">
        <f t="shared" ref="R101:R106" si="16">SUM(B101,D101,F101,H101,J101,L101,N101,P101)</f>
        <v>3142</v>
      </c>
    </row>
    <row r="102" spans="1:18" s="1413" customFormat="1" hidden="1" x14ac:dyDescent="0.25">
      <c r="A102" s="96" t="s">
        <v>144</v>
      </c>
      <c r="B102" s="458">
        <v>317</v>
      </c>
      <c r="C102" s="459">
        <f>SUM(B102/B107)</f>
        <v>0.13958608542492293</v>
      </c>
      <c r="D102" s="458">
        <v>12</v>
      </c>
      <c r="E102" s="459">
        <f>SUM(D102/D107)</f>
        <v>0.54545454545454541</v>
      </c>
      <c r="F102" s="458">
        <v>591</v>
      </c>
      <c r="G102" s="459">
        <f>SUM(F102/F107)</f>
        <v>0.42548596112311016</v>
      </c>
      <c r="H102" s="458">
        <v>30</v>
      </c>
      <c r="I102" s="459">
        <f>SUM(H102/H107)</f>
        <v>6.8181818181818177E-2</v>
      </c>
      <c r="J102" s="458">
        <v>118</v>
      </c>
      <c r="K102" s="459">
        <f>SUM(J102/J107)</f>
        <v>0.30025445292620867</v>
      </c>
      <c r="L102" s="458">
        <v>19</v>
      </c>
      <c r="M102" s="459">
        <f>SUM(L102/L107)</f>
        <v>0.26027397260273971</v>
      </c>
      <c r="N102" s="458">
        <v>3</v>
      </c>
      <c r="O102" s="459">
        <f>SUM(N102/N107)</f>
        <v>0.13636363636363635</v>
      </c>
      <c r="P102" s="458">
        <v>1</v>
      </c>
      <c r="Q102" s="459">
        <f>SUM(P102/P107)</f>
        <v>0.14285714285714285</v>
      </c>
      <c r="R102" s="448">
        <f t="shared" si="16"/>
        <v>1091</v>
      </c>
    </row>
    <row r="103" spans="1:18" s="1413" customFormat="1" hidden="1" x14ac:dyDescent="0.25">
      <c r="A103" s="96" t="s">
        <v>145</v>
      </c>
      <c r="B103" s="458">
        <v>82</v>
      </c>
      <c r="C103" s="459">
        <f>SUM(B103/B107)</f>
        <v>3.6107441655658302E-2</v>
      </c>
      <c r="D103" s="458">
        <v>0</v>
      </c>
      <c r="E103" s="459">
        <f>SUM(D103/D107)</f>
        <v>0</v>
      </c>
      <c r="F103" s="458">
        <v>178</v>
      </c>
      <c r="G103" s="459">
        <f>SUM(F103/F107)</f>
        <v>0.12814974802015838</v>
      </c>
      <c r="H103" s="458">
        <v>3</v>
      </c>
      <c r="I103" s="459">
        <f>SUM(H103/H107)</f>
        <v>6.8181818181818179E-3</v>
      </c>
      <c r="J103" s="458">
        <v>28</v>
      </c>
      <c r="K103" s="459">
        <f>SUM(J103/J107)</f>
        <v>7.124681933842239E-2</v>
      </c>
      <c r="L103" s="458">
        <v>0</v>
      </c>
      <c r="M103" s="459">
        <f>SUM(L103/L107)</f>
        <v>0</v>
      </c>
      <c r="N103" s="458">
        <v>1</v>
      </c>
      <c r="O103" s="459">
        <f>SUM(N103/N107)</f>
        <v>4.5454545454545456E-2</v>
      </c>
      <c r="P103" s="458">
        <v>0</v>
      </c>
      <c r="Q103" s="459">
        <f>SUM(P103/P107)</f>
        <v>0</v>
      </c>
      <c r="R103" s="448">
        <f t="shared" si="16"/>
        <v>292</v>
      </c>
    </row>
    <row r="104" spans="1:18" s="1413" customFormat="1" hidden="1" x14ac:dyDescent="0.25">
      <c r="A104" s="96" t="s">
        <v>146</v>
      </c>
      <c r="B104" s="458">
        <v>22</v>
      </c>
      <c r="C104" s="459">
        <f>SUM(B104/B107)</f>
        <v>9.687362395420519E-3</v>
      </c>
      <c r="D104" s="458">
        <v>0</v>
      </c>
      <c r="E104" s="459">
        <f>SUM(D104/D107)</f>
        <v>0</v>
      </c>
      <c r="F104" s="458">
        <v>22</v>
      </c>
      <c r="G104" s="459">
        <f>SUM(F104/F107)</f>
        <v>1.5838732901367891E-2</v>
      </c>
      <c r="H104" s="458">
        <v>1</v>
      </c>
      <c r="I104" s="459">
        <f>SUM(H104/H107)</f>
        <v>2.2727272727272726E-3</v>
      </c>
      <c r="J104" s="458">
        <v>8</v>
      </c>
      <c r="K104" s="459">
        <f>SUM(J104/J107)</f>
        <v>2.0356234096692113E-2</v>
      </c>
      <c r="L104" s="458">
        <v>2</v>
      </c>
      <c r="M104" s="459">
        <f>SUM(L104/L107)</f>
        <v>2.7397260273972601E-2</v>
      </c>
      <c r="N104" s="458">
        <v>1</v>
      </c>
      <c r="O104" s="459">
        <f>SUM(N104/N107)</f>
        <v>4.5454545454545456E-2</v>
      </c>
      <c r="P104" s="458">
        <v>1</v>
      </c>
      <c r="Q104" s="459">
        <f>SUM(P104/P107)</f>
        <v>0.14285714285714285</v>
      </c>
      <c r="R104" s="448">
        <f t="shared" si="16"/>
        <v>57</v>
      </c>
    </row>
    <row r="105" spans="1:18" s="1413" customFormat="1" hidden="1" x14ac:dyDescent="0.25">
      <c r="A105" s="96" t="s">
        <v>147</v>
      </c>
      <c r="B105" s="458">
        <v>12</v>
      </c>
      <c r="C105" s="459">
        <f>SUM(B105/B107)</f>
        <v>5.2840158520475562E-3</v>
      </c>
      <c r="D105" s="458">
        <v>0</v>
      </c>
      <c r="E105" s="459">
        <f>SUM(D105/D107)</f>
        <v>0</v>
      </c>
      <c r="F105" s="458">
        <v>0</v>
      </c>
      <c r="G105" s="459">
        <f>SUM(F105/F107)</f>
        <v>0</v>
      </c>
      <c r="H105" s="458">
        <v>0</v>
      </c>
      <c r="I105" s="459">
        <f>SUM(H105/H107)</f>
        <v>0</v>
      </c>
      <c r="J105" s="458">
        <v>7</v>
      </c>
      <c r="K105" s="459">
        <f>SUM(J105/J107)</f>
        <v>1.7811704834605598E-2</v>
      </c>
      <c r="L105" s="458">
        <v>0</v>
      </c>
      <c r="M105" s="459">
        <f>SUM(L105/L107)</f>
        <v>0</v>
      </c>
      <c r="N105" s="458">
        <v>0</v>
      </c>
      <c r="O105" s="459">
        <f>SUM(N105/N107)</f>
        <v>0</v>
      </c>
      <c r="P105" s="458">
        <v>0</v>
      </c>
      <c r="Q105" s="459">
        <f>SUM(P105/P107)</f>
        <v>0</v>
      </c>
      <c r="R105" s="448">
        <f t="shared" si="16"/>
        <v>19</v>
      </c>
    </row>
    <row r="106" spans="1:18" s="1413" customFormat="1" ht="15.75" hidden="1" thickBot="1" x14ac:dyDescent="0.3">
      <c r="A106" s="114" t="s">
        <v>148</v>
      </c>
      <c r="B106" s="462">
        <v>10</v>
      </c>
      <c r="C106" s="463">
        <f>SUM(B106/B107)</f>
        <v>4.4033465433729636E-3</v>
      </c>
      <c r="D106" s="462">
        <v>0</v>
      </c>
      <c r="E106" s="463">
        <f>SUM(D106/D107)</f>
        <v>0</v>
      </c>
      <c r="F106" s="462">
        <v>0</v>
      </c>
      <c r="G106" s="463">
        <f>SUM(F106/F107)</f>
        <v>0</v>
      </c>
      <c r="H106" s="462">
        <v>0</v>
      </c>
      <c r="I106" s="463">
        <f>SUM(H106/H107)</f>
        <v>0</v>
      </c>
      <c r="J106" s="462">
        <v>5</v>
      </c>
      <c r="K106" s="463">
        <f>SUM(J106/J107)</f>
        <v>1.2722646310432569E-2</v>
      </c>
      <c r="L106" s="462">
        <v>0</v>
      </c>
      <c r="M106" s="463">
        <f>SUM(L106/L107)</f>
        <v>0</v>
      </c>
      <c r="N106" s="462">
        <v>1</v>
      </c>
      <c r="O106" s="463">
        <f>SUM(N106/N107)</f>
        <v>4.5454545454545456E-2</v>
      </c>
      <c r="P106" s="462">
        <v>0</v>
      </c>
      <c r="Q106" s="463">
        <f>SUM(P106/P107)</f>
        <v>0</v>
      </c>
      <c r="R106" s="453">
        <f t="shared" si="16"/>
        <v>16</v>
      </c>
    </row>
    <row r="107" spans="1:18" s="1413" customFormat="1" ht="16.5" hidden="1" thickTop="1" thickBot="1" x14ac:dyDescent="0.3">
      <c r="A107" s="128" t="s">
        <v>164</v>
      </c>
      <c r="B107" s="122">
        <f t="shared" ref="B107:R107" si="17">SUM(B101:B106)</f>
        <v>2271</v>
      </c>
      <c r="C107" s="265">
        <f t="shared" si="17"/>
        <v>0.99999999999999989</v>
      </c>
      <c r="D107" s="122">
        <f t="shared" si="17"/>
        <v>22</v>
      </c>
      <c r="E107" s="265">
        <f t="shared" si="17"/>
        <v>1</v>
      </c>
      <c r="F107" s="122">
        <f t="shared" si="17"/>
        <v>1389</v>
      </c>
      <c r="G107" s="265">
        <f t="shared" si="17"/>
        <v>1</v>
      </c>
      <c r="H107" s="122">
        <f t="shared" si="17"/>
        <v>440</v>
      </c>
      <c r="I107" s="265">
        <f t="shared" si="17"/>
        <v>1</v>
      </c>
      <c r="J107" s="122">
        <f t="shared" si="17"/>
        <v>393</v>
      </c>
      <c r="K107" s="265">
        <f t="shared" si="17"/>
        <v>0.99999999999999989</v>
      </c>
      <c r="L107" s="122">
        <f t="shared" si="17"/>
        <v>73</v>
      </c>
      <c r="M107" s="265">
        <f t="shared" si="17"/>
        <v>0.99999999999999989</v>
      </c>
      <c r="N107" s="122">
        <f t="shared" si="17"/>
        <v>22</v>
      </c>
      <c r="O107" s="265">
        <f t="shared" si="17"/>
        <v>0.99999999999999989</v>
      </c>
      <c r="P107" s="122">
        <f t="shared" si="17"/>
        <v>7</v>
      </c>
      <c r="Q107" s="265">
        <f t="shared" si="17"/>
        <v>1</v>
      </c>
      <c r="R107" s="122">
        <f t="shared" si="17"/>
        <v>4617</v>
      </c>
    </row>
    <row r="108" spans="1:18" s="1413" customFormat="1" ht="15.75" hidden="1" customHeight="1" thickBot="1" x14ac:dyDescent="0.3">
      <c r="A108" s="1958" t="s">
        <v>263</v>
      </c>
      <c r="B108" s="1959"/>
      <c r="C108" s="1959"/>
      <c r="D108" s="1959"/>
      <c r="E108" s="1959"/>
      <c r="F108" s="1959"/>
      <c r="G108" s="1959"/>
      <c r="H108" s="1959"/>
      <c r="I108" s="1959"/>
      <c r="J108" s="1959"/>
      <c r="K108" s="1959"/>
      <c r="L108" s="1959"/>
      <c r="M108" s="1959"/>
      <c r="N108" s="1959"/>
      <c r="O108" s="1959"/>
      <c r="P108" s="1959"/>
      <c r="Q108" s="1959"/>
      <c r="R108" s="1959"/>
    </row>
    <row r="109" spans="1:18" s="1413" customFormat="1" hidden="1" x14ac:dyDescent="0.25">
      <c r="A109" s="95" t="s">
        <v>397</v>
      </c>
      <c r="B109" s="458">
        <v>57</v>
      </c>
      <c r="C109" s="466">
        <f>SUM(B109/B113)</f>
        <v>2.5099075297225892E-2</v>
      </c>
      <c r="D109" s="458">
        <v>1</v>
      </c>
      <c r="E109" s="466">
        <f>SUM(D109/D113)</f>
        <v>4.5454545454545456E-2</v>
      </c>
      <c r="F109" s="458">
        <v>2</v>
      </c>
      <c r="G109" s="466">
        <f>SUM(F109/F113)</f>
        <v>1.4398848092152627E-3</v>
      </c>
      <c r="H109" s="458">
        <v>4</v>
      </c>
      <c r="I109" s="466">
        <f>SUM(H109/H113)</f>
        <v>9.0909090909090905E-3</v>
      </c>
      <c r="J109" s="458">
        <v>0</v>
      </c>
      <c r="K109" s="466">
        <f>SUM(J109/J113)</f>
        <v>0</v>
      </c>
      <c r="L109" s="458">
        <v>4</v>
      </c>
      <c r="M109" s="466">
        <f>SUM(L109/L113)</f>
        <v>5.4794520547945202E-2</v>
      </c>
      <c r="N109" s="458">
        <v>1</v>
      </c>
      <c r="O109" s="466">
        <f>SUM(N109/N113)</f>
        <v>4.5454545454545456E-2</v>
      </c>
      <c r="P109" s="458">
        <v>0</v>
      </c>
      <c r="Q109" s="466">
        <f>SUM(P109/P113)</f>
        <v>0</v>
      </c>
      <c r="R109" s="649">
        <f>SUM(B109,D109,F109,H109,J109,L109,N109,P109)</f>
        <v>69</v>
      </c>
    </row>
    <row r="110" spans="1:18" s="1413" customFormat="1" hidden="1" x14ac:dyDescent="0.25">
      <c r="A110" s="96" t="s">
        <v>319</v>
      </c>
      <c r="B110" s="458">
        <v>1180</v>
      </c>
      <c r="C110" s="470">
        <f>SUM(B110/B113)</f>
        <v>0.51959489211800969</v>
      </c>
      <c r="D110" s="458">
        <v>15</v>
      </c>
      <c r="E110" s="470">
        <f>SUM(D110/D113)</f>
        <v>0.68181818181818177</v>
      </c>
      <c r="F110" s="458">
        <v>33</v>
      </c>
      <c r="G110" s="470">
        <f>SUM(F110/F113)</f>
        <v>2.3758099352051837E-2</v>
      </c>
      <c r="H110" s="458">
        <v>115</v>
      </c>
      <c r="I110" s="470">
        <f>SUM(H110/H113)</f>
        <v>0.26136363636363635</v>
      </c>
      <c r="J110" s="458">
        <v>52</v>
      </c>
      <c r="K110" s="470">
        <f>SUM(J110/J113)</f>
        <v>0.13231552162849872</v>
      </c>
      <c r="L110" s="458">
        <v>49</v>
      </c>
      <c r="M110" s="470">
        <f>SUM(L110/L113)</f>
        <v>0.67123287671232879</v>
      </c>
      <c r="N110" s="458">
        <v>15</v>
      </c>
      <c r="O110" s="470">
        <f>SUM(N110/N113)</f>
        <v>0.68181818181818177</v>
      </c>
      <c r="P110" s="458">
        <v>3</v>
      </c>
      <c r="Q110" s="470">
        <f>SUM(P110/P113)</f>
        <v>0.42857142857142855</v>
      </c>
      <c r="R110" s="469">
        <f>SUM(B110,D110,F110,H110,J110,L110,N110,P110)</f>
        <v>1462</v>
      </c>
    </row>
    <row r="111" spans="1:18" s="1413" customFormat="1" hidden="1" x14ac:dyDescent="0.25">
      <c r="A111" s="96" t="s">
        <v>320</v>
      </c>
      <c r="B111" s="458">
        <v>808</v>
      </c>
      <c r="C111" s="470">
        <f>SUM(B111/B113)</f>
        <v>0.35579040070453544</v>
      </c>
      <c r="D111" s="458">
        <v>3</v>
      </c>
      <c r="E111" s="470">
        <f>SUM(D111/D113)</f>
        <v>0.13636363636363635</v>
      </c>
      <c r="F111" s="458">
        <v>532</v>
      </c>
      <c r="G111" s="470">
        <f>SUM(F111/F113)</f>
        <v>0.3830093592512599</v>
      </c>
      <c r="H111" s="458">
        <v>223</v>
      </c>
      <c r="I111" s="470">
        <f>SUM(H111/H113)</f>
        <v>0.50681818181818183</v>
      </c>
      <c r="J111" s="458">
        <v>64</v>
      </c>
      <c r="K111" s="470">
        <f>SUM(J111/J113)</f>
        <v>0.16284987277353691</v>
      </c>
      <c r="L111" s="458">
        <v>18</v>
      </c>
      <c r="M111" s="470">
        <f>SUM(L111/L113)</f>
        <v>0.24657534246575341</v>
      </c>
      <c r="N111" s="458">
        <v>4</v>
      </c>
      <c r="O111" s="470">
        <f>SUM(N111/N113)</f>
        <v>0.18181818181818182</v>
      </c>
      <c r="P111" s="458">
        <v>1</v>
      </c>
      <c r="Q111" s="470">
        <f>SUM(P111/P113)</f>
        <v>0.14285714285714285</v>
      </c>
      <c r="R111" s="469">
        <f>SUM(B111,D111,F111,H111,J111,L111,N111,P111)</f>
        <v>1653</v>
      </c>
    </row>
    <row r="112" spans="1:18" s="1413" customFormat="1" ht="15.75" hidden="1" thickBot="1" x14ac:dyDescent="0.3">
      <c r="A112" s="114" t="s">
        <v>321</v>
      </c>
      <c r="B112" s="462">
        <v>226</v>
      </c>
      <c r="C112" s="473">
        <f>SUM(B112/B113)</f>
        <v>9.951563188022898E-2</v>
      </c>
      <c r="D112" s="462">
        <v>3</v>
      </c>
      <c r="E112" s="473">
        <f>SUM(D112/D113)</f>
        <v>0.13636363636363635</v>
      </c>
      <c r="F112" s="462">
        <v>822</v>
      </c>
      <c r="G112" s="473">
        <f>SUM(F112/F113)</f>
        <v>0.59179265658747304</v>
      </c>
      <c r="H112" s="462">
        <v>98</v>
      </c>
      <c r="I112" s="473">
        <f>SUM(H112/H113)</f>
        <v>0.22272727272727272</v>
      </c>
      <c r="J112" s="462">
        <v>277</v>
      </c>
      <c r="K112" s="473">
        <f>SUM(J112/J113)</f>
        <v>0.7048346055979644</v>
      </c>
      <c r="L112" s="462">
        <v>2</v>
      </c>
      <c r="M112" s="473">
        <f>SUM(L112/L113)</f>
        <v>2.7397260273972601E-2</v>
      </c>
      <c r="N112" s="462">
        <v>2</v>
      </c>
      <c r="O112" s="473">
        <f>SUM(N112/N113)</f>
        <v>9.0909090909090912E-2</v>
      </c>
      <c r="P112" s="462">
        <v>3</v>
      </c>
      <c r="Q112" s="473">
        <f>SUM(P112/P113)</f>
        <v>0.42857142857142855</v>
      </c>
      <c r="R112" s="476">
        <f>SUM(B112,D112,F112,H112,J112,L112,N112,P112)</f>
        <v>1433</v>
      </c>
    </row>
    <row r="113" spans="1:18" s="1413" customFormat="1" ht="16.5" hidden="1" thickTop="1" thickBot="1" x14ac:dyDescent="0.3">
      <c r="A113" s="128" t="s">
        <v>164</v>
      </c>
      <c r="B113" s="122">
        <f t="shared" ref="B113:R113" si="18">SUM(B109:B112)</f>
        <v>2271</v>
      </c>
      <c r="C113" s="265">
        <f t="shared" si="18"/>
        <v>0.99999999999999989</v>
      </c>
      <c r="D113" s="122">
        <f t="shared" si="18"/>
        <v>22</v>
      </c>
      <c r="E113" s="265">
        <f t="shared" si="18"/>
        <v>0.99999999999999989</v>
      </c>
      <c r="F113" s="122">
        <f t="shared" si="18"/>
        <v>1389</v>
      </c>
      <c r="G113" s="265">
        <f t="shared" si="18"/>
        <v>1</v>
      </c>
      <c r="H113" s="122">
        <f t="shared" si="18"/>
        <v>440</v>
      </c>
      <c r="I113" s="265">
        <f t="shared" si="18"/>
        <v>1</v>
      </c>
      <c r="J113" s="122">
        <f t="shared" si="18"/>
        <v>393</v>
      </c>
      <c r="K113" s="265">
        <f t="shared" si="18"/>
        <v>1</v>
      </c>
      <c r="L113" s="122">
        <f t="shared" si="18"/>
        <v>73</v>
      </c>
      <c r="M113" s="265">
        <f t="shared" si="18"/>
        <v>1</v>
      </c>
      <c r="N113" s="122">
        <f t="shared" si="18"/>
        <v>22</v>
      </c>
      <c r="O113" s="265">
        <f t="shared" si="18"/>
        <v>0.99999999999999989</v>
      </c>
      <c r="P113" s="122">
        <f t="shared" si="18"/>
        <v>7</v>
      </c>
      <c r="Q113" s="265">
        <f t="shared" si="18"/>
        <v>1</v>
      </c>
      <c r="R113" s="122">
        <f t="shared" si="18"/>
        <v>4617</v>
      </c>
    </row>
    <row r="114" spans="1:18" s="1413" customFormat="1" ht="15.75" hidden="1" thickBot="1" x14ac:dyDescent="0.3">
      <c r="A114" s="1958" t="s">
        <v>455</v>
      </c>
      <c r="B114" s="1959"/>
      <c r="C114" s="1959"/>
      <c r="D114" s="1959"/>
      <c r="E114" s="1959"/>
      <c r="F114" s="1959"/>
      <c r="G114" s="1959"/>
      <c r="H114" s="1959"/>
      <c r="I114" s="1959"/>
      <c r="J114" s="1959"/>
      <c r="K114" s="1959"/>
      <c r="L114" s="1959"/>
      <c r="M114" s="1959"/>
      <c r="N114" s="1959"/>
      <c r="O114" s="1959"/>
      <c r="P114" s="1959"/>
      <c r="Q114" s="1959"/>
      <c r="R114" s="1959"/>
    </row>
    <row r="115" spans="1:18" s="1413" customFormat="1" hidden="1" x14ac:dyDescent="0.25">
      <c r="A115" s="113"/>
      <c r="B115" s="255" t="s">
        <v>149</v>
      </c>
      <c r="C115" s="256" t="s">
        <v>150</v>
      </c>
      <c r="D115" s="257" t="s">
        <v>149</v>
      </c>
      <c r="E115" s="258" t="s">
        <v>150</v>
      </c>
      <c r="F115" s="256" t="s">
        <v>149</v>
      </c>
      <c r="G115" s="256" t="s">
        <v>150</v>
      </c>
      <c r="H115" s="257" t="s">
        <v>149</v>
      </c>
      <c r="I115" s="258" t="s">
        <v>150</v>
      </c>
      <c r="J115" s="331" t="s">
        <v>149</v>
      </c>
      <c r="K115" s="257" t="s">
        <v>150</v>
      </c>
      <c r="L115" s="258" t="s">
        <v>149</v>
      </c>
      <c r="M115" s="256" t="s">
        <v>150</v>
      </c>
      <c r="N115" s="256" t="s">
        <v>149</v>
      </c>
      <c r="O115" s="256" t="s">
        <v>150</v>
      </c>
      <c r="P115" s="257" t="s">
        <v>149</v>
      </c>
      <c r="Q115" s="258" t="s">
        <v>150</v>
      </c>
      <c r="R115" s="257" t="s">
        <v>149</v>
      </c>
    </row>
    <row r="116" spans="1:18" s="1413" customFormat="1" hidden="1" x14ac:dyDescent="0.25">
      <c r="A116" s="96" t="s">
        <v>151</v>
      </c>
      <c r="B116" s="477">
        <v>7.36</v>
      </c>
      <c r="C116" s="478">
        <v>6</v>
      </c>
      <c r="D116" s="477">
        <v>8.14</v>
      </c>
      <c r="E116" s="479">
        <v>8</v>
      </c>
      <c r="F116" s="480">
        <v>6.42</v>
      </c>
      <c r="G116" s="478">
        <v>5</v>
      </c>
      <c r="H116" s="477">
        <v>10.53</v>
      </c>
      <c r="I116" s="481">
        <v>11</v>
      </c>
      <c r="J116" s="480">
        <v>19.07</v>
      </c>
      <c r="K116" s="482">
        <v>18</v>
      </c>
      <c r="L116" s="483">
        <v>7.47</v>
      </c>
      <c r="M116" s="478">
        <v>7</v>
      </c>
      <c r="N116" s="480">
        <v>14.5</v>
      </c>
      <c r="O116" s="478">
        <v>17</v>
      </c>
      <c r="P116" s="477">
        <v>13.71</v>
      </c>
      <c r="Q116" s="481">
        <v>17</v>
      </c>
      <c r="R116" s="477">
        <v>8.42</v>
      </c>
    </row>
    <row r="117" spans="1:18" s="1413" customFormat="1" hidden="1" x14ac:dyDescent="0.25">
      <c r="A117" s="99" t="s">
        <v>152</v>
      </c>
      <c r="B117" s="477">
        <v>1.29</v>
      </c>
      <c r="C117" s="478">
        <v>1</v>
      </c>
      <c r="D117" s="477">
        <v>1.55</v>
      </c>
      <c r="E117" s="479">
        <v>2</v>
      </c>
      <c r="F117" s="480">
        <v>1.73</v>
      </c>
      <c r="G117" s="478">
        <v>2</v>
      </c>
      <c r="H117" s="477">
        <v>1.0900000000000001</v>
      </c>
      <c r="I117" s="481">
        <v>1</v>
      </c>
      <c r="J117" s="480">
        <v>1.66</v>
      </c>
      <c r="K117" s="482">
        <v>1</v>
      </c>
      <c r="L117" s="483">
        <v>1.34</v>
      </c>
      <c r="M117" s="478">
        <v>1</v>
      </c>
      <c r="N117" s="480">
        <v>1.64</v>
      </c>
      <c r="O117" s="478">
        <v>1</v>
      </c>
      <c r="P117" s="477">
        <v>1.57</v>
      </c>
      <c r="Q117" s="481">
        <v>1</v>
      </c>
      <c r="R117" s="477">
        <v>1.44</v>
      </c>
    </row>
    <row r="118" spans="1:18" s="1413" customFormat="1" ht="15.75" hidden="1" thickBot="1" x14ac:dyDescent="0.3">
      <c r="A118" s="98" t="s">
        <v>153</v>
      </c>
      <c r="B118" s="484">
        <v>12.09</v>
      </c>
      <c r="C118" s="485">
        <v>10</v>
      </c>
      <c r="D118" s="484">
        <v>10.050000000000001</v>
      </c>
      <c r="E118" s="486">
        <v>4</v>
      </c>
      <c r="F118" s="487">
        <v>28.76</v>
      </c>
      <c r="G118" s="485">
        <v>26</v>
      </c>
      <c r="H118" s="484">
        <v>17.93</v>
      </c>
      <c r="I118" s="488">
        <v>17</v>
      </c>
      <c r="J118" s="487">
        <v>43.63</v>
      </c>
      <c r="K118" s="489">
        <v>40</v>
      </c>
      <c r="L118" s="490">
        <v>7.66</v>
      </c>
      <c r="M118" s="485">
        <v>5</v>
      </c>
      <c r="N118" s="487">
        <v>8.41</v>
      </c>
      <c r="O118" s="485">
        <v>3</v>
      </c>
      <c r="P118" s="484">
        <v>24.57</v>
      </c>
      <c r="Q118" s="488">
        <v>22</v>
      </c>
      <c r="R118" s="484">
        <v>20.27</v>
      </c>
    </row>
    <row r="119" spans="1:18" s="203" customFormat="1" ht="15.75" hidden="1" customHeight="1" thickBot="1" x14ac:dyDescent="0.3">
      <c r="A119" s="1962" t="s">
        <v>789</v>
      </c>
      <c r="B119" s="1963"/>
      <c r="C119" s="1963"/>
      <c r="D119" s="1963"/>
      <c r="E119" s="1963"/>
      <c r="F119" s="1963"/>
      <c r="G119" s="1963"/>
      <c r="H119" s="1963"/>
      <c r="I119" s="1963"/>
      <c r="J119" s="1963"/>
      <c r="K119" s="1963"/>
      <c r="L119" s="1963"/>
      <c r="M119" s="1963"/>
      <c r="N119" s="1963"/>
      <c r="O119" s="1963"/>
      <c r="P119" s="1963"/>
      <c r="Q119" s="1963"/>
      <c r="R119" s="1963"/>
    </row>
    <row r="120" spans="1:18" s="203" customFormat="1" ht="40.5" hidden="1" customHeight="1" thickBot="1" x14ac:dyDescent="0.3">
      <c r="A120" s="110"/>
      <c r="B120" s="1967" t="s">
        <v>134</v>
      </c>
      <c r="C120" s="1968"/>
      <c r="D120" s="1967" t="s">
        <v>135</v>
      </c>
      <c r="E120" s="1968"/>
      <c r="F120" s="1967" t="s">
        <v>136</v>
      </c>
      <c r="G120" s="1968"/>
      <c r="H120" s="1967" t="s">
        <v>137</v>
      </c>
      <c r="I120" s="1968"/>
      <c r="J120" s="1967" t="s">
        <v>138</v>
      </c>
      <c r="K120" s="1968"/>
      <c r="L120" s="1967" t="s">
        <v>139</v>
      </c>
      <c r="M120" s="1968"/>
      <c r="N120" s="1967" t="s">
        <v>140</v>
      </c>
      <c r="O120" s="1968"/>
      <c r="P120" s="1967" t="s">
        <v>141</v>
      </c>
      <c r="Q120" s="1968"/>
      <c r="R120" s="1381" t="s">
        <v>311</v>
      </c>
    </row>
    <row r="121" spans="1:18" s="203" customFormat="1" ht="15.75" hidden="1" thickBot="1" x14ac:dyDescent="0.3">
      <c r="A121" s="1828" t="s">
        <v>452</v>
      </c>
      <c r="B121" s="1839"/>
      <c r="C121" s="1839"/>
      <c r="D121" s="1966"/>
      <c r="E121" s="1966"/>
      <c r="F121" s="1839"/>
      <c r="G121" s="1839"/>
      <c r="H121" s="1966"/>
      <c r="I121" s="1966"/>
      <c r="J121" s="1839"/>
      <c r="K121" s="1839"/>
      <c r="L121" s="1966"/>
      <c r="M121" s="1966"/>
      <c r="N121" s="1839"/>
      <c r="O121" s="1839"/>
      <c r="P121" s="1966"/>
      <c r="Q121" s="1966"/>
      <c r="R121" s="1966"/>
    </row>
    <row r="122" spans="1:18" s="203" customFormat="1" hidden="1" x14ac:dyDescent="0.25">
      <c r="A122" s="105" t="s">
        <v>392</v>
      </c>
      <c r="B122" s="439">
        <v>136</v>
      </c>
      <c r="C122" s="440">
        <f>B122/B130</f>
        <v>5.8469475494411005E-2</v>
      </c>
      <c r="D122" s="439">
        <v>5</v>
      </c>
      <c r="E122" s="440">
        <f>D122/D130</f>
        <v>0.21739130434782608</v>
      </c>
      <c r="F122" s="439">
        <v>20</v>
      </c>
      <c r="G122" s="440">
        <f>F122/F130</f>
        <v>1.4947683109118086E-2</v>
      </c>
      <c r="H122" s="439">
        <v>7</v>
      </c>
      <c r="I122" s="440">
        <f>H122/H130</f>
        <v>1.6166281755196306E-2</v>
      </c>
      <c r="J122" s="439">
        <v>0</v>
      </c>
      <c r="K122" s="440">
        <f>J122/J130</f>
        <v>0</v>
      </c>
      <c r="L122" s="439">
        <v>6</v>
      </c>
      <c r="M122" s="440">
        <f>L122/L130</f>
        <v>7.6923076923076927E-2</v>
      </c>
      <c r="N122" s="439">
        <v>0</v>
      </c>
      <c r="O122" s="440">
        <f>N122/N130</f>
        <v>0</v>
      </c>
      <c r="P122" s="439">
        <v>2</v>
      </c>
      <c r="Q122" s="440">
        <f>P122/P130</f>
        <v>0.16666666666666666</v>
      </c>
      <c r="R122" s="443">
        <f>SUM(B122,D122,F122,H122,J122,L122,N122,P122)</f>
        <v>176</v>
      </c>
    </row>
    <row r="123" spans="1:18" s="203" customFormat="1" hidden="1" x14ac:dyDescent="0.25">
      <c r="A123" s="102" t="s">
        <v>393</v>
      </c>
      <c r="B123" s="444">
        <v>403</v>
      </c>
      <c r="C123" s="445">
        <f>B123/B130</f>
        <v>0.17325881341358557</v>
      </c>
      <c r="D123" s="444">
        <v>1</v>
      </c>
      <c r="E123" s="445">
        <f>D123/D130</f>
        <v>4.3478260869565216E-2</v>
      </c>
      <c r="F123" s="444">
        <v>375</v>
      </c>
      <c r="G123" s="445">
        <f>F123/F130</f>
        <v>0.2802690582959641</v>
      </c>
      <c r="H123" s="444">
        <v>30</v>
      </c>
      <c r="I123" s="445">
        <f>H123/H130</f>
        <v>6.9284064665127015E-2</v>
      </c>
      <c r="J123" s="444">
        <v>0</v>
      </c>
      <c r="K123" s="445">
        <f>J123/J130</f>
        <v>0</v>
      </c>
      <c r="L123" s="444">
        <v>12</v>
      </c>
      <c r="M123" s="445">
        <f>L123/L130</f>
        <v>0.15384615384615385</v>
      </c>
      <c r="N123" s="444">
        <v>0</v>
      </c>
      <c r="O123" s="445">
        <f>N123/N130</f>
        <v>0</v>
      </c>
      <c r="P123" s="444">
        <v>0</v>
      </c>
      <c r="Q123" s="445">
        <f>P123/P130</f>
        <v>0</v>
      </c>
      <c r="R123" s="448">
        <f>SUM(B123,D123,F123,H123,J123,L123,N123,P123)</f>
        <v>821</v>
      </c>
    </row>
    <row r="124" spans="1:18" s="203" customFormat="1" hidden="1" x14ac:dyDescent="0.25">
      <c r="A124" s="102" t="s">
        <v>328</v>
      </c>
      <c r="B124" s="444">
        <v>480</v>
      </c>
      <c r="C124" s="445">
        <f>B124/B130</f>
        <v>0.2063628546861565</v>
      </c>
      <c r="D124" s="444">
        <v>2</v>
      </c>
      <c r="E124" s="445">
        <f>D124/D130</f>
        <v>8.6956521739130432E-2</v>
      </c>
      <c r="F124" s="444">
        <v>347</v>
      </c>
      <c r="G124" s="445">
        <f>F124/F130</f>
        <v>0.25934230194319879</v>
      </c>
      <c r="H124" s="444">
        <v>57</v>
      </c>
      <c r="I124" s="445">
        <f>H124/H130</f>
        <v>0.13163972286374134</v>
      </c>
      <c r="J124" s="444">
        <v>0</v>
      </c>
      <c r="K124" s="445">
        <f>J124/J130</f>
        <v>0</v>
      </c>
      <c r="L124" s="444">
        <v>17</v>
      </c>
      <c r="M124" s="445">
        <f>L124/L130</f>
        <v>0.21794871794871795</v>
      </c>
      <c r="N124" s="444">
        <v>0</v>
      </c>
      <c r="O124" s="445">
        <f>N124/N130</f>
        <v>0</v>
      </c>
      <c r="P124" s="444">
        <v>1</v>
      </c>
      <c r="Q124" s="445">
        <f>P124/P130</f>
        <v>8.3333333333333329E-2</v>
      </c>
      <c r="R124" s="448">
        <f t="shared" ref="R124:R129" si="19">SUM(B124,D124,F124,H124,J124,L124,N124,P124)</f>
        <v>904</v>
      </c>
    </row>
    <row r="125" spans="1:18" s="203" customFormat="1" hidden="1" x14ac:dyDescent="0.25">
      <c r="A125" s="102" t="s">
        <v>329</v>
      </c>
      <c r="B125" s="444">
        <v>492</v>
      </c>
      <c r="C125" s="445">
        <f>B125/B130</f>
        <v>0.21152192605331041</v>
      </c>
      <c r="D125" s="444">
        <v>6</v>
      </c>
      <c r="E125" s="445">
        <f>D125/D130</f>
        <v>0.2608695652173913</v>
      </c>
      <c r="F125" s="444">
        <v>285</v>
      </c>
      <c r="G125" s="445">
        <f>F125/F130</f>
        <v>0.21300448430493274</v>
      </c>
      <c r="H125" s="444">
        <v>73</v>
      </c>
      <c r="I125" s="445">
        <f>H125/H130</f>
        <v>0.16859122401847576</v>
      </c>
      <c r="J125" s="444">
        <v>0</v>
      </c>
      <c r="K125" s="445">
        <f>J125/J130</f>
        <v>0</v>
      </c>
      <c r="L125" s="444">
        <v>13</v>
      </c>
      <c r="M125" s="445">
        <f>L125/L130</f>
        <v>0.16666666666666666</v>
      </c>
      <c r="N125" s="444">
        <v>0</v>
      </c>
      <c r="O125" s="445">
        <f>N125/N130</f>
        <v>0</v>
      </c>
      <c r="P125" s="444">
        <v>0</v>
      </c>
      <c r="Q125" s="445">
        <f>P125/P130</f>
        <v>0</v>
      </c>
      <c r="R125" s="448">
        <f t="shared" si="19"/>
        <v>869</v>
      </c>
    </row>
    <row r="126" spans="1:18" s="203" customFormat="1" hidden="1" x14ac:dyDescent="0.25">
      <c r="A126" s="102" t="s">
        <v>330</v>
      </c>
      <c r="B126" s="444">
        <v>294</v>
      </c>
      <c r="C126" s="445">
        <f>B126/B130</f>
        <v>0.12639724849527084</v>
      </c>
      <c r="D126" s="444">
        <v>1</v>
      </c>
      <c r="E126" s="445">
        <f>D126/D130</f>
        <v>4.3478260869565216E-2</v>
      </c>
      <c r="F126" s="444">
        <v>149</v>
      </c>
      <c r="G126" s="445">
        <f>F126/F130</f>
        <v>0.11136023916292975</v>
      </c>
      <c r="H126" s="444">
        <v>71</v>
      </c>
      <c r="I126" s="445">
        <f>H126/H130</f>
        <v>0.16397228637413394</v>
      </c>
      <c r="J126" s="444">
        <v>0</v>
      </c>
      <c r="K126" s="445">
        <f>J126/J130</f>
        <v>0</v>
      </c>
      <c r="L126" s="444">
        <v>7</v>
      </c>
      <c r="M126" s="445">
        <f>L126/L130</f>
        <v>8.9743589743589744E-2</v>
      </c>
      <c r="N126" s="444">
        <v>1</v>
      </c>
      <c r="O126" s="445">
        <f>N126/N130</f>
        <v>6.6666666666666666E-2</v>
      </c>
      <c r="P126" s="444">
        <v>0</v>
      </c>
      <c r="Q126" s="445">
        <f>P126/P130</f>
        <v>0</v>
      </c>
      <c r="R126" s="448">
        <f t="shared" si="19"/>
        <v>523</v>
      </c>
    </row>
    <row r="127" spans="1:18" s="203" customFormat="1" hidden="1" x14ac:dyDescent="0.25">
      <c r="A127" s="102" t="s">
        <v>124</v>
      </c>
      <c r="B127" s="444">
        <v>292</v>
      </c>
      <c r="C127" s="445">
        <f>B127/B130</f>
        <v>0.12553740326741186</v>
      </c>
      <c r="D127" s="444">
        <v>7</v>
      </c>
      <c r="E127" s="445">
        <f>D127/D130</f>
        <v>0.30434782608695654</v>
      </c>
      <c r="F127" s="444">
        <v>112</v>
      </c>
      <c r="G127" s="445">
        <f>F127/F130</f>
        <v>8.3707025411061287E-2</v>
      </c>
      <c r="H127" s="444">
        <v>128</v>
      </c>
      <c r="I127" s="445">
        <f>H127/H130</f>
        <v>0.29561200923787528</v>
      </c>
      <c r="J127" s="444">
        <v>0</v>
      </c>
      <c r="K127" s="445">
        <f>J127/J130</f>
        <v>0</v>
      </c>
      <c r="L127" s="444">
        <v>8</v>
      </c>
      <c r="M127" s="445">
        <f>L127/L130</f>
        <v>0.10256410256410256</v>
      </c>
      <c r="N127" s="444">
        <v>4</v>
      </c>
      <c r="O127" s="445">
        <f>N127/N130</f>
        <v>0.26666666666666666</v>
      </c>
      <c r="P127" s="444">
        <v>1</v>
      </c>
      <c r="Q127" s="445">
        <f>P127/P130</f>
        <v>8.3333333333333329E-2</v>
      </c>
      <c r="R127" s="448">
        <f t="shared" si="19"/>
        <v>552</v>
      </c>
    </row>
    <row r="128" spans="1:18" s="203" customFormat="1" hidden="1" x14ac:dyDescent="0.25">
      <c r="A128" s="102" t="s">
        <v>125</v>
      </c>
      <c r="B128" s="444">
        <v>204</v>
      </c>
      <c r="C128" s="445">
        <f>B128/B130</f>
        <v>8.7704213241616508E-2</v>
      </c>
      <c r="D128" s="444">
        <v>1</v>
      </c>
      <c r="E128" s="445">
        <f>D128/D130</f>
        <v>4.3478260869565216E-2</v>
      </c>
      <c r="F128" s="444">
        <v>44</v>
      </c>
      <c r="G128" s="445">
        <f>F128/F130</f>
        <v>3.2884902840059793E-2</v>
      </c>
      <c r="H128" s="444">
        <v>61</v>
      </c>
      <c r="I128" s="445">
        <f>H128/H130</f>
        <v>0.14087759815242495</v>
      </c>
      <c r="J128" s="444">
        <v>0</v>
      </c>
      <c r="K128" s="445">
        <f>J128/J130</f>
        <v>0</v>
      </c>
      <c r="L128" s="444">
        <v>9</v>
      </c>
      <c r="M128" s="445">
        <f>L128/L130</f>
        <v>0.11538461538461539</v>
      </c>
      <c r="N128" s="444">
        <v>7</v>
      </c>
      <c r="O128" s="445">
        <f>N128/N130</f>
        <v>0.46666666666666667</v>
      </c>
      <c r="P128" s="444">
        <v>5</v>
      </c>
      <c r="Q128" s="445">
        <f>P128/P130</f>
        <v>0.41666666666666669</v>
      </c>
      <c r="R128" s="448">
        <f t="shared" si="19"/>
        <v>331</v>
      </c>
    </row>
    <row r="129" spans="1:18" s="203" customFormat="1" ht="15.75" hidden="1" thickBot="1" x14ac:dyDescent="0.3">
      <c r="A129" s="722" t="s">
        <v>117</v>
      </c>
      <c r="B129" s="449">
        <v>25</v>
      </c>
      <c r="C129" s="450">
        <f>B129/B130</f>
        <v>1.0748065348237317E-2</v>
      </c>
      <c r="D129" s="449">
        <v>0</v>
      </c>
      <c r="E129" s="450">
        <f>D129/D130</f>
        <v>0</v>
      </c>
      <c r="F129" s="449">
        <v>6</v>
      </c>
      <c r="G129" s="450">
        <f>F129/F130</f>
        <v>4.4843049327354259E-3</v>
      </c>
      <c r="H129" s="449">
        <v>6</v>
      </c>
      <c r="I129" s="450">
        <f>H129/H130</f>
        <v>1.3856812933025405E-2</v>
      </c>
      <c r="J129" s="449">
        <v>355</v>
      </c>
      <c r="K129" s="450">
        <f>J129/J130</f>
        <v>1</v>
      </c>
      <c r="L129" s="449">
        <v>6</v>
      </c>
      <c r="M129" s="450">
        <f>L129/L130</f>
        <v>7.6923076923076927E-2</v>
      </c>
      <c r="N129" s="449">
        <v>3</v>
      </c>
      <c r="O129" s="450">
        <f>N129/N130</f>
        <v>0.2</v>
      </c>
      <c r="P129" s="449">
        <v>3</v>
      </c>
      <c r="Q129" s="450">
        <f>P129/P130</f>
        <v>0.25</v>
      </c>
      <c r="R129" s="453">
        <f t="shared" si="19"/>
        <v>404</v>
      </c>
    </row>
    <row r="130" spans="1:18" s="203" customFormat="1" ht="16.5" hidden="1" thickTop="1" thickBot="1" x14ac:dyDescent="0.3">
      <c r="A130" s="128" t="s">
        <v>164</v>
      </c>
      <c r="B130" s="407">
        <f t="shared" ref="B130:Q130" si="20">SUM(B122:B129)</f>
        <v>2326</v>
      </c>
      <c r="C130" s="1462">
        <f t="shared" si="20"/>
        <v>1</v>
      </c>
      <c r="D130" s="407">
        <f t="shared" si="20"/>
        <v>23</v>
      </c>
      <c r="E130" s="1462">
        <f t="shared" si="20"/>
        <v>1</v>
      </c>
      <c r="F130" s="407">
        <f t="shared" si="20"/>
        <v>1338</v>
      </c>
      <c r="G130" s="1462">
        <f t="shared" si="20"/>
        <v>1</v>
      </c>
      <c r="H130" s="407">
        <f t="shared" si="20"/>
        <v>433</v>
      </c>
      <c r="I130" s="1462">
        <f t="shared" si="20"/>
        <v>1</v>
      </c>
      <c r="J130" s="407">
        <f t="shared" si="20"/>
        <v>355</v>
      </c>
      <c r="K130" s="1462">
        <f t="shared" si="20"/>
        <v>1</v>
      </c>
      <c r="L130" s="407">
        <f t="shared" si="20"/>
        <v>78</v>
      </c>
      <c r="M130" s="1462">
        <f t="shared" si="20"/>
        <v>1</v>
      </c>
      <c r="N130" s="407">
        <f t="shared" si="20"/>
        <v>15</v>
      </c>
      <c r="O130" s="1462">
        <f t="shared" si="20"/>
        <v>1</v>
      </c>
      <c r="P130" s="407">
        <f t="shared" si="20"/>
        <v>12</v>
      </c>
      <c r="Q130" s="1462">
        <f t="shared" si="20"/>
        <v>1</v>
      </c>
      <c r="R130" s="407">
        <f>SUM(B130,D130,F130,H130,J130,L130,N130,P130)</f>
        <v>4580</v>
      </c>
    </row>
    <row r="131" spans="1:18" s="30" customFormat="1" ht="15.75" hidden="1" thickBot="1" x14ac:dyDescent="0.3">
      <c r="A131" s="1958" t="s">
        <v>453</v>
      </c>
      <c r="B131" s="1959"/>
      <c r="C131" s="1959"/>
      <c r="D131" s="1959"/>
      <c r="E131" s="1959"/>
      <c r="F131" s="1959"/>
      <c r="G131" s="1959"/>
      <c r="H131" s="1959"/>
      <c r="I131" s="1959"/>
      <c r="J131" s="1959"/>
      <c r="K131" s="1959"/>
      <c r="L131" s="1959"/>
      <c r="M131" s="1959"/>
      <c r="N131" s="1959"/>
      <c r="O131" s="1959"/>
      <c r="P131" s="1959"/>
      <c r="Q131" s="1959"/>
      <c r="R131" s="1959"/>
    </row>
    <row r="132" spans="1:18" s="203" customFormat="1" hidden="1" x14ac:dyDescent="0.25">
      <c r="A132" s="105" t="s">
        <v>118</v>
      </c>
      <c r="B132" s="454">
        <v>441</v>
      </c>
      <c r="C132" s="455">
        <f>SUM(B132/B138)</f>
        <v>0.18959587274290629</v>
      </c>
      <c r="D132" s="454">
        <v>3</v>
      </c>
      <c r="E132" s="455">
        <f>SUM(D132/D138)</f>
        <v>0.13043478260869565</v>
      </c>
      <c r="F132" s="454">
        <v>197</v>
      </c>
      <c r="G132" s="455">
        <f>SUM(F132/F138)</f>
        <v>0.14723467862481315</v>
      </c>
      <c r="H132" s="454">
        <v>64</v>
      </c>
      <c r="I132" s="455">
        <f>SUM(H132/H138)</f>
        <v>0.14780600461893764</v>
      </c>
      <c r="J132" s="454">
        <v>75</v>
      </c>
      <c r="K132" s="455">
        <f>SUM(J132/J138)</f>
        <v>0.21126760563380281</v>
      </c>
      <c r="L132" s="454">
        <v>18</v>
      </c>
      <c r="M132" s="455">
        <f>SUM(L132/L138)</f>
        <v>0.23076923076923078</v>
      </c>
      <c r="N132" s="454">
        <v>2</v>
      </c>
      <c r="O132" s="455">
        <f>SUM(N132/N138)</f>
        <v>0.13333333333333333</v>
      </c>
      <c r="P132" s="454">
        <v>2</v>
      </c>
      <c r="Q132" s="455">
        <f>SUM(P132/P138)</f>
        <v>0.16666666666666666</v>
      </c>
      <c r="R132" s="443">
        <f t="shared" ref="R132:R137" si="21">SUM(B132,D132,F132,H132,J132,L132,N132,P132)</f>
        <v>802</v>
      </c>
    </row>
    <row r="133" spans="1:18" s="203" customFormat="1" hidden="1" x14ac:dyDescent="0.25">
      <c r="A133" s="102" t="s">
        <v>119</v>
      </c>
      <c r="B133" s="458">
        <v>163</v>
      </c>
      <c r="C133" s="459">
        <f>SUM(B133/B138)</f>
        <v>7.0077386070507314E-2</v>
      </c>
      <c r="D133" s="458">
        <v>5</v>
      </c>
      <c r="E133" s="459">
        <f>SUM(D133/D138)</f>
        <v>0.21739130434782608</v>
      </c>
      <c r="F133" s="458">
        <v>103</v>
      </c>
      <c r="G133" s="459">
        <f>SUM(F133/F138)</f>
        <v>7.6980568011958142E-2</v>
      </c>
      <c r="H133" s="458">
        <v>52</v>
      </c>
      <c r="I133" s="459">
        <f>SUM(H133/H138)</f>
        <v>0.12009237875288684</v>
      </c>
      <c r="J133" s="458">
        <v>23</v>
      </c>
      <c r="K133" s="459">
        <f>SUM(J133/J138)</f>
        <v>6.4788732394366194E-2</v>
      </c>
      <c r="L133" s="458">
        <v>30</v>
      </c>
      <c r="M133" s="459">
        <f>SUM(L133/L138)</f>
        <v>0.38461538461538464</v>
      </c>
      <c r="N133" s="458">
        <v>0</v>
      </c>
      <c r="O133" s="459">
        <f>SUM(N133/N138)</f>
        <v>0</v>
      </c>
      <c r="P133" s="458">
        <v>1</v>
      </c>
      <c r="Q133" s="459">
        <f>SUM(P133/P138)</f>
        <v>8.3333333333333329E-2</v>
      </c>
      <c r="R133" s="448">
        <f t="shared" si="21"/>
        <v>377</v>
      </c>
    </row>
    <row r="134" spans="1:18" s="203" customFormat="1" hidden="1" x14ac:dyDescent="0.25">
      <c r="A134" s="102" t="s">
        <v>120</v>
      </c>
      <c r="B134" s="458">
        <v>26</v>
      </c>
      <c r="C134" s="459">
        <f>SUM(B134/B138)</f>
        <v>1.117798796216681E-2</v>
      </c>
      <c r="D134" s="458">
        <v>0</v>
      </c>
      <c r="E134" s="459">
        <f>SUM(D134/D138)</f>
        <v>0</v>
      </c>
      <c r="F134" s="458">
        <v>18</v>
      </c>
      <c r="G134" s="459">
        <f>SUM(F134/F138)</f>
        <v>1.3452914798206279E-2</v>
      </c>
      <c r="H134" s="458">
        <v>2</v>
      </c>
      <c r="I134" s="459">
        <f>SUM(H134/H138)</f>
        <v>4.6189376443418013E-3</v>
      </c>
      <c r="J134" s="458">
        <v>5</v>
      </c>
      <c r="K134" s="459">
        <f>SUM(J134/J138)</f>
        <v>1.4084507042253521E-2</v>
      </c>
      <c r="L134" s="458">
        <v>0</v>
      </c>
      <c r="M134" s="459">
        <f>SUM(L134/L138)</f>
        <v>0</v>
      </c>
      <c r="N134" s="458">
        <v>0</v>
      </c>
      <c r="O134" s="459">
        <f>SUM(N134/N138)</f>
        <v>0</v>
      </c>
      <c r="P134" s="458">
        <v>0</v>
      </c>
      <c r="Q134" s="459">
        <f>SUM(P134/P138)</f>
        <v>0</v>
      </c>
      <c r="R134" s="448">
        <f t="shared" si="21"/>
        <v>51</v>
      </c>
    </row>
    <row r="135" spans="1:18" s="203" customFormat="1" hidden="1" x14ac:dyDescent="0.25">
      <c r="A135" s="102" t="s">
        <v>121</v>
      </c>
      <c r="B135" s="458">
        <v>736</v>
      </c>
      <c r="C135" s="459">
        <f>SUM(B135/B138)</f>
        <v>0.31642304385210662</v>
      </c>
      <c r="D135" s="458">
        <v>6</v>
      </c>
      <c r="E135" s="459">
        <f>SUM(D135/D138)</f>
        <v>0.2608695652173913</v>
      </c>
      <c r="F135" s="458">
        <v>420</v>
      </c>
      <c r="G135" s="459">
        <f>SUM(F135/F138)</f>
        <v>0.31390134529147984</v>
      </c>
      <c r="H135" s="458">
        <v>128</v>
      </c>
      <c r="I135" s="459">
        <f>SUM(H135/H138)</f>
        <v>0.29561200923787528</v>
      </c>
      <c r="J135" s="458">
        <v>121</v>
      </c>
      <c r="K135" s="459">
        <f>SUM(J135/J138)</f>
        <v>0.3408450704225352</v>
      </c>
      <c r="L135" s="458">
        <v>9</v>
      </c>
      <c r="M135" s="459">
        <f>SUM(L135/L138)</f>
        <v>0.11538461538461539</v>
      </c>
      <c r="N135" s="458">
        <v>9</v>
      </c>
      <c r="O135" s="459">
        <f>SUM(N135/N138)</f>
        <v>0.6</v>
      </c>
      <c r="P135" s="458">
        <v>5</v>
      </c>
      <c r="Q135" s="459">
        <f>SUM(P135/P138)</f>
        <v>0.41666666666666669</v>
      </c>
      <c r="R135" s="448">
        <f t="shared" si="21"/>
        <v>1434</v>
      </c>
    </row>
    <row r="136" spans="1:18" s="203" customFormat="1" hidden="1" x14ac:dyDescent="0.25">
      <c r="A136" s="102" t="s">
        <v>122</v>
      </c>
      <c r="B136" s="458">
        <v>761</v>
      </c>
      <c r="C136" s="459">
        <f>SUM(B136/B138)</f>
        <v>0.32717110920034392</v>
      </c>
      <c r="D136" s="458">
        <v>7</v>
      </c>
      <c r="E136" s="459">
        <f>SUM(D136/D138)</f>
        <v>0.30434782608695654</v>
      </c>
      <c r="F136" s="458">
        <v>505</v>
      </c>
      <c r="G136" s="459">
        <f>SUM(F136/F138)</f>
        <v>0.37742899850523171</v>
      </c>
      <c r="H136" s="458">
        <v>160</v>
      </c>
      <c r="I136" s="459">
        <f>SUM(H136/H138)</f>
        <v>0.36951501154734412</v>
      </c>
      <c r="J136" s="458">
        <v>123</v>
      </c>
      <c r="K136" s="459">
        <f>SUM(J136/J138)</f>
        <v>0.3464788732394366</v>
      </c>
      <c r="L136" s="458">
        <v>13</v>
      </c>
      <c r="M136" s="459">
        <f>SUM(L136/L138)</f>
        <v>0.16666666666666666</v>
      </c>
      <c r="N136" s="458">
        <v>4</v>
      </c>
      <c r="O136" s="459">
        <f>SUM(N136/N138)</f>
        <v>0.26666666666666666</v>
      </c>
      <c r="P136" s="458">
        <v>3</v>
      </c>
      <c r="Q136" s="459">
        <f>SUM(P136/P138)</f>
        <v>0.25</v>
      </c>
      <c r="R136" s="448">
        <f t="shared" si="21"/>
        <v>1576</v>
      </c>
    </row>
    <row r="137" spans="1:18" s="203" customFormat="1" ht="15.75" hidden="1" thickBot="1" x14ac:dyDescent="0.3">
      <c r="A137" s="103" t="s">
        <v>123</v>
      </c>
      <c r="B137" s="462">
        <v>199</v>
      </c>
      <c r="C137" s="463">
        <f>SUM(B137/B138)</f>
        <v>8.5554600171969045E-2</v>
      </c>
      <c r="D137" s="462">
        <v>2</v>
      </c>
      <c r="E137" s="463">
        <f>SUM(D137/D138)</f>
        <v>8.6956521739130432E-2</v>
      </c>
      <c r="F137" s="462">
        <v>95</v>
      </c>
      <c r="G137" s="463">
        <f>SUM(F137/F138)</f>
        <v>7.1001494768310913E-2</v>
      </c>
      <c r="H137" s="462">
        <v>27</v>
      </c>
      <c r="I137" s="463">
        <f>SUM(H137/H138)</f>
        <v>6.2355658198614321E-2</v>
      </c>
      <c r="J137" s="462">
        <v>8</v>
      </c>
      <c r="K137" s="463">
        <f>SUM(J137/J138)</f>
        <v>2.2535211267605635E-2</v>
      </c>
      <c r="L137" s="462">
        <v>8</v>
      </c>
      <c r="M137" s="463">
        <f>SUM(L137/L138)</f>
        <v>0.10256410256410256</v>
      </c>
      <c r="N137" s="462">
        <v>0</v>
      </c>
      <c r="O137" s="463">
        <f>SUM(N137/N138)</f>
        <v>0</v>
      </c>
      <c r="P137" s="462">
        <v>1</v>
      </c>
      <c r="Q137" s="463">
        <f>SUM(P137/P138)</f>
        <v>8.3333333333333329E-2</v>
      </c>
      <c r="R137" s="453">
        <f t="shared" si="21"/>
        <v>340</v>
      </c>
    </row>
    <row r="138" spans="1:18" s="203" customFormat="1" ht="16.5" hidden="1" thickTop="1" thickBot="1" x14ac:dyDescent="0.3">
      <c r="A138" s="128" t="s">
        <v>164</v>
      </c>
      <c r="B138" s="407">
        <f t="shared" ref="B138:Q138" si="22">SUM(B132:B137)</f>
        <v>2326</v>
      </c>
      <c r="C138" s="1462">
        <f t="shared" si="22"/>
        <v>1.0000000000000002</v>
      </c>
      <c r="D138" s="407">
        <f t="shared" si="22"/>
        <v>23</v>
      </c>
      <c r="E138" s="1462">
        <f t="shared" si="22"/>
        <v>1</v>
      </c>
      <c r="F138" s="407">
        <f t="shared" si="22"/>
        <v>1338</v>
      </c>
      <c r="G138" s="1462">
        <f t="shared" si="22"/>
        <v>1</v>
      </c>
      <c r="H138" s="407">
        <f t="shared" si="22"/>
        <v>433</v>
      </c>
      <c r="I138" s="1462">
        <f t="shared" si="22"/>
        <v>1</v>
      </c>
      <c r="J138" s="407">
        <f t="shared" si="22"/>
        <v>355</v>
      </c>
      <c r="K138" s="1462">
        <f t="shared" si="22"/>
        <v>0.99999999999999989</v>
      </c>
      <c r="L138" s="407">
        <f t="shared" si="22"/>
        <v>78</v>
      </c>
      <c r="M138" s="1462">
        <f t="shared" si="22"/>
        <v>1</v>
      </c>
      <c r="N138" s="407">
        <f t="shared" si="22"/>
        <v>15</v>
      </c>
      <c r="O138" s="1462">
        <f t="shared" si="22"/>
        <v>1</v>
      </c>
      <c r="P138" s="407">
        <f t="shared" si="22"/>
        <v>12</v>
      </c>
      <c r="Q138" s="1462">
        <f t="shared" si="22"/>
        <v>1</v>
      </c>
      <c r="R138" s="407">
        <f>SUM(B138,D138,F138,H138,J138,L138,N138,P138)</f>
        <v>4580</v>
      </c>
    </row>
    <row r="139" spans="1:18" s="203" customFormat="1" ht="15.75" hidden="1" customHeight="1" thickBot="1" x14ac:dyDescent="0.3">
      <c r="A139" s="1958" t="s">
        <v>454</v>
      </c>
      <c r="B139" s="1959"/>
      <c r="C139" s="1959"/>
      <c r="D139" s="1959"/>
      <c r="E139" s="1959"/>
      <c r="F139" s="1959"/>
      <c r="G139" s="1959"/>
      <c r="H139" s="1959"/>
      <c r="I139" s="1959"/>
      <c r="J139" s="1959"/>
      <c r="K139" s="1959"/>
      <c r="L139" s="1959"/>
      <c r="M139" s="1959"/>
      <c r="N139" s="1959"/>
      <c r="O139" s="1959"/>
      <c r="P139" s="1959"/>
      <c r="Q139" s="1959"/>
      <c r="R139" s="1959"/>
    </row>
    <row r="140" spans="1:18" s="203" customFormat="1" hidden="1" x14ac:dyDescent="0.25">
      <c r="A140" s="95" t="s">
        <v>143</v>
      </c>
      <c r="B140" s="454">
        <v>1868</v>
      </c>
      <c r="C140" s="455">
        <f>SUM(B140/B146)</f>
        <v>0.80309544282029233</v>
      </c>
      <c r="D140" s="454">
        <v>18</v>
      </c>
      <c r="E140" s="455">
        <f>SUM(D140/D146)</f>
        <v>0.78260869565217395</v>
      </c>
      <c r="F140" s="454">
        <v>587</v>
      </c>
      <c r="G140" s="455">
        <f>SUM(F140/F146)</f>
        <v>0.43871449925261585</v>
      </c>
      <c r="H140" s="454">
        <v>392</v>
      </c>
      <c r="I140" s="455">
        <f>SUM(H140/H146)</f>
        <v>0.90531177829099307</v>
      </c>
      <c r="J140" s="454">
        <v>242</v>
      </c>
      <c r="K140" s="455">
        <f>SUM(J140/J146)</f>
        <v>0.6816901408450704</v>
      </c>
      <c r="L140" s="454">
        <v>57</v>
      </c>
      <c r="M140" s="455">
        <f>SUM(L140/L146)</f>
        <v>0.73076923076923073</v>
      </c>
      <c r="N140" s="454">
        <v>9</v>
      </c>
      <c r="O140" s="455">
        <f>SUM(N140/N146)</f>
        <v>0.6</v>
      </c>
      <c r="P140" s="454">
        <v>9</v>
      </c>
      <c r="Q140" s="455">
        <f>SUM(P140/P146)</f>
        <v>0.75</v>
      </c>
      <c r="R140" s="443">
        <f t="shared" ref="R140:R145" si="23">SUM(B140,D140,F140,H140,J140,L140,N140,P140)</f>
        <v>3182</v>
      </c>
    </row>
    <row r="141" spans="1:18" s="203" customFormat="1" hidden="1" x14ac:dyDescent="0.25">
      <c r="A141" s="96" t="s">
        <v>144</v>
      </c>
      <c r="B141" s="458">
        <v>347</v>
      </c>
      <c r="C141" s="459">
        <f>SUM(B141/B146)</f>
        <v>0.14918314703353397</v>
      </c>
      <c r="D141" s="458">
        <v>4</v>
      </c>
      <c r="E141" s="459">
        <f>SUM(D141/D146)</f>
        <v>0.17391304347826086</v>
      </c>
      <c r="F141" s="458">
        <v>531</v>
      </c>
      <c r="G141" s="459">
        <f>SUM(F141/F146)</f>
        <v>0.39686098654708518</v>
      </c>
      <c r="H141" s="458">
        <v>38</v>
      </c>
      <c r="I141" s="459">
        <f>SUM(H141/H146)</f>
        <v>8.7759815242494224E-2</v>
      </c>
      <c r="J141" s="458">
        <v>75</v>
      </c>
      <c r="K141" s="459">
        <f>SUM(J141/J146)</f>
        <v>0.21126760563380281</v>
      </c>
      <c r="L141" s="458">
        <v>15</v>
      </c>
      <c r="M141" s="459">
        <f>SUM(L141/L146)</f>
        <v>0.19230769230769232</v>
      </c>
      <c r="N141" s="458">
        <v>5</v>
      </c>
      <c r="O141" s="459">
        <f>SUM(N141/N146)</f>
        <v>0.33333333333333331</v>
      </c>
      <c r="P141" s="458">
        <v>1</v>
      </c>
      <c r="Q141" s="459">
        <f>SUM(P141/P146)</f>
        <v>8.3333333333333329E-2</v>
      </c>
      <c r="R141" s="448">
        <f t="shared" si="23"/>
        <v>1016</v>
      </c>
    </row>
    <row r="142" spans="1:18" s="203" customFormat="1" hidden="1" x14ac:dyDescent="0.25">
      <c r="A142" s="96" t="s">
        <v>145</v>
      </c>
      <c r="B142" s="458">
        <v>67</v>
      </c>
      <c r="C142" s="459">
        <f>SUM(B142/B146)</f>
        <v>2.8804815133276009E-2</v>
      </c>
      <c r="D142" s="458">
        <v>1</v>
      </c>
      <c r="E142" s="459">
        <f>SUM(D142/D146)</f>
        <v>4.3478260869565216E-2</v>
      </c>
      <c r="F142" s="458">
        <v>184</v>
      </c>
      <c r="G142" s="459">
        <f>SUM(F142/F146)</f>
        <v>0.13751868460388639</v>
      </c>
      <c r="H142" s="458">
        <v>3</v>
      </c>
      <c r="I142" s="459">
        <f>SUM(H142/H146)</f>
        <v>6.9284064665127024E-3</v>
      </c>
      <c r="J142" s="458">
        <v>17</v>
      </c>
      <c r="K142" s="459">
        <f>SUM(J142/J146)</f>
        <v>4.788732394366197E-2</v>
      </c>
      <c r="L142" s="458">
        <v>6</v>
      </c>
      <c r="M142" s="459">
        <f>SUM(L142/L146)</f>
        <v>7.6923076923076927E-2</v>
      </c>
      <c r="N142" s="458">
        <v>0</v>
      </c>
      <c r="O142" s="459">
        <f>SUM(N142/N146)</f>
        <v>0</v>
      </c>
      <c r="P142" s="458">
        <v>1</v>
      </c>
      <c r="Q142" s="459">
        <f>SUM(P142/P146)</f>
        <v>8.3333333333333329E-2</v>
      </c>
      <c r="R142" s="448">
        <f t="shared" si="23"/>
        <v>279</v>
      </c>
    </row>
    <row r="143" spans="1:18" s="203" customFormat="1" hidden="1" x14ac:dyDescent="0.25">
      <c r="A143" s="96" t="s">
        <v>146</v>
      </c>
      <c r="B143" s="458">
        <v>27</v>
      </c>
      <c r="C143" s="459">
        <f>SUM(B143/B146)</f>
        <v>1.1607910576096303E-2</v>
      </c>
      <c r="D143" s="458">
        <v>0</v>
      </c>
      <c r="E143" s="459">
        <f>SUM(D143/D146)</f>
        <v>0</v>
      </c>
      <c r="F143" s="458">
        <v>34</v>
      </c>
      <c r="G143" s="459">
        <f>SUM(F143/F146)</f>
        <v>2.5411061285500747E-2</v>
      </c>
      <c r="H143" s="458">
        <v>0</v>
      </c>
      <c r="I143" s="459">
        <f>SUM(H143/H146)</f>
        <v>0</v>
      </c>
      <c r="J143" s="458">
        <v>14</v>
      </c>
      <c r="K143" s="459">
        <f>SUM(J143/J146)</f>
        <v>3.9436619718309862E-2</v>
      </c>
      <c r="L143" s="458">
        <v>0</v>
      </c>
      <c r="M143" s="459">
        <f>SUM(L143/L146)</f>
        <v>0</v>
      </c>
      <c r="N143" s="458">
        <v>1</v>
      </c>
      <c r="O143" s="459">
        <f>SUM(N143/N146)</f>
        <v>6.6666666666666666E-2</v>
      </c>
      <c r="P143" s="458">
        <v>1</v>
      </c>
      <c r="Q143" s="459">
        <f>SUM(P143/P146)</f>
        <v>8.3333333333333329E-2</v>
      </c>
      <c r="R143" s="448">
        <f t="shared" si="23"/>
        <v>77</v>
      </c>
    </row>
    <row r="144" spans="1:18" s="203" customFormat="1" hidden="1" x14ac:dyDescent="0.25">
      <c r="A144" s="96" t="s">
        <v>147</v>
      </c>
      <c r="B144" s="458">
        <v>10</v>
      </c>
      <c r="C144" s="459">
        <f>SUM(B144/B146)</f>
        <v>4.2992261392949269E-3</v>
      </c>
      <c r="D144" s="458">
        <v>0</v>
      </c>
      <c r="E144" s="459">
        <f>SUM(D144/D146)</f>
        <v>0</v>
      </c>
      <c r="F144" s="458">
        <v>2</v>
      </c>
      <c r="G144" s="459">
        <f>SUM(F144/F146)</f>
        <v>1.4947683109118087E-3</v>
      </c>
      <c r="H144" s="458">
        <v>0</v>
      </c>
      <c r="I144" s="459">
        <f>SUM(H144/H146)</f>
        <v>0</v>
      </c>
      <c r="J144" s="458">
        <v>4</v>
      </c>
      <c r="K144" s="459">
        <f>SUM(J144/J146)</f>
        <v>1.1267605633802818E-2</v>
      </c>
      <c r="L144" s="458">
        <v>0</v>
      </c>
      <c r="M144" s="459">
        <f>SUM(L144/L146)</f>
        <v>0</v>
      </c>
      <c r="N144" s="458">
        <v>0</v>
      </c>
      <c r="O144" s="459">
        <f>SUM(N144/N146)</f>
        <v>0</v>
      </c>
      <c r="P144" s="458">
        <v>0</v>
      </c>
      <c r="Q144" s="459">
        <f>SUM(P144/P146)</f>
        <v>0</v>
      </c>
      <c r="R144" s="448">
        <f t="shared" si="23"/>
        <v>16</v>
      </c>
    </row>
    <row r="145" spans="1:18" s="203" customFormat="1" ht="15.75" hidden="1" thickBot="1" x14ac:dyDescent="0.3">
      <c r="A145" s="114" t="s">
        <v>148</v>
      </c>
      <c r="B145" s="462">
        <v>7</v>
      </c>
      <c r="C145" s="463">
        <f>SUM(B145/B146)</f>
        <v>3.0094582975064487E-3</v>
      </c>
      <c r="D145" s="462">
        <v>0</v>
      </c>
      <c r="E145" s="463">
        <f>SUM(D145/D146)</f>
        <v>0</v>
      </c>
      <c r="F145" s="462">
        <v>0</v>
      </c>
      <c r="G145" s="463">
        <f>SUM(F145/F146)</f>
        <v>0</v>
      </c>
      <c r="H145" s="462">
        <v>0</v>
      </c>
      <c r="I145" s="463">
        <f>SUM(H145/H146)</f>
        <v>0</v>
      </c>
      <c r="J145" s="462">
        <v>3</v>
      </c>
      <c r="K145" s="463">
        <f>SUM(J145/J146)</f>
        <v>8.4507042253521118E-3</v>
      </c>
      <c r="L145" s="462">
        <v>0</v>
      </c>
      <c r="M145" s="463">
        <f>SUM(L145/L146)</f>
        <v>0</v>
      </c>
      <c r="N145" s="462">
        <v>0</v>
      </c>
      <c r="O145" s="463">
        <f>SUM(N145/N146)</f>
        <v>0</v>
      </c>
      <c r="P145" s="462">
        <v>0</v>
      </c>
      <c r="Q145" s="463">
        <f>SUM(P145/P146)</f>
        <v>0</v>
      </c>
      <c r="R145" s="453">
        <f t="shared" si="23"/>
        <v>10</v>
      </c>
    </row>
    <row r="146" spans="1:18" s="203" customFormat="1" ht="16.5" hidden="1" thickTop="1" thickBot="1" x14ac:dyDescent="0.3">
      <c r="A146" s="128" t="s">
        <v>164</v>
      </c>
      <c r="B146" s="407">
        <f t="shared" ref="B146:R146" si="24">SUM(B140:B145)</f>
        <v>2326</v>
      </c>
      <c r="C146" s="1462">
        <f t="shared" si="24"/>
        <v>1</v>
      </c>
      <c r="D146" s="407">
        <f t="shared" si="24"/>
        <v>23</v>
      </c>
      <c r="E146" s="1462">
        <f t="shared" si="24"/>
        <v>1</v>
      </c>
      <c r="F146" s="407">
        <f t="shared" si="24"/>
        <v>1338</v>
      </c>
      <c r="G146" s="1462">
        <f t="shared" si="24"/>
        <v>1</v>
      </c>
      <c r="H146" s="407">
        <f t="shared" si="24"/>
        <v>433</v>
      </c>
      <c r="I146" s="1462">
        <f t="shared" si="24"/>
        <v>1</v>
      </c>
      <c r="J146" s="407">
        <f t="shared" si="24"/>
        <v>355</v>
      </c>
      <c r="K146" s="1462">
        <f t="shared" si="24"/>
        <v>1</v>
      </c>
      <c r="L146" s="407">
        <f t="shared" si="24"/>
        <v>78</v>
      </c>
      <c r="M146" s="1462">
        <f t="shared" si="24"/>
        <v>1</v>
      </c>
      <c r="N146" s="407">
        <f t="shared" si="24"/>
        <v>15</v>
      </c>
      <c r="O146" s="1462">
        <f t="shared" si="24"/>
        <v>1</v>
      </c>
      <c r="P146" s="407">
        <f t="shared" si="24"/>
        <v>12</v>
      </c>
      <c r="Q146" s="1462">
        <f t="shared" si="24"/>
        <v>1</v>
      </c>
      <c r="R146" s="407">
        <f t="shared" si="24"/>
        <v>4580</v>
      </c>
    </row>
    <row r="147" spans="1:18" s="203" customFormat="1" ht="15.75" hidden="1" customHeight="1" thickBot="1" x14ac:dyDescent="0.3">
      <c r="A147" s="1958" t="s">
        <v>263</v>
      </c>
      <c r="B147" s="1959"/>
      <c r="C147" s="1959"/>
      <c r="D147" s="1959"/>
      <c r="E147" s="1959"/>
      <c r="F147" s="1959"/>
      <c r="G147" s="1959"/>
      <c r="H147" s="1959"/>
      <c r="I147" s="1959"/>
      <c r="J147" s="1959"/>
      <c r="K147" s="1959"/>
      <c r="L147" s="1959"/>
      <c r="M147" s="1959"/>
      <c r="N147" s="1959"/>
      <c r="O147" s="1959"/>
      <c r="P147" s="1959"/>
      <c r="Q147" s="1959"/>
      <c r="R147" s="1959"/>
    </row>
    <row r="148" spans="1:18" s="203" customFormat="1" hidden="1" x14ac:dyDescent="0.25">
      <c r="A148" s="95" t="s">
        <v>397</v>
      </c>
      <c r="B148" s="458">
        <v>58</v>
      </c>
      <c r="C148" s="466">
        <f>SUM(B148/B152)</f>
        <v>2.4935511607910577E-2</v>
      </c>
      <c r="D148" s="458">
        <v>5</v>
      </c>
      <c r="E148" s="466">
        <f>SUM(D148/D152)</f>
        <v>0.21739130434782608</v>
      </c>
      <c r="F148" s="458">
        <v>0</v>
      </c>
      <c r="G148" s="466">
        <f>SUM(F148/F152)</f>
        <v>0</v>
      </c>
      <c r="H148" s="458">
        <v>1</v>
      </c>
      <c r="I148" s="466">
        <f>SUM(H148/H152)</f>
        <v>2.3094688221709007E-3</v>
      </c>
      <c r="J148" s="458">
        <v>1</v>
      </c>
      <c r="K148" s="466">
        <f>SUM(J148/J152)</f>
        <v>2.8169014084507044E-3</v>
      </c>
      <c r="L148" s="458">
        <v>8</v>
      </c>
      <c r="M148" s="466">
        <f>SUM(L148/L152)</f>
        <v>0.10256410256410256</v>
      </c>
      <c r="N148" s="458">
        <v>2</v>
      </c>
      <c r="O148" s="466">
        <f>SUM(N148/N152)</f>
        <v>0.13333333333333333</v>
      </c>
      <c r="P148" s="458">
        <v>0</v>
      </c>
      <c r="Q148" s="466">
        <f>SUM(P148/P152)</f>
        <v>0</v>
      </c>
      <c r="R148" s="649">
        <f>SUM(B148,D148,F148,H148,J148,L148,N148,P148)</f>
        <v>75</v>
      </c>
    </row>
    <row r="149" spans="1:18" s="203" customFormat="1" hidden="1" x14ac:dyDescent="0.25">
      <c r="A149" s="96" t="s">
        <v>319</v>
      </c>
      <c r="B149" s="458">
        <v>1242</v>
      </c>
      <c r="C149" s="470">
        <f>SUM(B149/B152)</f>
        <v>0.53396388650042992</v>
      </c>
      <c r="D149" s="458">
        <v>11</v>
      </c>
      <c r="E149" s="470">
        <f>SUM(D149/D152)</f>
        <v>0.47826086956521741</v>
      </c>
      <c r="F149" s="458">
        <v>45</v>
      </c>
      <c r="G149" s="470">
        <f>SUM(F149/F152)</f>
        <v>3.3632286995515695E-2</v>
      </c>
      <c r="H149" s="458">
        <v>166</v>
      </c>
      <c r="I149" s="470">
        <f>SUM(H149/H152)</f>
        <v>0.38337182448036949</v>
      </c>
      <c r="J149" s="458">
        <v>42</v>
      </c>
      <c r="K149" s="470">
        <f>SUM(J149/J152)</f>
        <v>0.11830985915492957</v>
      </c>
      <c r="L149" s="458">
        <v>57</v>
      </c>
      <c r="M149" s="470">
        <f>SUM(L149/L152)</f>
        <v>0.73076923076923073</v>
      </c>
      <c r="N149" s="458">
        <v>9</v>
      </c>
      <c r="O149" s="470">
        <f>SUM(N149/N152)</f>
        <v>0.6</v>
      </c>
      <c r="P149" s="458">
        <v>5</v>
      </c>
      <c r="Q149" s="470">
        <f>SUM(P149/P152)</f>
        <v>0.41666666666666669</v>
      </c>
      <c r="R149" s="469">
        <f>SUM(B149,D149,F149,H149,J149,L149,N149,P149)</f>
        <v>1577</v>
      </c>
    </row>
    <row r="150" spans="1:18" s="203" customFormat="1" hidden="1" x14ac:dyDescent="0.25">
      <c r="A150" s="96" t="s">
        <v>320</v>
      </c>
      <c r="B150" s="458">
        <v>804</v>
      </c>
      <c r="C150" s="470">
        <f>SUM(B150/B152)</f>
        <v>0.3456577815993121</v>
      </c>
      <c r="D150" s="458">
        <v>5</v>
      </c>
      <c r="E150" s="470">
        <f>SUM(D150/D152)</f>
        <v>0.21739130434782608</v>
      </c>
      <c r="F150" s="458">
        <v>471</v>
      </c>
      <c r="G150" s="470">
        <f>SUM(F150/F152)</f>
        <v>0.35201793721973096</v>
      </c>
      <c r="H150" s="458">
        <v>192</v>
      </c>
      <c r="I150" s="470">
        <f>SUM(H150/H152)</f>
        <v>0.44341801385681295</v>
      </c>
      <c r="J150" s="458">
        <v>66</v>
      </c>
      <c r="K150" s="470">
        <f>SUM(J150/J152)</f>
        <v>0.18591549295774648</v>
      </c>
      <c r="L150" s="458">
        <v>10</v>
      </c>
      <c r="M150" s="470">
        <f>SUM(L150/L152)</f>
        <v>0.12820512820512819</v>
      </c>
      <c r="N150" s="458">
        <v>2</v>
      </c>
      <c r="O150" s="470">
        <f>SUM(N150/N152)</f>
        <v>0.13333333333333333</v>
      </c>
      <c r="P150" s="458">
        <v>3</v>
      </c>
      <c r="Q150" s="470">
        <f>SUM(P150/P152)</f>
        <v>0.25</v>
      </c>
      <c r="R150" s="469">
        <f>SUM(B150,D150,F150,H150,J150,L150,N150,P150)</f>
        <v>1553</v>
      </c>
    </row>
    <row r="151" spans="1:18" s="203" customFormat="1" ht="15.75" hidden="1" thickBot="1" x14ac:dyDescent="0.3">
      <c r="A151" s="114" t="s">
        <v>321</v>
      </c>
      <c r="B151" s="462">
        <v>222</v>
      </c>
      <c r="C151" s="473">
        <f>SUM(B151/B152)</f>
        <v>9.544282029234738E-2</v>
      </c>
      <c r="D151" s="462">
        <v>2</v>
      </c>
      <c r="E151" s="473">
        <f>SUM(D151/D152)</f>
        <v>8.6956521739130432E-2</v>
      </c>
      <c r="F151" s="462">
        <v>822</v>
      </c>
      <c r="G151" s="473">
        <f>SUM(F151/F152)</f>
        <v>0.61434977578475336</v>
      </c>
      <c r="H151" s="462">
        <v>74</v>
      </c>
      <c r="I151" s="473">
        <f>SUM(H151/H152)</f>
        <v>0.17090069284064666</v>
      </c>
      <c r="J151" s="462">
        <v>246</v>
      </c>
      <c r="K151" s="473">
        <f>SUM(J151/J152)</f>
        <v>0.6929577464788732</v>
      </c>
      <c r="L151" s="462">
        <v>3</v>
      </c>
      <c r="M151" s="473">
        <f>SUM(L151/L152)</f>
        <v>3.8461538461538464E-2</v>
      </c>
      <c r="N151" s="462">
        <v>2</v>
      </c>
      <c r="O151" s="473">
        <f>SUM(N151/N152)</f>
        <v>0.13333333333333333</v>
      </c>
      <c r="P151" s="462">
        <v>4</v>
      </c>
      <c r="Q151" s="473">
        <f>SUM(P151/P152)</f>
        <v>0.33333333333333331</v>
      </c>
      <c r="R151" s="476">
        <f>SUM(B151,D151,F151,H151,J151,L151,N151,P151)</f>
        <v>1375</v>
      </c>
    </row>
    <row r="152" spans="1:18" s="203" customFormat="1" ht="16.5" hidden="1" thickTop="1" thickBot="1" x14ac:dyDescent="0.3">
      <c r="A152" s="128" t="s">
        <v>164</v>
      </c>
      <c r="B152" s="407">
        <f>SUM(B148:B151)</f>
        <v>2326</v>
      </c>
      <c r="C152" s="1462">
        <f>SUM(B152/B152)</f>
        <v>1</v>
      </c>
      <c r="D152" s="407">
        <f>SUM(D148:D151)</f>
        <v>23</v>
      </c>
      <c r="E152" s="1462">
        <f>SUM(E148:E151)</f>
        <v>1</v>
      </c>
      <c r="F152" s="407">
        <f>SUM(F148:F151)</f>
        <v>1338</v>
      </c>
      <c r="G152" s="1462">
        <f>SUM(F152/F309)</f>
        <v>0.76720183486238536</v>
      </c>
      <c r="H152" s="407">
        <f>SUM(H148:H151)</f>
        <v>433</v>
      </c>
      <c r="I152" s="1462">
        <f>SUM(H152/H309)</f>
        <v>1.0612745098039216</v>
      </c>
      <c r="J152" s="407">
        <f>SUM(J148:J151)</f>
        <v>355</v>
      </c>
      <c r="K152" s="1462">
        <f>SUM(J152/J309)</f>
        <v>0.73958333333333337</v>
      </c>
      <c r="L152" s="407">
        <f>SUM(L148:L151)</f>
        <v>78</v>
      </c>
      <c r="M152" s="1462">
        <f>SUM(L152/L309)</f>
        <v>1.0985915492957747</v>
      </c>
      <c r="N152" s="407">
        <f>SUM(N148:N151)</f>
        <v>15</v>
      </c>
      <c r="O152" s="1462">
        <f>SUM(N152/N309)</f>
        <v>0.42857142857142855</v>
      </c>
      <c r="P152" s="407">
        <f>SUM(P148:P151)</f>
        <v>12</v>
      </c>
      <c r="Q152" s="1462">
        <f>SUM(P152/P309)</f>
        <v>1.5</v>
      </c>
      <c r="R152" s="407">
        <f>SUM(R148:R151)</f>
        <v>4580</v>
      </c>
    </row>
    <row r="153" spans="1:18" s="203" customFormat="1" ht="15.75" hidden="1" thickBot="1" x14ac:dyDescent="0.3">
      <c r="A153" s="1958" t="s">
        <v>455</v>
      </c>
      <c r="B153" s="1959"/>
      <c r="C153" s="1959"/>
      <c r="D153" s="1959"/>
      <c r="E153" s="1959"/>
      <c r="F153" s="1959"/>
      <c r="G153" s="1959"/>
      <c r="H153" s="1959"/>
      <c r="I153" s="1959"/>
      <c r="J153" s="1959"/>
      <c r="K153" s="1959"/>
      <c r="L153" s="1959"/>
      <c r="M153" s="1959"/>
      <c r="N153" s="1959"/>
      <c r="O153" s="1959"/>
      <c r="P153" s="1959"/>
      <c r="Q153" s="1959"/>
      <c r="R153" s="1959"/>
    </row>
    <row r="154" spans="1:18" s="203" customFormat="1" hidden="1" x14ac:dyDescent="0.25">
      <c r="A154" s="113"/>
      <c r="B154" s="255" t="s">
        <v>149</v>
      </c>
      <c r="C154" s="256" t="s">
        <v>150</v>
      </c>
      <c r="D154" s="257" t="s">
        <v>149</v>
      </c>
      <c r="E154" s="258" t="s">
        <v>150</v>
      </c>
      <c r="F154" s="256" t="s">
        <v>149</v>
      </c>
      <c r="G154" s="256" t="s">
        <v>150</v>
      </c>
      <c r="H154" s="257" t="s">
        <v>149</v>
      </c>
      <c r="I154" s="258" t="s">
        <v>150</v>
      </c>
      <c r="J154" s="331" t="s">
        <v>149</v>
      </c>
      <c r="K154" s="257" t="s">
        <v>150</v>
      </c>
      <c r="L154" s="258" t="s">
        <v>149</v>
      </c>
      <c r="M154" s="256" t="s">
        <v>150</v>
      </c>
      <c r="N154" s="256" t="s">
        <v>149</v>
      </c>
      <c r="O154" s="256" t="s">
        <v>150</v>
      </c>
      <c r="P154" s="257" t="s">
        <v>149</v>
      </c>
      <c r="Q154" s="258" t="s">
        <v>150</v>
      </c>
      <c r="R154" s="257" t="s">
        <v>149</v>
      </c>
    </row>
    <row r="155" spans="1:18" s="203" customFormat="1" hidden="1" x14ac:dyDescent="0.25">
      <c r="A155" s="96" t="s">
        <v>151</v>
      </c>
      <c r="B155" s="477">
        <v>7.43</v>
      </c>
      <c r="C155" s="478">
        <v>7</v>
      </c>
      <c r="D155" s="477">
        <v>8.1300000000000008</v>
      </c>
      <c r="E155" s="479">
        <v>9</v>
      </c>
      <c r="F155" s="480">
        <v>6</v>
      </c>
      <c r="G155" s="478">
        <v>5</v>
      </c>
      <c r="H155" s="477">
        <v>10.4</v>
      </c>
      <c r="I155" s="481">
        <v>12</v>
      </c>
      <c r="J155" s="480">
        <v>19.03</v>
      </c>
      <c r="K155" s="482">
        <v>18</v>
      </c>
      <c r="L155" s="483">
        <v>7.96</v>
      </c>
      <c r="M155" s="478">
        <v>7</v>
      </c>
      <c r="N155" s="480">
        <v>16.13</v>
      </c>
      <c r="O155" s="478">
        <v>16</v>
      </c>
      <c r="P155" s="477">
        <v>12.92</v>
      </c>
      <c r="Q155" s="481">
        <v>16</v>
      </c>
      <c r="R155" s="477">
        <v>8.25</v>
      </c>
    </row>
    <row r="156" spans="1:18" s="203" customFormat="1" ht="15" hidden="1" customHeight="1" x14ac:dyDescent="0.25">
      <c r="A156" s="99" t="s">
        <v>152</v>
      </c>
      <c r="B156" s="477">
        <v>1.28</v>
      </c>
      <c r="C156" s="478">
        <v>1</v>
      </c>
      <c r="D156" s="477">
        <v>1.26</v>
      </c>
      <c r="E156" s="479">
        <v>1</v>
      </c>
      <c r="F156" s="480">
        <v>1.75</v>
      </c>
      <c r="G156" s="478">
        <v>2</v>
      </c>
      <c r="H156" s="477">
        <v>1.1000000000000001</v>
      </c>
      <c r="I156" s="481">
        <v>1</v>
      </c>
      <c r="J156" s="480">
        <v>1.54</v>
      </c>
      <c r="K156" s="482">
        <v>1</v>
      </c>
      <c r="L156" s="483">
        <v>1.35</v>
      </c>
      <c r="M156" s="478">
        <v>1</v>
      </c>
      <c r="N156" s="480">
        <v>1.53</v>
      </c>
      <c r="O156" s="478">
        <v>1</v>
      </c>
      <c r="P156" s="477">
        <v>1.5</v>
      </c>
      <c r="Q156" s="481">
        <v>1</v>
      </c>
      <c r="R156" s="477">
        <v>1.42</v>
      </c>
    </row>
    <row r="157" spans="1:18" s="203" customFormat="1" ht="15.75" hidden="1" thickBot="1" x14ac:dyDescent="0.3">
      <c r="A157" s="98" t="s">
        <v>153</v>
      </c>
      <c r="B157" s="484">
        <v>12.01</v>
      </c>
      <c r="C157" s="485">
        <v>10</v>
      </c>
      <c r="D157" s="484">
        <v>7.65</v>
      </c>
      <c r="E157" s="486">
        <v>3</v>
      </c>
      <c r="F157" s="487">
        <v>28.34</v>
      </c>
      <c r="G157" s="485">
        <v>27</v>
      </c>
      <c r="H157" s="484">
        <v>15.95</v>
      </c>
      <c r="I157" s="488">
        <v>14</v>
      </c>
      <c r="J157" s="487">
        <v>45.02</v>
      </c>
      <c r="K157" s="489">
        <v>41</v>
      </c>
      <c r="L157" s="490">
        <v>7.32</v>
      </c>
      <c r="M157" s="485">
        <v>4</v>
      </c>
      <c r="N157" s="487">
        <v>9.5299999999999994</v>
      </c>
      <c r="O157" s="485">
        <v>5</v>
      </c>
      <c r="P157" s="484">
        <v>20.079999999999998</v>
      </c>
      <c r="Q157" s="488">
        <v>14</v>
      </c>
      <c r="R157" s="484">
        <v>19.62</v>
      </c>
    </row>
    <row r="158" spans="1:18" s="203" customFormat="1" ht="15.75" hidden="1" customHeight="1" thickBot="1" x14ac:dyDescent="0.3">
      <c r="A158" s="1962" t="s">
        <v>628</v>
      </c>
      <c r="B158" s="1963"/>
      <c r="C158" s="1963"/>
      <c r="D158" s="1963"/>
      <c r="E158" s="1963"/>
      <c r="F158" s="1963"/>
      <c r="G158" s="1963"/>
      <c r="H158" s="1963"/>
      <c r="I158" s="1963"/>
      <c r="J158" s="1963"/>
      <c r="K158" s="1963"/>
      <c r="L158" s="1963"/>
      <c r="M158" s="1963"/>
      <c r="N158" s="1963"/>
      <c r="O158" s="1963"/>
      <c r="P158" s="1963"/>
      <c r="Q158" s="1963"/>
      <c r="R158" s="1963"/>
    </row>
    <row r="159" spans="1:18" s="203" customFormat="1" ht="40.5" hidden="1" customHeight="1" thickBot="1" x14ac:dyDescent="0.3">
      <c r="A159" s="110"/>
      <c r="B159" s="1964" t="s">
        <v>134</v>
      </c>
      <c r="C159" s="1965"/>
      <c r="D159" s="1964" t="s">
        <v>135</v>
      </c>
      <c r="E159" s="1965"/>
      <c r="F159" s="1964" t="s">
        <v>136</v>
      </c>
      <c r="G159" s="1965"/>
      <c r="H159" s="1964" t="s">
        <v>137</v>
      </c>
      <c r="I159" s="1965"/>
      <c r="J159" s="1964" t="s">
        <v>138</v>
      </c>
      <c r="K159" s="1965"/>
      <c r="L159" s="1964" t="s">
        <v>139</v>
      </c>
      <c r="M159" s="1965"/>
      <c r="N159" s="1964" t="s">
        <v>140</v>
      </c>
      <c r="O159" s="1965"/>
      <c r="P159" s="1964" t="s">
        <v>141</v>
      </c>
      <c r="Q159" s="1965"/>
      <c r="R159" s="1388" t="s">
        <v>311</v>
      </c>
    </row>
    <row r="160" spans="1:18" s="203" customFormat="1" ht="15.75" hidden="1" thickBot="1" x14ac:dyDescent="0.3">
      <c r="A160" s="1828" t="s">
        <v>665</v>
      </c>
      <c r="B160" s="1839"/>
      <c r="C160" s="1839"/>
      <c r="D160" s="1839"/>
      <c r="E160" s="1839"/>
      <c r="F160" s="1839"/>
      <c r="G160" s="1839"/>
      <c r="H160" s="1839"/>
      <c r="I160" s="1839"/>
      <c r="J160" s="1839"/>
      <c r="K160" s="1839"/>
      <c r="L160" s="1839"/>
      <c r="M160" s="1839"/>
      <c r="N160" s="1839"/>
      <c r="O160" s="1839"/>
      <c r="P160" s="1839"/>
      <c r="Q160" s="1839"/>
      <c r="R160" s="1839"/>
    </row>
    <row r="161" spans="1:18" s="203" customFormat="1" hidden="1" x14ac:dyDescent="0.25">
      <c r="A161" s="105" t="s">
        <v>392</v>
      </c>
      <c r="B161" s="439">
        <v>143</v>
      </c>
      <c r="C161" s="440">
        <f>B161/B169</f>
        <v>5.8343533251733984E-2</v>
      </c>
      <c r="D161" s="439">
        <v>1</v>
      </c>
      <c r="E161" s="440">
        <f>D161/D169</f>
        <v>3.7037037037037035E-2</v>
      </c>
      <c r="F161" s="439">
        <v>18</v>
      </c>
      <c r="G161" s="440">
        <f>F161/F169</f>
        <v>1.0714285714285714E-2</v>
      </c>
      <c r="H161" s="439">
        <v>2</v>
      </c>
      <c r="I161" s="440">
        <f>H161/H169</f>
        <v>5.1813471502590676E-3</v>
      </c>
      <c r="J161" s="439">
        <v>0</v>
      </c>
      <c r="K161" s="440">
        <f>J161/J169</f>
        <v>0</v>
      </c>
      <c r="L161" s="439">
        <v>5</v>
      </c>
      <c r="M161" s="440">
        <f>L161/L169</f>
        <v>9.2592592592592587E-2</v>
      </c>
      <c r="N161" s="439">
        <v>0</v>
      </c>
      <c r="O161" s="440">
        <f>N161/N169</f>
        <v>0</v>
      </c>
      <c r="P161" s="439">
        <v>2</v>
      </c>
      <c r="Q161" s="440">
        <f>P161/P169</f>
        <v>0.2</v>
      </c>
      <c r="R161" s="443">
        <f>SUM(B161,D161,F161,H161,J161,L161,N161,P161)</f>
        <v>171</v>
      </c>
    </row>
    <row r="162" spans="1:18" s="203" customFormat="1" hidden="1" x14ac:dyDescent="0.25">
      <c r="A162" s="102" t="s">
        <v>393</v>
      </c>
      <c r="B162" s="444">
        <v>356</v>
      </c>
      <c r="C162" s="445">
        <f>B162/B169</f>
        <v>0.14524683802529581</v>
      </c>
      <c r="D162" s="444">
        <v>3</v>
      </c>
      <c r="E162" s="445">
        <f>D162/D169</f>
        <v>0.1111111111111111</v>
      </c>
      <c r="F162" s="444">
        <v>464</v>
      </c>
      <c r="G162" s="445">
        <f>F162/F169</f>
        <v>0.27619047619047621</v>
      </c>
      <c r="H162" s="444">
        <v>20</v>
      </c>
      <c r="I162" s="445">
        <f>H162/H169</f>
        <v>5.181347150259067E-2</v>
      </c>
      <c r="J162" s="444">
        <v>0</v>
      </c>
      <c r="K162" s="445">
        <f>J162/J169</f>
        <v>0</v>
      </c>
      <c r="L162" s="444">
        <v>16</v>
      </c>
      <c r="M162" s="445">
        <f>L162/L169</f>
        <v>0.29629629629629628</v>
      </c>
      <c r="N162" s="444">
        <v>0</v>
      </c>
      <c r="O162" s="445">
        <f>N162/N169</f>
        <v>0</v>
      </c>
      <c r="P162" s="444">
        <v>4</v>
      </c>
      <c r="Q162" s="445">
        <f>P162/P169</f>
        <v>0.4</v>
      </c>
      <c r="R162" s="448">
        <f>SUM(B162,D162,F162,H162,J162,L162,N162,P162)</f>
        <v>863</v>
      </c>
    </row>
    <row r="163" spans="1:18" s="203" customFormat="1" hidden="1" x14ac:dyDescent="0.25">
      <c r="A163" s="102" t="s">
        <v>328</v>
      </c>
      <c r="B163" s="444">
        <v>501</v>
      </c>
      <c r="C163" s="445">
        <f>B163/B169</f>
        <v>0.204406364749082</v>
      </c>
      <c r="D163" s="444">
        <v>3</v>
      </c>
      <c r="E163" s="445">
        <f>D163/D169</f>
        <v>0.1111111111111111</v>
      </c>
      <c r="F163" s="444">
        <v>377</v>
      </c>
      <c r="G163" s="445">
        <f>F163/F169</f>
        <v>0.22440476190476191</v>
      </c>
      <c r="H163" s="444">
        <v>37</v>
      </c>
      <c r="I163" s="445">
        <f>H163/H169</f>
        <v>9.585492227979274E-2</v>
      </c>
      <c r="J163" s="444">
        <v>0</v>
      </c>
      <c r="K163" s="445">
        <f>J163/J169</f>
        <v>0</v>
      </c>
      <c r="L163" s="444">
        <v>8</v>
      </c>
      <c r="M163" s="445">
        <f>L163/L169</f>
        <v>0.14814814814814814</v>
      </c>
      <c r="N163" s="444">
        <v>0</v>
      </c>
      <c r="O163" s="445">
        <f>N163/N169</f>
        <v>0</v>
      </c>
      <c r="P163" s="444">
        <v>1</v>
      </c>
      <c r="Q163" s="445">
        <f>P163/P169</f>
        <v>0.1</v>
      </c>
      <c r="R163" s="448">
        <f t="shared" ref="R163:R168" si="25">SUM(B163,D163,F163,H163,J163,L163,N163,P163)</f>
        <v>927</v>
      </c>
    </row>
    <row r="164" spans="1:18" s="203" customFormat="1" hidden="1" x14ac:dyDescent="0.25">
      <c r="A164" s="102" t="s">
        <v>329</v>
      </c>
      <c r="B164" s="444">
        <v>534</v>
      </c>
      <c r="C164" s="445">
        <f>B164/B169</f>
        <v>0.21787025703794369</v>
      </c>
      <c r="D164" s="444">
        <v>7</v>
      </c>
      <c r="E164" s="445">
        <f>D164/D169</f>
        <v>0.25925925925925924</v>
      </c>
      <c r="F164" s="444">
        <v>350</v>
      </c>
      <c r="G164" s="445">
        <f>F164/F169</f>
        <v>0.20833333333333334</v>
      </c>
      <c r="H164" s="444">
        <v>75</v>
      </c>
      <c r="I164" s="445">
        <f>H164/H169</f>
        <v>0.19430051813471502</v>
      </c>
      <c r="J164" s="444">
        <v>0</v>
      </c>
      <c r="K164" s="445">
        <f>J164/J169</f>
        <v>0</v>
      </c>
      <c r="L164" s="444">
        <v>6</v>
      </c>
      <c r="M164" s="445">
        <f>L164/L169</f>
        <v>0.1111111111111111</v>
      </c>
      <c r="N164" s="444">
        <v>0</v>
      </c>
      <c r="O164" s="445">
        <f>N164/N169</f>
        <v>0</v>
      </c>
      <c r="P164" s="444">
        <v>0</v>
      </c>
      <c r="Q164" s="445">
        <f>P164/P169</f>
        <v>0</v>
      </c>
      <c r="R164" s="448">
        <f t="shared" si="25"/>
        <v>972</v>
      </c>
    </row>
    <row r="165" spans="1:18" s="203" customFormat="1" hidden="1" x14ac:dyDescent="0.25">
      <c r="A165" s="102" t="s">
        <v>330</v>
      </c>
      <c r="B165" s="444">
        <v>349</v>
      </c>
      <c r="C165" s="445">
        <f>B165/B169</f>
        <v>0.14239086087311301</v>
      </c>
      <c r="D165" s="444">
        <v>4</v>
      </c>
      <c r="E165" s="445">
        <f>D165/D169</f>
        <v>0.14814814814814814</v>
      </c>
      <c r="F165" s="444">
        <v>219</v>
      </c>
      <c r="G165" s="445">
        <f>F165/F169</f>
        <v>0.13035714285714287</v>
      </c>
      <c r="H165" s="444">
        <v>78</v>
      </c>
      <c r="I165" s="445">
        <f>H165/H169</f>
        <v>0.20207253886010362</v>
      </c>
      <c r="J165" s="444">
        <v>0</v>
      </c>
      <c r="K165" s="445">
        <f>J165/J169</f>
        <v>0</v>
      </c>
      <c r="L165" s="444">
        <v>5</v>
      </c>
      <c r="M165" s="445">
        <f>L165/L169</f>
        <v>9.2592592592592587E-2</v>
      </c>
      <c r="N165" s="444">
        <v>0</v>
      </c>
      <c r="O165" s="445">
        <f>N165/N169</f>
        <v>0</v>
      </c>
      <c r="P165" s="444">
        <v>0</v>
      </c>
      <c r="Q165" s="445">
        <f>P165/P169</f>
        <v>0</v>
      </c>
      <c r="R165" s="448">
        <f t="shared" si="25"/>
        <v>655</v>
      </c>
    </row>
    <row r="166" spans="1:18" s="203" customFormat="1" hidden="1" x14ac:dyDescent="0.25">
      <c r="A166" s="102" t="s">
        <v>124</v>
      </c>
      <c r="B166" s="444">
        <v>354</v>
      </c>
      <c r="C166" s="445">
        <f>B166/B169</f>
        <v>0.14443084455324356</v>
      </c>
      <c r="D166" s="444">
        <v>3</v>
      </c>
      <c r="E166" s="445">
        <f>D166/D169</f>
        <v>0.1111111111111111</v>
      </c>
      <c r="F166" s="444">
        <v>172</v>
      </c>
      <c r="G166" s="445">
        <f>F166/F169</f>
        <v>0.10238095238095238</v>
      </c>
      <c r="H166" s="444">
        <v>98</v>
      </c>
      <c r="I166" s="445">
        <f>H166/H169</f>
        <v>0.25388601036269431</v>
      </c>
      <c r="J166" s="444">
        <v>0</v>
      </c>
      <c r="K166" s="445">
        <f>J166/J169</f>
        <v>0</v>
      </c>
      <c r="L166" s="444">
        <v>5</v>
      </c>
      <c r="M166" s="445">
        <f>L166/L169</f>
        <v>9.2592592592592587E-2</v>
      </c>
      <c r="N166" s="444">
        <v>3</v>
      </c>
      <c r="O166" s="445">
        <f>N166/N169</f>
        <v>0.16666666666666666</v>
      </c>
      <c r="P166" s="444">
        <v>2</v>
      </c>
      <c r="Q166" s="445">
        <f>P166/P169</f>
        <v>0.2</v>
      </c>
      <c r="R166" s="448">
        <f t="shared" si="25"/>
        <v>637</v>
      </c>
    </row>
    <row r="167" spans="1:18" s="203" customFormat="1" hidden="1" x14ac:dyDescent="0.25">
      <c r="A167" s="102" t="s">
        <v>125</v>
      </c>
      <c r="B167" s="444">
        <v>194</v>
      </c>
      <c r="C167" s="445">
        <f>B167/B169</f>
        <v>7.9151366789065689E-2</v>
      </c>
      <c r="D167" s="444">
        <v>6</v>
      </c>
      <c r="E167" s="445">
        <f>D167/D169</f>
        <v>0.22222222222222221</v>
      </c>
      <c r="F167" s="444">
        <v>69</v>
      </c>
      <c r="G167" s="445">
        <f>F167/F169</f>
        <v>4.1071428571428571E-2</v>
      </c>
      <c r="H167" s="444">
        <v>65</v>
      </c>
      <c r="I167" s="445">
        <f>H167/H169</f>
        <v>0.16839378238341968</v>
      </c>
      <c r="J167" s="444">
        <v>0</v>
      </c>
      <c r="K167" s="445">
        <f>J167/J169</f>
        <v>0</v>
      </c>
      <c r="L167" s="444">
        <v>8</v>
      </c>
      <c r="M167" s="445">
        <f>L167/L169</f>
        <v>0.14814814814814814</v>
      </c>
      <c r="N167" s="444">
        <v>10</v>
      </c>
      <c r="O167" s="445">
        <f>N167/N169</f>
        <v>0.55555555555555558</v>
      </c>
      <c r="P167" s="444">
        <v>1</v>
      </c>
      <c r="Q167" s="445">
        <f>P167/P169</f>
        <v>0.1</v>
      </c>
      <c r="R167" s="448">
        <f t="shared" si="25"/>
        <v>353</v>
      </c>
    </row>
    <row r="168" spans="1:18" s="203" customFormat="1" ht="15.75" hidden="1" thickBot="1" x14ac:dyDescent="0.3">
      <c r="A168" s="722" t="s">
        <v>117</v>
      </c>
      <c r="B168" s="449">
        <v>20</v>
      </c>
      <c r="C168" s="450">
        <f>B168/B169</f>
        <v>8.1599347205222363E-3</v>
      </c>
      <c r="D168" s="449">
        <v>0</v>
      </c>
      <c r="E168" s="450">
        <f>D168/D169</f>
        <v>0</v>
      </c>
      <c r="F168" s="449">
        <v>11</v>
      </c>
      <c r="G168" s="450">
        <f>F168/F169</f>
        <v>6.5476190476190478E-3</v>
      </c>
      <c r="H168" s="449">
        <v>11</v>
      </c>
      <c r="I168" s="450">
        <f>H168/H169</f>
        <v>2.8497409326424871E-2</v>
      </c>
      <c r="J168" s="449">
        <v>334</v>
      </c>
      <c r="K168" s="450">
        <f>J168/J169</f>
        <v>1</v>
      </c>
      <c r="L168" s="449">
        <v>1</v>
      </c>
      <c r="M168" s="450">
        <f>L168/L169</f>
        <v>1.8518518518518517E-2</v>
      </c>
      <c r="N168" s="449">
        <v>5</v>
      </c>
      <c r="O168" s="450">
        <f>N168/N169</f>
        <v>0.27777777777777779</v>
      </c>
      <c r="P168" s="449">
        <v>0</v>
      </c>
      <c r="Q168" s="450">
        <f>P168/P169</f>
        <v>0</v>
      </c>
      <c r="R168" s="453">
        <f t="shared" si="25"/>
        <v>382</v>
      </c>
    </row>
    <row r="169" spans="1:18" s="203" customFormat="1" ht="16.5" hidden="1" thickTop="1" thickBot="1" x14ac:dyDescent="0.3">
      <c r="A169" s="128" t="s">
        <v>164</v>
      </c>
      <c r="B169" s="122">
        <f t="shared" ref="B169:Q169" si="26">SUM(B161:B168)</f>
        <v>2451</v>
      </c>
      <c r="C169" s="265">
        <f t="shared" si="26"/>
        <v>1</v>
      </c>
      <c r="D169" s="122">
        <f t="shared" si="26"/>
        <v>27</v>
      </c>
      <c r="E169" s="265">
        <f t="shared" si="26"/>
        <v>0.99999999999999989</v>
      </c>
      <c r="F169" s="122">
        <f t="shared" si="26"/>
        <v>1680</v>
      </c>
      <c r="G169" s="265">
        <f t="shared" si="26"/>
        <v>1</v>
      </c>
      <c r="H169" s="122">
        <f t="shared" si="26"/>
        <v>386</v>
      </c>
      <c r="I169" s="265">
        <f t="shared" si="26"/>
        <v>0.99999999999999989</v>
      </c>
      <c r="J169" s="122">
        <f t="shared" si="26"/>
        <v>334</v>
      </c>
      <c r="K169" s="265">
        <f t="shared" si="26"/>
        <v>1</v>
      </c>
      <c r="L169" s="122">
        <f t="shared" si="26"/>
        <v>54</v>
      </c>
      <c r="M169" s="265">
        <f t="shared" si="26"/>
        <v>0.99999999999999989</v>
      </c>
      <c r="N169" s="122">
        <f t="shared" si="26"/>
        <v>18</v>
      </c>
      <c r="O169" s="265">
        <f t="shared" si="26"/>
        <v>1</v>
      </c>
      <c r="P169" s="122">
        <f t="shared" si="26"/>
        <v>10</v>
      </c>
      <c r="Q169" s="265">
        <f t="shared" si="26"/>
        <v>1.0000000000000002</v>
      </c>
      <c r="R169" s="122">
        <f>SUM(B169,D169,F169,H169,J169,L169,N169,P169)</f>
        <v>4960</v>
      </c>
    </row>
    <row r="170" spans="1:18" s="30" customFormat="1" ht="15.75" hidden="1" thickBot="1" x14ac:dyDescent="0.3">
      <c r="A170" s="1828" t="s">
        <v>666</v>
      </c>
      <c r="B170" s="1839"/>
      <c r="C170" s="1839"/>
      <c r="D170" s="1839"/>
      <c r="E170" s="1839"/>
      <c r="F170" s="1839"/>
      <c r="G170" s="1839"/>
      <c r="H170" s="1839"/>
      <c r="I170" s="1839"/>
      <c r="J170" s="1839"/>
      <c r="K170" s="1839"/>
      <c r="L170" s="1839"/>
      <c r="M170" s="1839"/>
      <c r="N170" s="1839"/>
      <c r="O170" s="1839"/>
      <c r="P170" s="1839"/>
      <c r="Q170" s="1839"/>
      <c r="R170" s="1839"/>
    </row>
    <row r="171" spans="1:18" s="203" customFormat="1" hidden="1" x14ac:dyDescent="0.25">
      <c r="A171" s="105" t="s">
        <v>118</v>
      </c>
      <c r="B171" s="454">
        <v>429</v>
      </c>
      <c r="C171" s="455">
        <f>SUM(B171/B177)</f>
        <v>0.17503059975520197</v>
      </c>
      <c r="D171" s="454">
        <v>5</v>
      </c>
      <c r="E171" s="455">
        <f>SUM(D171/D177)</f>
        <v>0.18518518518518517</v>
      </c>
      <c r="F171" s="454">
        <v>246</v>
      </c>
      <c r="G171" s="455">
        <f>SUM(F171/F177)</f>
        <v>0.14642857142857144</v>
      </c>
      <c r="H171" s="454">
        <v>49</v>
      </c>
      <c r="I171" s="455">
        <f>SUM(H171/H177)</f>
        <v>0.12694300518134716</v>
      </c>
      <c r="J171" s="454">
        <v>50</v>
      </c>
      <c r="K171" s="455">
        <f>SUM(J171/J177)</f>
        <v>0.1497005988023952</v>
      </c>
      <c r="L171" s="454">
        <v>14</v>
      </c>
      <c r="M171" s="455">
        <f>SUM(L171/L177)</f>
        <v>0.25925925925925924</v>
      </c>
      <c r="N171" s="454">
        <v>4</v>
      </c>
      <c r="O171" s="455">
        <f>SUM(N171/N177)</f>
        <v>0.22222222222222221</v>
      </c>
      <c r="P171" s="454">
        <v>1</v>
      </c>
      <c r="Q171" s="455">
        <f>SUM(P171/P177)</f>
        <v>0.1</v>
      </c>
      <c r="R171" s="443">
        <f t="shared" ref="R171:R176" si="27">SUM(B171,D171,F171,H171,J171,L171,N171,P171)</f>
        <v>798</v>
      </c>
    </row>
    <row r="172" spans="1:18" s="203" customFormat="1" hidden="1" x14ac:dyDescent="0.25">
      <c r="A172" s="102" t="s">
        <v>119</v>
      </c>
      <c r="B172" s="458">
        <v>174</v>
      </c>
      <c r="C172" s="459">
        <f>SUM(B172/B177)</f>
        <v>7.0991432068543456E-2</v>
      </c>
      <c r="D172" s="458">
        <v>3</v>
      </c>
      <c r="E172" s="459">
        <f>SUM(D172/D177)</f>
        <v>0.1111111111111111</v>
      </c>
      <c r="F172" s="458">
        <v>117</v>
      </c>
      <c r="G172" s="459">
        <f>SUM(F172/F177)</f>
        <v>6.9642857142857145E-2</v>
      </c>
      <c r="H172" s="458">
        <v>59</v>
      </c>
      <c r="I172" s="459">
        <f>SUM(H172/H177)</f>
        <v>0.15284974093264247</v>
      </c>
      <c r="J172" s="458">
        <v>18</v>
      </c>
      <c r="K172" s="459">
        <f>SUM(J172/J177)</f>
        <v>5.3892215568862277E-2</v>
      </c>
      <c r="L172" s="458">
        <v>17</v>
      </c>
      <c r="M172" s="459">
        <f>SUM(L172/L177)</f>
        <v>0.31481481481481483</v>
      </c>
      <c r="N172" s="458">
        <v>1</v>
      </c>
      <c r="O172" s="459">
        <f>SUM(N172/N177)</f>
        <v>5.5555555555555552E-2</v>
      </c>
      <c r="P172" s="458">
        <v>1</v>
      </c>
      <c r="Q172" s="459">
        <f>SUM(P172/P177)</f>
        <v>0.1</v>
      </c>
      <c r="R172" s="448">
        <f t="shared" si="27"/>
        <v>390</v>
      </c>
    </row>
    <row r="173" spans="1:18" s="203" customFormat="1" hidden="1" x14ac:dyDescent="0.25">
      <c r="A173" s="102" t="s">
        <v>120</v>
      </c>
      <c r="B173" s="458">
        <v>21</v>
      </c>
      <c r="C173" s="459">
        <f>SUM(B173/B177)</f>
        <v>8.5679314565483469E-3</v>
      </c>
      <c r="D173" s="458">
        <v>0</v>
      </c>
      <c r="E173" s="459">
        <f>SUM(D173/D177)</f>
        <v>0</v>
      </c>
      <c r="F173" s="458">
        <v>12</v>
      </c>
      <c r="G173" s="459">
        <f>SUM(F173/F177)</f>
        <v>7.1428571428571426E-3</v>
      </c>
      <c r="H173" s="458">
        <v>2</v>
      </c>
      <c r="I173" s="459">
        <f>SUM(H173/H177)</f>
        <v>5.1813471502590676E-3</v>
      </c>
      <c r="J173" s="458">
        <v>6</v>
      </c>
      <c r="K173" s="459">
        <f>SUM(J173/J177)</f>
        <v>1.7964071856287425E-2</v>
      </c>
      <c r="L173" s="458">
        <v>0</v>
      </c>
      <c r="M173" s="459">
        <f>SUM(L173/L177)</f>
        <v>0</v>
      </c>
      <c r="N173" s="458">
        <v>0</v>
      </c>
      <c r="O173" s="459">
        <f>SUM(N173/N177)</f>
        <v>0</v>
      </c>
      <c r="P173" s="458">
        <v>0</v>
      </c>
      <c r="Q173" s="459">
        <f>SUM(P173/P177)</f>
        <v>0</v>
      </c>
      <c r="R173" s="448">
        <f t="shared" si="27"/>
        <v>41</v>
      </c>
    </row>
    <row r="174" spans="1:18" s="203" customFormat="1" hidden="1" x14ac:dyDescent="0.25">
      <c r="A174" s="102" t="s">
        <v>121</v>
      </c>
      <c r="B174" s="458">
        <v>795</v>
      </c>
      <c r="C174" s="459">
        <f>SUM(B174/B177)</f>
        <v>0.32435740514075889</v>
      </c>
      <c r="D174" s="458">
        <v>8</v>
      </c>
      <c r="E174" s="459">
        <f>SUM(D174/D177)</f>
        <v>0.29629629629629628</v>
      </c>
      <c r="F174" s="458">
        <v>583</v>
      </c>
      <c r="G174" s="459">
        <f>SUM(F174/F177)</f>
        <v>0.34702380952380951</v>
      </c>
      <c r="H174" s="458">
        <v>125</v>
      </c>
      <c r="I174" s="459">
        <f>SUM(H174/H177)</f>
        <v>0.32383419689119169</v>
      </c>
      <c r="J174" s="458">
        <v>128</v>
      </c>
      <c r="K174" s="459">
        <f>SUM(J174/J177)</f>
        <v>0.38323353293413176</v>
      </c>
      <c r="L174" s="458">
        <v>7</v>
      </c>
      <c r="M174" s="459">
        <f>SUM(L174/L177)</f>
        <v>0.12962962962962962</v>
      </c>
      <c r="N174" s="458">
        <v>7</v>
      </c>
      <c r="O174" s="459">
        <f>SUM(N174/N177)</f>
        <v>0.3888888888888889</v>
      </c>
      <c r="P174" s="458">
        <v>2</v>
      </c>
      <c r="Q174" s="459">
        <f>SUM(P174/P177)</f>
        <v>0.2</v>
      </c>
      <c r="R174" s="448">
        <f t="shared" si="27"/>
        <v>1655</v>
      </c>
    </row>
    <row r="175" spans="1:18" s="203" customFormat="1" hidden="1" x14ac:dyDescent="0.25">
      <c r="A175" s="102" t="s">
        <v>342</v>
      </c>
      <c r="B175" s="458">
        <v>810</v>
      </c>
      <c r="C175" s="459">
        <f>SUM(B175/B177)</f>
        <v>0.33047735618115054</v>
      </c>
      <c r="D175" s="458">
        <v>9</v>
      </c>
      <c r="E175" s="459">
        <f>SUM(D175/D177)</f>
        <v>0.33333333333333331</v>
      </c>
      <c r="F175" s="458">
        <v>600</v>
      </c>
      <c r="G175" s="459">
        <f>SUM(F175/F177)</f>
        <v>0.35714285714285715</v>
      </c>
      <c r="H175" s="458">
        <v>128</v>
      </c>
      <c r="I175" s="459">
        <f>SUM(H175/H177)</f>
        <v>0.33160621761658032</v>
      </c>
      <c r="J175" s="458">
        <v>125</v>
      </c>
      <c r="K175" s="459">
        <f>SUM(J175/J177)</f>
        <v>0.37425149700598803</v>
      </c>
      <c r="L175" s="458">
        <v>10</v>
      </c>
      <c r="M175" s="459">
        <f>SUM(L175/L177)</f>
        <v>0.18518518518518517</v>
      </c>
      <c r="N175" s="458">
        <v>5</v>
      </c>
      <c r="O175" s="459">
        <f>SUM(N175/N177)</f>
        <v>0.27777777777777779</v>
      </c>
      <c r="P175" s="458">
        <v>5</v>
      </c>
      <c r="Q175" s="459">
        <f>SUM(P175/P177)</f>
        <v>0.5</v>
      </c>
      <c r="R175" s="448">
        <f t="shared" si="27"/>
        <v>1692</v>
      </c>
    </row>
    <row r="176" spans="1:18" s="203" customFormat="1" ht="15.75" hidden="1" thickBot="1" x14ac:dyDescent="0.3">
      <c r="A176" s="103" t="s">
        <v>123</v>
      </c>
      <c r="B176" s="462">
        <v>222</v>
      </c>
      <c r="C176" s="463">
        <f>SUM(B176/B177)</f>
        <v>9.057527539779682E-2</v>
      </c>
      <c r="D176" s="462">
        <v>2</v>
      </c>
      <c r="E176" s="463">
        <f>SUM(D176/D177)</f>
        <v>7.407407407407407E-2</v>
      </c>
      <c r="F176" s="462">
        <v>122</v>
      </c>
      <c r="G176" s="463">
        <f>SUM(F176/F177)</f>
        <v>7.2619047619047625E-2</v>
      </c>
      <c r="H176" s="462">
        <v>23</v>
      </c>
      <c r="I176" s="463">
        <f>SUM(H176/H177)</f>
        <v>5.9585492227979271E-2</v>
      </c>
      <c r="J176" s="462">
        <v>7</v>
      </c>
      <c r="K176" s="463">
        <f>SUM(J176/J177)</f>
        <v>2.0958083832335328E-2</v>
      </c>
      <c r="L176" s="462">
        <v>6</v>
      </c>
      <c r="M176" s="463">
        <f>SUM(L176/L177)</f>
        <v>0.1111111111111111</v>
      </c>
      <c r="N176" s="462">
        <v>1</v>
      </c>
      <c r="O176" s="463">
        <f>SUM(N176/N177)</f>
        <v>5.5555555555555552E-2</v>
      </c>
      <c r="P176" s="462">
        <v>1</v>
      </c>
      <c r="Q176" s="463">
        <f>SUM(P176/P177)</f>
        <v>0.1</v>
      </c>
      <c r="R176" s="453">
        <f t="shared" si="27"/>
        <v>384</v>
      </c>
    </row>
    <row r="177" spans="1:18" s="203" customFormat="1" ht="16.5" hidden="1" thickTop="1" thickBot="1" x14ac:dyDescent="0.3">
      <c r="A177" s="128" t="s">
        <v>164</v>
      </c>
      <c r="B177" s="122">
        <f t="shared" ref="B177:Q177" si="28">SUM(B171:B176)</f>
        <v>2451</v>
      </c>
      <c r="C177" s="265">
        <f t="shared" si="28"/>
        <v>1</v>
      </c>
      <c r="D177" s="122">
        <f t="shared" si="28"/>
        <v>27</v>
      </c>
      <c r="E177" s="265">
        <f t="shared" si="28"/>
        <v>0.99999999999999989</v>
      </c>
      <c r="F177" s="122">
        <f t="shared" si="28"/>
        <v>1680</v>
      </c>
      <c r="G177" s="265">
        <f t="shared" si="28"/>
        <v>1</v>
      </c>
      <c r="H177" s="122">
        <f t="shared" si="28"/>
        <v>386</v>
      </c>
      <c r="I177" s="265">
        <f t="shared" si="28"/>
        <v>1</v>
      </c>
      <c r="J177" s="122">
        <f t="shared" si="28"/>
        <v>334</v>
      </c>
      <c r="K177" s="265">
        <f t="shared" si="28"/>
        <v>1</v>
      </c>
      <c r="L177" s="122">
        <f t="shared" si="28"/>
        <v>54</v>
      </c>
      <c r="M177" s="265">
        <f t="shared" si="28"/>
        <v>1</v>
      </c>
      <c r="N177" s="122">
        <f t="shared" si="28"/>
        <v>18</v>
      </c>
      <c r="O177" s="265">
        <f t="shared" si="28"/>
        <v>1</v>
      </c>
      <c r="P177" s="122">
        <f t="shared" si="28"/>
        <v>10</v>
      </c>
      <c r="Q177" s="265">
        <f t="shared" si="28"/>
        <v>1</v>
      </c>
      <c r="R177" s="122">
        <f>SUM(B177,D177,F177,H177,J177,L177,N177,P177)</f>
        <v>4960</v>
      </c>
    </row>
    <row r="178" spans="1:18" s="203" customFormat="1" ht="15.75" hidden="1" customHeight="1" thickBot="1" x14ac:dyDescent="0.3">
      <c r="A178" s="1828" t="s">
        <v>667</v>
      </c>
      <c r="B178" s="1839"/>
      <c r="C178" s="1839"/>
      <c r="D178" s="1839"/>
      <c r="E178" s="1839"/>
      <c r="F178" s="1839"/>
      <c r="G178" s="1839"/>
      <c r="H178" s="1839"/>
      <c r="I178" s="1839"/>
      <c r="J178" s="1839"/>
      <c r="K178" s="1839"/>
      <c r="L178" s="1839"/>
      <c r="M178" s="1839"/>
      <c r="N178" s="1839"/>
      <c r="O178" s="1839"/>
      <c r="P178" s="1839"/>
      <c r="Q178" s="1839"/>
      <c r="R178" s="1839"/>
    </row>
    <row r="179" spans="1:18" s="203" customFormat="1" hidden="1" x14ac:dyDescent="0.25">
      <c r="A179" s="95" t="s">
        <v>143</v>
      </c>
      <c r="B179" s="454">
        <v>1618</v>
      </c>
      <c r="C179" s="455">
        <f>SUM(B179/B185)</f>
        <v>0.66013871889024889</v>
      </c>
      <c r="D179" s="454">
        <v>17</v>
      </c>
      <c r="E179" s="455">
        <f>SUM(D179/D185)</f>
        <v>0.62962962962962965</v>
      </c>
      <c r="F179" s="454">
        <v>726</v>
      </c>
      <c r="G179" s="455">
        <f>SUM(F179/F185)</f>
        <v>0.43214285714285716</v>
      </c>
      <c r="H179" s="454">
        <v>200</v>
      </c>
      <c r="I179" s="455">
        <f>SUM(H179/H185)</f>
        <v>0.51813471502590669</v>
      </c>
      <c r="J179" s="454">
        <v>225</v>
      </c>
      <c r="K179" s="455">
        <f>SUM(J179/J185)</f>
        <v>0.67365269461077848</v>
      </c>
      <c r="L179" s="454">
        <v>43</v>
      </c>
      <c r="M179" s="455">
        <f>SUM(L179/L185)</f>
        <v>0.79629629629629628</v>
      </c>
      <c r="N179" s="454">
        <v>9</v>
      </c>
      <c r="O179" s="455">
        <f>SUM(N179/N185)</f>
        <v>0.5</v>
      </c>
      <c r="P179" s="454">
        <v>6</v>
      </c>
      <c r="Q179" s="455">
        <f>SUM(P179/P185)</f>
        <v>0.6</v>
      </c>
      <c r="R179" s="443">
        <f t="shared" ref="R179:R184" si="29">SUM(B179,D179,F179,H179,J179,L179,N179,P179)</f>
        <v>2844</v>
      </c>
    </row>
    <row r="180" spans="1:18" s="203" customFormat="1" hidden="1" x14ac:dyDescent="0.25">
      <c r="A180" s="96" t="s">
        <v>144</v>
      </c>
      <c r="B180" s="458">
        <v>676</v>
      </c>
      <c r="C180" s="459">
        <f>SUM(B180/B185)</f>
        <v>0.27580579355365159</v>
      </c>
      <c r="D180" s="458">
        <v>6</v>
      </c>
      <c r="E180" s="459">
        <f>SUM(D180/D185)</f>
        <v>0.22222222222222221</v>
      </c>
      <c r="F180" s="458">
        <v>637</v>
      </c>
      <c r="G180" s="459">
        <f>SUM(F180/F185)</f>
        <v>0.37916666666666665</v>
      </c>
      <c r="H180" s="458">
        <v>171</v>
      </c>
      <c r="I180" s="459">
        <f>SUM(H180/H185)</f>
        <v>0.44300518134715028</v>
      </c>
      <c r="J180" s="458">
        <v>73</v>
      </c>
      <c r="K180" s="459">
        <f>SUM(J180/J185)</f>
        <v>0.21856287425149701</v>
      </c>
      <c r="L180" s="458">
        <v>10</v>
      </c>
      <c r="M180" s="459">
        <f>SUM(L180/L185)</f>
        <v>0.18518518518518517</v>
      </c>
      <c r="N180" s="458">
        <v>7</v>
      </c>
      <c r="O180" s="459">
        <f>SUM(N180/N185)</f>
        <v>0.3888888888888889</v>
      </c>
      <c r="P180" s="458">
        <v>4</v>
      </c>
      <c r="Q180" s="459">
        <f>SUM(P180/P185)</f>
        <v>0.4</v>
      </c>
      <c r="R180" s="448">
        <f t="shared" si="29"/>
        <v>1584</v>
      </c>
    </row>
    <row r="181" spans="1:18" s="203" customFormat="1" hidden="1" x14ac:dyDescent="0.25">
      <c r="A181" s="96" t="s">
        <v>145</v>
      </c>
      <c r="B181" s="458">
        <v>119</v>
      </c>
      <c r="C181" s="459">
        <f>SUM(B181/B185)</f>
        <v>4.8551611587107302E-2</v>
      </c>
      <c r="D181" s="458">
        <v>4</v>
      </c>
      <c r="E181" s="459">
        <f>SUM(D181/D185)</f>
        <v>0.14814814814814814</v>
      </c>
      <c r="F181" s="458">
        <v>247</v>
      </c>
      <c r="G181" s="459">
        <f>SUM(F181/F185)</f>
        <v>0.14702380952380953</v>
      </c>
      <c r="H181" s="458">
        <v>13</v>
      </c>
      <c r="I181" s="459">
        <f>SUM(H181/H185)</f>
        <v>3.367875647668394E-2</v>
      </c>
      <c r="J181" s="458">
        <v>19</v>
      </c>
      <c r="K181" s="459">
        <f>SUM(J181/J185)</f>
        <v>5.6886227544910177E-2</v>
      </c>
      <c r="L181" s="458">
        <v>1</v>
      </c>
      <c r="M181" s="459">
        <f>SUM(L181/L185)</f>
        <v>1.8518518518518517E-2</v>
      </c>
      <c r="N181" s="458">
        <v>0</v>
      </c>
      <c r="O181" s="459">
        <f>SUM(N181/N185)</f>
        <v>0</v>
      </c>
      <c r="P181" s="458">
        <v>0</v>
      </c>
      <c r="Q181" s="459">
        <f>SUM(P181/P185)</f>
        <v>0</v>
      </c>
      <c r="R181" s="448">
        <f t="shared" si="29"/>
        <v>403</v>
      </c>
    </row>
    <row r="182" spans="1:18" s="203" customFormat="1" hidden="1" x14ac:dyDescent="0.25">
      <c r="A182" s="96" t="s">
        <v>146</v>
      </c>
      <c r="B182" s="458">
        <v>26</v>
      </c>
      <c r="C182" s="459">
        <f>SUM(B182/B185)</f>
        <v>1.0607915136678907E-2</v>
      </c>
      <c r="D182" s="458">
        <v>0</v>
      </c>
      <c r="E182" s="459">
        <f>SUM(D182/D185)</f>
        <v>0</v>
      </c>
      <c r="F182" s="458">
        <v>65</v>
      </c>
      <c r="G182" s="459">
        <f>SUM(F182/F185)</f>
        <v>3.8690476190476192E-2</v>
      </c>
      <c r="H182" s="458">
        <v>2</v>
      </c>
      <c r="I182" s="459">
        <f>SUM(H182/H185)</f>
        <v>5.1813471502590676E-3</v>
      </c>
      <c r="J182" s="458">
        <v>8</v>
      </c>
      <c r="K182" s="459">
        <f>SUM(J182/J185)</f>
        <v>2.3952095808383235E-2</v>
      </c>
      <c r="L182" s="458">
        <v>0</v>
      </c>
      <c r="M182" s="459">
        <f>SUM(L182/L185)</f>
        <v>0</v>
      </c>
      <c r="N182" s="458">
        <v>0</v>
      </c>
      <c r="O182" s="459">
        <f>SUM(N182/N185)</f>
        <v>0</v>
      </c>
      <c r="P182" s="458">
        <v>0</v>
      </c>
      <c r="Q182" s="459">
        <f>SUM(P182/P185)</f>
        <v>0</v>
      </c>
      <c r="R182" s="448">
        <f t="shared" si="29"/>
        <v>101</v>
      </c>
    </row>
    <row r="183" spans="1:18" s="203" customFormat="1" hidden="1" x14ac:dyDescent="0.25">
      <c r="A183" s="96" t="s">
        <v>147</v>
      </c>
      <c r="B183" s="458">
        <v>8</v>
      </c>
      <c r="C183" s="459">
        <f>SUM(B183/B185)</f>
        <v>3.2639738882088943E-3</v>
      </c>
      <c r="D183" s="458">
        <v>0</v>
      </c>
      <c r="E183" s="459">
        <f>SUM(D183/D185)</f>
        <v>0</v>
      </c>
      <c r="F183" s="458">
        <v>5</v>
      </c>
      <c r="G183" s="459">
        <f>SUM(F183/F185)</f>
        <v>2.976190476190476E-3</v>
      </c>
      <c r="H183" s="458">
        <v>0</v>
      </c>
      <c r="I183" s="459">
        <f>SUM(H183/H185)</f>
        <v>0</v>
      </c>
      <c r="J183" s="458">
        <v>5</v>
      </c>
      <c r="K183" s="459">
        <f>SUM(J183/J185)</f>
        <v>1.4970059880239521E-2</v>
      </c>
      <c r="L183" s="458">
        <v>0</v>
      </c>
      <c r="M183" s="459">
        <f>SUM(L183/L185)</f>
        <v>0</v>
      </c>
      <c r="N183" s="458">
        <v>2</v>
      </c>
      <c r="O183" s="459">
        <f>SUM(N183/N185)</f>
        <v>0.1111111111111111</v>
      </c>
      <c r="P183" s="458">
        <v>0</v>
      </c>
      <c r="Q183" s="459">
        <f>SUM(P183/P185)</f>
        <v>0</v>
      </c>
      <c r="R183" s="448">
        <f t="shared" si="29"/>
        <v>20</v>
      </c>
    </row>
    <row r="184" spans="1:18" s="203" customFormat="1" ht="15.75" hidden="1" thickBot="1" x14ac:dyDescent="0.3">
      <c r="A184" s="114" t="s">
        <v>148</v>
      </c>
      <c r="B184" s="462">
        <v>4</v>
      </c>
      <c r="C184" s="463">
        <f>SUM(B184/B185)</f>
        <v>1.6319869441044472E-3</v>
      </c>
      <c r="D184" s="462">
        <v>0</v>
      </c>
      <c r="E184" s="463">
        <f>SUM(D184/D185)</f>
        <v>0</v>
      </c>
      <c r="F184" s="462">
        <v>0</v>
      </c>
      <c r="G184" s="463">
        <f>SUM(F184/F185)</f>
        <v>0</v>
      </c>
      <c r="H184" s="462">
        <v>0</v>
      </c>
      <c r="I184" s="463">
        <f>SUM(H184/H185)</f>
        <v>0</v>
      </c>
      <c r="J184" s="462">
        <v>4</v>
      </c>
      <c r="K184" s="463">
        <f>SUM(J184/J185)</f>
        <v>1.1976047904191617E-2</v>
      </c>
      <c r="L184" s="462">
        <v>0</v>
      </c>
      <c r="M184" s="463">
        <f>SUM(L184/L185)</f>
        <v>0</v>
      </c>
      <c r="N184" s="462">
        <v>0</v>
      </c>
      <c r="O184" s="463">
        <f>SUM(N184/N185)</f>
        <v>0</v>
      </c>
      <c r="P184" s="462">
        <v>0</v>
      </c>
      <c r="Q184" s="463">
        <f>SUM(P184/P185)</f>
        <v>0</v>
      </c>
      <c r="R184" s="453">
        <f t="shared" si="29"/>
        <v>8</v>
      </c>
    </row>
    <row r="185" spans="1:18" s="203" customFormat="1" ht="16.5" hidden="1" thickTop="1" thickBot="1" x14ac:dyDescent="0.3">
      <c r="A185" s="128" t="s">
        <v>164</v>
      </c>
      <c r="B185" s="122">
        <f t="shared" ref="B185:R185" si="30">SUM(B179:B184)</f>
        <v>2451</v>
      </c>
      <c r="C185" s="265">
        <f t="shared" si="30"/>
        <v>1</v>
      </c>
      <c r="D185" s="122">
        <f t="shared" si="30"/>
        <v>27</v>
      </c>
      <c r="E185" s="265">
        <f t="shared" si="30"/>
        <v>1</v>
      </c>
      <c r="F185" s="122">
        <f t="shared" si="30"/>
        <v>1680</v>
      </c>
      <c r="G185" s="265">
        <f t="shared" si="30"/>
        <v>1</v>
      </c>
      <c r="H185" s="122">
        <f t="shared" si="30"/>
        <v>386</v>
      </c>
      <c r="I185" s="265">
        <f t="shared" si="30"/>
        <v>1</v>
      </c>
      <c r="J185" s="122">
        <f t="shared" si="30"/>
        <v>334</v>
      </c>
      <c r="K185" s="265">
        <f t="shared" si="30"/>
        <v>0.99999999999999989</v>
      </c>
      <c r="L185" s="122">
        <f t="shared" si="30"/>
        <v>54</v>
      </c>
      <c r="M185" s="265">
        <f t="shared" si="30"/>
        <v>0.99999999999999989</v>
      </c>
      <c r="N185" s="122">
        <f t="shared" si="30"/>
        <v>18</v>
      </c>
      <c r="O185" s="265">
        <f t="shared" si="30"/>
        <v>1</v>
      </c>
      <c r="P185" s="122">
        <f t="shared" si="30"/>
        <v>10</v>
      </c>
      <c r="Q185" s="265">
        <f t="shared" si="30"/>
        <v>1</v>
      </c>
      <c r="R185" s="122">
        <f t="shared" si="30"/>
        <v>4960</v>
      </c>
    </row>
    <row r="186" spans="1:18" s="203" customFormat="1" ht="15.75" hidden="1" customHeight="1" thickBot="1" x14ac:dyDescent="0.3">
      <c r="A186" s="1828" t="s">
        <v>668</v>
      </c>
      <c r="B186" s="1839"/>
      <c r="C186" s="1839"/>
      <c r="D186" s="1839"/>
      <c r="E186" s="1839"/>
      <c r="F186" s="1839"/>
      <c r="G186" s="1839"/>
      <c r="H186" s="1839"/>
      <c r="I186" s="1839"/>
      <c r="J186" s="1839"/>
      <c r="K186" s="1839"/>
      <c r="L186" s="1839"/>
      <c r="M186" s="1839"/>
      <c r="N186" s="1839"/>
      <c r="O186" s="1839"/>
      <c r="P186" s="1839"/>
      <c r="Q186" s="1839"/>
      <c r="R186" s="1839"/>
    </row>
    <row r="187" spans="1:18" s="203" customFormat="1" hidden="1" x14ac:dyDescent="0.25">
      <c r="A187" s="95" t="s">
        <v>397</v>
      </c>
      <c r="B187" s="458">
        <v>75</v>
      </c>
      <c r="C187" s="466">
        <f>SUM(B187/B191)</f>
        <v>3.0599755201958383E-2</v>
      </c>
      <c r="D187" s="458">
        <v>0</v>
      </c>
      <c r="E187" s="466">
        <f>SUM(D187/D191)</f>
        <v>0</v>
      </c>
      <c r="F187" s="458">
        <v>0</v>
      </c>
      <c r="G187" s="466">
        <f>SUM(F187/F191)</f>
        <v>0</v>
      </c>
      <c r="H187" s="458">
        <v>2</v>
      </c>
      <c r="I187" s="466">
        <f>SUM(H187/H191)</f>
        <v>5.1813471502590676E-3</v>
      </c>
      <c r="J187" s="458">
        <v>0</v>
      </c>
      <c r="K187" s="466">
        <f>SUM(J187/J191)</f>
        <v>0</v>
      </c>
      <c r="L187" s="458">
        <v>2</v>
      </c>
      <c r="M187" s="466">
        <f>SUM(L187/L191)</f>
        <v>3.7037037037037035E-2</v>
      </c>
      <c r="N187" s="458">
        <v>1</v>
      </c>
      <c r="O187" s="466">
        <f>SUM(N187/N191)</f>
        <v>5.5555555555555552E-2</v>
      </c>
      <c r="P187" s="458">
        <v>0</v>
      </c>
      <c r="Q187" s="466">
        <f>SUM(P187/P191)</f>
        <v>0</v>
      </c>
      <c r="R187" s="649">
        <f>SUM(B187,D187,F187,H187,J187,L187,N187,P187)</f>
        <v>80</v>
      </c>
    </row>
    <row r="188" spans="1:18" s="203" customFormat="1" hidden="1" x14ac:dyDescent="0.25">
      <c r="A188" s="96" t="s">
        <v>319</v>
      </c>
      <c r="B188" s="458">
        <v>1298</v>
      </c>
      <c r="C188" s="470">
        <f>SUM(B188/B191)</f>
        <v>0.52957976336189305</v>
      </c>
      <c r="D188" s="458">
        <v>20</v>
      </c>
      <c r="E188" s="470">
        <f>SUM(D188/D191)</f>
        <v>0.7407407407407407</v>
      </c>
      <c r="F188" s="458">
        <v>34</v>
      </c>
      <c r="G188" s="470">
        <f>SUM(F188/F191)</f>
        <v>2.0238095238095239E-2</v>
      </c>
      <c r="H188" s="458">
        <v>105</v>
      </c>
      <c r="I188" s="470">
        <f>SUM(H188/H191)</f>
        <v>0.27202072538860106</v>
      </c>
      <c r="J188" s="458">
        <v>42</v>
      </c>
      <c r="K188" s="470">
        <f>SUM(J188/J191)</f>
        <v>0.12574850299401197</v>
      </c>
      <c r="L188" s="458">
        <v>41</v>
      </c>
      <c r="M188" s="470">
        <f>SUM(L188/L191)</f>
        <v>0.7592592592592593</v>
      </c>
      <c r="N188" s="458">
        <v>9</v>
      </c>
      <c r="O188" s="470">
        <f>SUM(N188/N191)</f>
        <v>0.5</v>
      </c>
      <c r="P188" s="458">
        <v>6</v>
      </c>
      <c r="Q188" s="470">
        <f>SUM(P188/P191)</f>
        <v>0.6</v>
      </c>
      <c r="R188" s="469">
        <f>SUM(B188,D188,F188,H188,J188,L188,N188,P188)</f>
        <v>1555</v>
      </c>
    </row>
    <row r="189" spans="1:18" s="203" customFormat="1" hidden="1" x14ac:dyDescent="0.25">
      <c r="A189" s="96" t="s">
        <v>320</v>
      </c>
      <c r="B189" s="458">
        <v>779</v>
      </c>
      <c r="C189" s="470">
        <f>SUM(B189/B191)</f>
        <v>0.31782945736434109</v>
      </c>
      <c r="D189" s="458">
        <v>4</v>
      </c>
      <c r="E189" s="470">
        <f>SUM(D189/D191)</f>
        <v>0.14814814814814814</v>
      </c>
      <c r="F189" s="458">
        <v>637</v>
      </c>
      <c r="G189" s="470">
        <f>SUM(F189/F191)</f>
        <v>0.37916666666666665</v>
      </c>
      <c r="H189" s="458">
        <v>190</v>
      </c>
      <c r="I189" s="470">
        <f>SUM(H189/H191)</f>
        <v>0.49222797927461137</v>
      </c>
      <c r="J189" s="458">
        <v>65</v>
      </c>
      <c r="K189" s="470">
        <f>SUM(J189/J191)</f>
        <v>0.19461077844311378</v>
      </c>
      <c r="L189" s="458">
        <v>8</v>
      </c>
      <c r="M189" s="470">
        <f>SUM(L189/L191)</f>
        <v>0.14814814814814814</v>
      </c>
      <c r="N189" s="458">
        <v>4</v>
      </c>
      <c r="O189" s="470">
        <f>SUM(N189/N191)</f>
        <v>0.22222222222222221</v>
      </c>
      <c r="P189" s="458">
        <v>3</v>
      </c>
      <c r="Q189" s="470">
        <f>SUM(P189/P191)</f>
        <v>0.3</v>
      </c>
      <c r="R189" s="469">
        <f>SUM(B189,D189,F189,H189,J189,L189,N189,P189)</f>
        <v>1690</v>
      </c>
    </row>
    <row r="190" spans="1:18" s="203" customFormat="1" ht="15.75" hidden="1" thickBot="1" x14ac:dyDescent="0.3">
      <c r="A190" s="114" t="s">
        <v>321</v>
      </c>
      <c r="B190" s="462">
        <v>299</v>
      </c>
      <c r="C190" s="473">
        <f>SUM(B190/B191)</f>
        <v>0.12199102407180742</v>
      </c>
      <c r="D190" s="462">
        <v>3</v>
      </c>
      <c r="E190" s="473">
        <f>SUM(D190/D191)</f>
        <v>0.1111111111111111</v>
      </c>
      <c r="F190" s="462">
        <v>1009</v>
      </c>
      <c r="G190" s="473">
        <f>SUM(F190/F191)</f>
        <v>0.60059523809523807</v>
      </c>
      <c r="H190" s="462">
        <v>89</v>
      </c>
      <c r="I190" s="473">
        <f>SUM(H190/H191)</f>
        <v>0.23056994818652848</v>
      </c>
      <c r="J190" s="462">
        <v>227</v>
      </c>
      <c r="K190" s="473">
        <f>SUM(J190/J191)</f>
        <v>0.67964071856287422</v>
      </c>
      <c r="L190" s="462">
        <v>3</v>
      </c>
      <c r="M190" s="473">
        <f>SUM(L190/L191)</f>
        <v>5.5555555555555552E-2</v>
      </c>
      <c r="N190" s="462">
        <v>4</v>
      </c>
      <c r="O190" s="473">
        <f>SUM(N190/N191)</f>
        <v>0.22222222222222221</v>
      </c>
      <c r="P190" s="462">
        <v>1</v>
      </c>
      <c r="Q190" s="473">
        <f>SUM(P190/P191)</f>
        <v>0.1</v>
      </c>
      <c r="R190" s="476">
        <f>SUM(B190,D190,F190,H190,J190,L190,N190,P190)</f>
        <v>1635</v>
      </c>
    </row>
    <row r="191" spans="1:18" s="203" customFormat="1" ht="16.5" hidden="1" thickTop="1" thickBot="1" x14ac:dyDescent="0.3">
      <c r="A191" s="128" t="s">
        <v>164</v>
      </c>
      <c r="B191" s="122">
        <f>SUM(B187:B190)</f>
        <v>2451</v>
      </c>
      <c r="C191" s="265">
        <f>SUM(B191/B191)</f>
        <v>1</v>
      </c>
      <c r="D191" s="122">
        <f t="shared" ref="D191:R191" si="31">SUM(D187:D190)</f>
        <v>27</v>
      </c>
      <c r="E191" s="265">
        <f t="shared" si="31"/>
        <v>1</v>
      </c>
      <c r="F191" s="122">
        <f t="shared" si="31"/>
        <v>1680</v>
      </c>
      <c r="G191" s="265">
        <f t="shared" si="31"/>
        <v>1</v>
      </c>
      <c r="H191" s="122">
        <f t="shared" si="31"/>
        <v>386</v>
      </c>
      <c r="I191" s="265">
        <f t="shared" si="31"/>
        <v>1</v>
      </c>
      <c r="J191" s="122">
        <f t="shared" si="31"/>
        <v>334</v>
      </c>
      <c r="K191" s="265">
        <f t="shared" si="31"/>
        <v>1</v>
      </c>
      <c r="L191" s="122">
        <f t="shared" si="31"/>
        <v>54</v>
      </c>
      <c r="M191" s="265">
        <f t="shared" si="31"/>
        <v>1</v>
      </c>
      <c r="N191" s="122">
        <f t="shared" si="31"/>
        <v>18</v>
      </c>
      <c r="O191" s="265">
        <f t="shared" si="31"/>
        <v>1</v>
      </c>
      <c r="P191" s="122">
        <f t="shared" si="31"/>
        <v>10</v>
      </c>
      <c r="Q191" s="265">
        <f t="shared" si="31"/>
        <v>0.99999999999999989</v>
      </c>
      <c r="R191" s="122">
        <f t="shared" si="31"/>
        <v>4960</v>
      </c>
    </row>
    <row r="192" spans="1:18" s="203" customFormat="1" ht="15.75" hidden="1" customHeight="1" thickBot="1" x14ac:dyDescent="0.3">
      <c r="A192" s="1828" t="s">
        <v>669</v>
      </c>
      <c r="B192" s="1839"/>
      <c r="C192" s="1839"/>
      <c r="D192" s="1839"/>
      <c r="E192" s="1839"/>
      <c r="F192" s="1839"/>
      <c r="G192" s="1839"/>
      <c r="H192" s="1839"/>
      <c r="I192" s="1839"/>
      <c r="J192" s="1839"/>
      <c r="K192" s="1839"/>
      <c r="L192" s="1839"/>
      <c r="M192" s="1839"/>
      <c r="N192" s="1839"/>
      <c r="O192" s="1839"/>
      <c r="P192" s="1839"/>
      <c r="Q192" s="1839"/>
      <c r="R192" s="1839"/>
    </row>
    <row r="193" spans="1:18" s="203" customFormat="1" hidden="1" x14ac:dyDescent="0.25">
      <c r="A193" s="113"/>
      <c r="B193" s="255" t="s">
        <v>149</v>
      </c>
      <c r="C193" s="256" t="s">
        <v>150</v>
      </c>
      <c r="D193" s="257" t="s">
        <v>149</v>
      </c>
      <c r="E193" s="258" t="s">
        <v>150</v>
      </c>
      <c r="F193" s="256" t="s">
        <v>149</v>
      </c>
      <c r="G193" s="256" t="s">
        <v>150</v>
      </c>
      <c r="H193" s="257" t="s">
        <v>149</v>
      </c>
      <c r="I193" s="258" t="s">
        <v>150</v>
      </c>
      <c r="J193" s="331" t="s">
        <v>149</v>
      </c>
      <c r="K193" s="257" t="s">
        <v>150</v>
      </c>
      <c r="L193" s="258" t="s">
        <v>149</v>
      </c>
      <c r="M193" s="256" t="s">
        <v>150</v>
      </c>
      <c r="N193" s="256" t="s">
        <v>149</v>
      </c>
      <c r="O193" s="256" t="s">
        <v>150</v>
      </c>
      <c r="P193" s="257" t="s">
        <v>149</v>
      </c>
      <c r="Q193" s="258" t="s">
        <v>150</v>
      </c>
      <c r="R193" s="257" t="s">
        <v>149</v>
      </c>
    </row>
    <row r="194" spans="1:18" s="203" customFormat="1" hidden="1" x14ac:dyDescent="0.25">
      <c r="A194" s="96" t="s">
        <v>151</v>
      </c>
      <c r="B194" s="477">
        <v>7.65</v>
      </c>
      <c r="C194" s="478">
        <v>7</v>
      </c>
      <c r="D194" s="477">
        <v>9.3000000000000007</v>
      </c>
      <c r="E194" s="479">
        <v>9</v>
      </c>
      <c r="F194" s="480">
        <v>6.44</v>
      </c>
      <c r="G194" s="478">
        <v>5</v>
      </c>
      <c r="H194" s="477">
        <v>11.05</v>
      </c>
      <c r="I194" s="481">
        <v>12</v>
      </c>
      <c r="J194" s="480">
        <v>19.059999999999999</v>
      </c>
      <c r="K194" s="482">
        <v>18</v>
      </c>
      <c r="L194" s="483">
        <v>6.93</v>
      </c>
      <c r="M194" s="478">
        <v>4</v>
      </c>
      <c r="N194" s="480">
        <v>16.829999999999998</v>
      </c>
      <c r="O194" s="478">
        <v>17</v>
      </c>
      <c r="P194" s="477">
        <v>5.3</v>
      </c>
      <c r="Q194" s="481">
        <v>1</v>
      </c>
      <c r="R194" s="477">
        <v>8.3000000000000007</v>
      </c>
    </row>
    <row r="195" spans="1:18" s="203" customFormat="1" hidden="1" x14ac:dyDescent="0.25">
      <c r="A195" s="99" t="s">
        <v>152</v>
      </c>
      <c r="B195" s="477">
        <v>1.43</v>
      </c>
      <c r="C195" s="478">
        <v>1</v>
      </c>
      <c r="D195" s="477">
        <v>1.52</v>
      </c>
      <c r="E195" s="479">
        <v>1</v>
      </c>
      <c r="F195" s="480">
        <v>1.8</v>
      </c>
      <c r="G195" s="478">
        <v>2</v>
      </c>
      <c r="H195" s="477">
        <v>1.53</v>
      </c>
      <c r="I195" s="481">
        <v>1</v>
      </c>
      <c r="J195" s="480">
        <v>1.54</v>
      </c>
      <c r="K195" s="482">
        <v>1</v>
      </c>
      <c r="L195" s="483">
        <v>1.22</v>
      </c>
      <c r="M195" s="478">
        <v>1</v>
      </c>
      <c r="N195" s="480">
        <v>1.83</v>
      </c>
      <c r="O195" s="478">
        <v>1</v>
      </c>
      <c r="P195" s="477">
        <v>1.4</v>
      </c>
      <c r="Q195" s="481">
        <v>1</v>
      </c>
      <c r="R195" s="477">
        <v>1.57</v>
      </c>
    </row>
    <row r="196" spans="1:18" s="203" customFormat="1" ht="15.75" hidden="1" thickBot="1" x14ac:dyDescent="0.3">
      <c r="A196" s="98" t="s">
        <v>153</v>
      </c>
      <c r="B196" s="484">
        <v>12.25</v>
      </c>
      <c r="C196" s="485">
        <v>10</v>
      </c>
      <c r="D196" s="484">
        <v>10</v>
      </c>
      <c r="E196" s="486">
        <v>6</v>
      </c>
      <c r="F196" s="487">
        <v>28.84</v>
      </c>
      <c r="G196" s="485">
        <v>26</v>
      </c>
      <c r="H196" s="484">
        <v>17.34</v>
      </c>
      <c r="I196" s="488">
        <v>16</v>
      </c>
      <c r="J196" s="487">
        <v>42.37</v>
      </c>
      <c r="K196" s="489">
        <v>38</v>
      </c>
      <c r="L196" s="490">
        <v>7.93</v>
      </c>
      <c r="M196" s="485">
        <v>6</v>
      </c>
      <c r="N196" s="487">
        <v>13.22</v>
      </c>
      <c r="O196" s="485">
        <v>8</v>
      </c>
      <c r="P196" s="484">
        <v>19.5</v>
      </c>
      <c r="Q196" s="488">
        <v>10</v>
      </c>
      <c r="R196" s="484">
        <v>20.25</v>
      </c>
    </row>
    <row r="197" spans="1:18" s="203" customFormat="1" ht="15.75" hidden="1" customHeight="1" thickBot="1" x14ac:dyDescent="0.3">
      <c r="A197" s="1962" t="s">
        <v>697</v>
      </c>
      <c r="B197" s="1963"/>
      <c r="C197" s="1963"/>
      <c r="D197" s="1963"/>
      <c r="E197" s="1963"/>
      <c r="F197" s="1963"/>
      <c r="G197" s="1963"/>
      <c r="H197" s="1963"/>
      <c r="I197" s="1963"/>
      <c r="J197" s="1963"/>
      <c r="K197" s="1963"/>
      <c r="L197" s="1963"/>
      <c r="M197" s="1963"/>
      <c r="N197" s="1963"/>
      <c r="O197" s="1963"/>
      <c r="P197" s="1963"/>
      <c r="Q197" s="1963"/>
      <c r="R197" s="1963"/>
    </row>
    <row r="198" spans="1:18" s="203" customFormat="1" ht="40.5" hidden="1" customHeight="1" thickBot="1" x14ac:dyDescent="0.3">
      <c r="A198" s="110"/>
      <c r="B198" s="1960" t="s">
        <v>134</v>
      </c>
      <c r="C198" s="1961"/>
      <c r="D198" s="1960" t="s">
        <v>135</v>
      </c>
      <c r="E198" s="1961"/>
      <c r="F198" s="1960" t="s">
        <v>136</v>
      </c>
      <c r="G198" s="1961"/>
      <c r="H198" s="1960" t="s">
        <v>137</v>
      </c>
      <c r="I198" s="1961"/>
      <c r="J198" s="1960" t="s">
        <v>138</v>
      </c>
      <c r="K198" s="1961"/>
      <c r="L198" s="1960" t="s">
        <v>139</v>
      </c>
      <c r="M198" s="1961"/>
      <c r="N198" s="1960" t="s">
        <v>586</v>
      </c>
      <c r="O198" s="1961"/>
      <c r="P198" s="1960" t="s">
        <v>141</v>
      </c>
      <c r="Q198" s="1961"/>
      <c r="R198" s="1382" t="s">
        <v>311</v>
      </c>
    </row>
    <row r="199" spans="1:18" s="203" customFormat="1" ht="15.75" hidden="1" thickBot="1" x14ac:dyDescent="0.3">
      <c r="A199" s="1828" t="s">
        <v>452</v>
      </c>
      <c r="B199" s="1839"/>
      <c r="C199" s="1839"/>
      <c r="D199" s="1966"/>
      <c r="E199" s="1966"/>
      <c r="F199" s="1839"/>
      <c r="G199" s="1839"/>
      <c r="H199" s="1966"/>
      <c r="I199" s="1966"/>
      <c r="J199" s="1839"/>
      <c r="K199" s="1839"/>
      <c r="L199" s="1966"/>
      <c r="M199" s="1966"/>
      <c r="N199" s="1839"/>
      <c r="O199" s="1839"/>
      <c r="P199" s="1966"/>
      <c r="Q199" s="1966"/>
      <c r="R199" s="1966"/>
    </row>
    <row r="200" spans="1:18" s="203" customFormat="1" hidden="1" x14ac:dyDescent="0.25">
      <c r="A200" s="105" t="s">
        <v>392</v>
      </c>
      <c r="B200" s="989">
        <v>122</v>
      </c>
      <c r="C200" s="990">
        <f>B200/B208</f>
        <v>5.7465850211964202E-2</v>
      </c>
      <c r="D200" s="989">
        <v>1</v>
      </c>
      <c r="E200" s="990">
        <f>D200/D208</f>
        <v>7.6923076923076927E-2</v>
      </c>
      <c r="F200" s="989">
        <v>16</v>
      </c>
      <c r="G200" s="990">
        <f>F200/F208</f>
        <v>1.0396361273554255E-2</v>
      </c>
      <c r="H200" s="989">
        <v>4</v>
      </c>
      <c r="I200" s="990">
        <f>H200/H208</f>
        <v>1.0416666666666666E-2</v>
      </c>
      <c r="J200" s="989">
        <v>0</v>
      </c>
      <c r="K200" s="990">
        <f>J200/J208</f>
        <v>0</v>
      </c>
      <c r="L200" s="989">
        <v>10</v>
      </c>
      <c r="M200" s="990">
        <f>L200/L208</f>
        <v>0.14084507042253522</v>
      </c>
      <c r="N200" s="989">
        <v>0</v>
      </c>
      <c r="O200" s="990">
        <f>N200/N208</f>
        <v>0</v>
      </c>
      <c r="P200" s="989">
        <v>4</v>
      </c>
      <c r="Q200" s="992">
        <f>P200/P208</f>
        <v>0.4</v>
      </c>
      <c r="R200" s="986">
        <f>SUM(B200,D200,F200,H200,J200,L200,N200,P200)</f>
        <v>157</v>
      </c>
    </row>
    <row r="201" spans="1:18" s="203" customFormat="1" hidden="1" x14ac:dyDescent="0.25">
      <c r="A201" s="102" t="s">
        <v>393</v>
      </c>
      <c r="B201" s="991">
        <v>338</v>
      </c>
      <c r="C201" s="992">
        <f>B201/B208</f>
        <v>0.1592086669806877</v>
      </c>
      <c r="D201" s="991">
        <v>2</v>
      </c>
      <c r="E201" s="992">
        <f>D201/D208</f>
        <v>0.15384615384615385</v>
      </c>
      <c r="F201" s="991">
        <v>391</v>
      </c>
      <c r="G201" s="992">
        <f>F201/F208</f>
        <v>0.25406107862248212</v>
      </c>
      <c r="H201" s="991">
        <v>24</v>
      </c>
      <c r="I201" s="992">
        <f>H201/H208</f>
        <v>6.25E-2</v>
      </c>
      <c r="J201" s="991">
        <v>0</v>
      </c>
      <c r="K201" s="992">
        <f>J201/J208</f>
        <v>0</v>
      </c>
      <c r="L201" s="991">
        <v>11</v>
      </c>
      <c r="M201" s="992">
        <f>L201/L208</f>
        <v>0.15492957746478872</v>
      </c>
      <c r="N201" s="991">
        <v>0</v>
      </c>
      <c r="O201" s="992">
        <f>N201/N208</f>
        <v>0</v>
      </c>
      <c r="P201" s="991">
        <v>1</v>
      </c>
      <c r="Q201" s="992">
        <f>P201/P208</f>
        <v>0.1</v>
      </c>
      <c r="R201" s="987">
        <f>SUM(B201,D201,F201,H201,J201,L201,N201,P201)</f>
        <v>767</v>
      </c>
    </row>
    <row r="202" spans="1:18" s="203" customFormat="1" hidden="1" x14ac:dyDescent="0.25">
      <c r="A202" s="102" t="s">
        <v>328</v>
      </c>
      <c r="B202" s="991">
        <v>419</v>
      </c>
      <c r="C202" s="992">
        <v>0.19800000000000001</v>
      </c>
      <c r="D202" s="991">
        <v>1</v>
      </c>
      <c r="E202" s="992">
        <f>D202/D208</f>
        <v>7.6923076923076927E-2</v>
      </c>
      <c r="F202" s="991">
        <v>410</v>
      </c>
      <c r="G202" s="992">
        <v>0.26700000000000002</v>
      </c>
      <c r="H202" s="991">
        <v>44</v>
      </c>
      <c r="I202" s="992">
        <f>H202/H208</f>
        <v>0.11458333333333333</v>
      </c>
      <c r="J202" s="991">
        <v>0</v>
      </c>
      <c r="K202" s="992">
        <f>J202/J208</f>
        <v>0</v>
      </c>
      <c r="L202" s="991">
        <v>14</v>
      </c>
      <c r="M202" s="992">
        <v>0.19600000000000001</v>
      </c>
      <c r="N202" s="991">
        <v>1</v>
      </c>
      <c r="O202" s="992">
        <f>N202/N208</f>
        <v>0.05</v>
      </c>
      <c r="P202" s="991">
        <v>1</v>
      </c>
      <c r="Q202" s="992">
        <f>P202/P208</f>
        <v>0.1</v>
      </c>
      <c r="R202" s="987">
        <f t="shared" ref="R202:R207" si="32">SUM(B202,D202,F202,H202,J202,L202,N202,P202)</f>
        <v>890</v>
      </c>
    </row>
    <row r="203" spans="1:18" s="203" customFormat="1" hidden="1" x14ac:dyDescent="0.25">
      <c r="A203" s="102" t="s">
        <v>329</v>
      </c>
      <c r="B203" s="991">
        <v>434</v>
      </c>
      <c r="C203" s="992">
        <v>0.20499999999999999</v>
      </c>
      <c r="D203" s="991">
        <v>0</v>
      </c>
      <c r="E203" s="992">
        <f>D203/D208</f>
        <v>0</v>
      </c>
      <c r="F203" s="991">
        <v>338</v>
      </c>
      <c r="G203" s="992">
        <f>F203/F208</f>
        <v>0.21962313190383365</v>
      </c>
      <c r="H203" s="991">
        <v>65</v>
      </c>
      <c r="I203" s="992">
        <f>H203/H208</f>
        <v>0.16927083333333334</v>
      </c>
      <c r="J203" s="991">
        <v>0</v>
      </c>
      <c r="K203" s="992">
        <f>J203/J208</f>
        <v>0</v>
      </c>
      <c r="L203" s="991">
        <v>9</v>
      </c>
      <c r="M203" s="992">
        <f>L203/L208</f>
        <v>0.12676056338028169</v>
      </c>
      <c r="N203" s="991">
        <v>0</v>
      </c>
      <c r="O203" s="992">
        <f>N203/N208</f>
        <v>0</v>
      </c>
      <c r="P203" s="1184">
        <v>1</v>
      </c>
      <c r="Q203" s="992">
        <f>P203/P208</f>
        <v>0.1</v>
      </c>
      <c r="R203" s="987">
        <f t="shared" si="32"/>
        <v>847</v>
      </c>
    </row>
    <row r="204" spans="1:18" s="203" customFormat="1" hidden="1" x14ac:dyDescent="0.25">
      <c r="A204" s="102" t="s">
        <v>330</v>
      </c>
      <c r="B204" s="991">
        <v>291</v>
      </c>
      <c r="C204" s="992">
        <f>B204/B208</f>
        <v>0.13707018370230806</v>
      </c>
      <c r="D204" s="991">
        <v>2</v>
      </c>
      <c r="E204" s="992">
        <f>D204/D208</f>
        <v>0.15384615384615385</v>
      </c>
      <c r="F204" s="991">
        <v>208</v>
      </c>
      <c r="G204" s="992">
        <f>F204/F208</f>
        <v>0.13515269655620532</v>
      </c>
      <c r="H204" s="991">
        <v>87</v>
      </c>
      <c r="I204" s="992">
        <f>H204/H208</f>
        <v>0.2265625</v>
      </c>
      <c r="J204" s="991">
        <v>0</v>
      </c>
      <c r="K204" s="992">
        <f>J204/J208</f>
        <v>0</v>
      </c>
      <c r="L204" s="991">
        <v>10</v>
      </c>
      <c r="M204" s="992">
        <f>L204/L208</f>
        <v>0.14084507042253522</v>
      </c>
      <c r="N204" s="991">
        <v>0</v>
      </c>
      <c r="O204" s="992">
        <f>N204/N208</f>
        <v>0</v>
      </c>
      <c r="P204" s="991">
        <v>0</v>
      </c>
      <c r="Q204" s="992">
        <f>P204/P208</f>
        <v>0</v>
      </c>
      <c r="R204" s="987">
        <f t="shared" si="32"/>
        <v>598</v>
      </c>
    </row>
    <row r="205" spans="1:18" s="203" customFormat="1" hidden="1" x14ac:dyDescent="0.25">
      <c r="A205" s="102" t="s">
        <v>124</v>
      </c>
      <c r="B205" s="991">
        <v>312</v>
      </c>
      <c r="C205" s="992">
        <f>B205/B208</f>
        <v>0.14696184644371174</v>
      </c>
      <c r="D205" s="991">
        <v>6</v>
      </c>
      <c r="E205" s="992">
        <v>0.46100000000000002</v>
      </c>
      <c r="F205" s="991">
        <v>109</v>
      </c>
      <c r="G205" s="992">
        <f>F205/F208</f>
        <v>7.0825211176088365E-2</v>
      </c>
      <c r="H205" s="991">
        <v>88</v>
      </c>
      <c r="I205" s="992">
        <f>H205/H208</f>
        <v>0.22916666666666666</v>
      </c>
      <c r="J205" s="991">
        <v>0</v>
      </c>
      <c r="K205" s="992">
        <f>J205/J208</f>
        <v>0</v>
      </c>
      <c r="L205" s="991">
        <v>10</v>
      </c>
      <c r="M205" s="992">
        <f>L205/L208</f>
        <v>0.14084507042253522</v>
      </c>
      <c r="N205" s="991">
        <v>5</v>
      </c>
      <c r="O205" s="992">
        <f>N205/N208</f>
        <v>0.25</v>
      </c>
      <c r="P205" s="991">
        <v>1</v>
      </c>
      <c r="Q205" s="992">
        <f>P205/P208</f>
        <v>0.1</v>
      </c>
      <c r="R205" s="987">
        <f t="shared" si="32"/>
        <v>531</v>
      </c>
    </row>
    <row r="206" spans="1:18" s="203" customFormat="1" hidden="1" x14ac:dyDescent="0.25">
      <c r="A206" s="102" t="s">
        <v>125</v>
      </c>
      <c r="B206" s="991">
        <v>187</v>
      </c>
      <c r="C206" s="992">
        <f>B206/B208</f>
        <v>8.8082901554404139E-2</v>
      </c>
      <c r="D206" s="991">
        <v>1</v>
      </c>
      <c r="E206" s="992">
        <f>D206/D208</f>
        <v>7.6923076923076927E-2</v>
      </c>
      <c r="F206" s="991">
        <v>57</v>
      </c>
      <c r="G206" s="992">
        <f>F206/F208</f>
        <v>3.7037037037037035E-2</v>
      </c>
      <c r="H206" s="991">
        <v>68</v>
      </c>
      <c r="I206" s="992">
        <f>H206/H208</f>
        <v>0.17708333333333334</v>
      </c>
      <c r="J206" s="991">
        <v>0</v>
      </c>
      <c r="K206" s="992">
        <f>J206/J208</f>
        <v>0</v>
      </c>
      <c r="L206" s="991">
        <v>7</v>
      </c>
      <c r="M206" s="992">
        <f>L206/L208</f>
        <v>9.8591549295774641E-2</v>
      </c>
      <c r="N206" s="991">
        <v>11</v>
      </c>
      <c r="O206" s="992">
        <f>N206/N208</f>
        <v>0.55000000000000004</v>
      </c>
      <c r="P206" s="991">
        <v>2</v>
      </c>
      <c r="Q206" s="992">
        <f>P206/P208</f>
        <v>0.2</v>
      </c>
      <c r="R206" s="987">
        <f t="shared" si="32"/>
        <v>333</v>
      </c>
    </row>
    <row r="207" spans="1:18" s="203" customFormat="1" ht="15.75" hidden="1" thickBot="1" x14ac:dyDescent="0.3">
      <c r="A207" s="722" t="s">
        <v>117</v>
      </c>
      <c r="B207" s="993">
        <v>20</v>
      </c>
      <c r="C207" s="994">
        <f>B207/B208</f>
        <v>9.4206311822892137E-3</v>
      </c>
      <c r="D207" s="993">
        <v>0</v>
      </c>
      <c r="E207" s="994">
        <f>D207/D208</f>
        <v>0</v>
      </c>
      <c r="F207" s="993">
        <v>10</v>
      </c>
      <c r="G207" s="994">
        <f>F207/F208</f>
        <v>6.4977257959714096E-3</v>
      </c>
      <c r="H207" s="993">
        <v>4</v>
      </c>
      <c r="I207" s="994">
        <f>H207/H208</f>
        <v>1.0416666666666666E-2</v>
      </c>
      <c r="J207" s="993">
        <v>353</v>
      </c>
      <c r="K207" s="994">
        <f>J207/J208</f>
        <v>1</v>
      </c>
      <c r="L207" s="993">
        <v>0</v>
      </c>
      <c r="M207" s="994">
        <f>L207/L208</f>
        <v>0</v>
      </c>
      <c r="N207" s="993">
        <v>3</v>
      </c>
      <c r="O207" s="994">
        <f>N207/N208</f>
        <v>0.15</v>
      </c>
      <c r="P207" s="993">
        <v>0</v>
      </c>
      <c r="Q207" s="994">
        <f>P207/P208</f>
        <v>0</v>
      </c>
      <c r="R207" s="988">
        <f t="shared" si="32"/>
        <v>390</v>
      </c>
    </row>
    <row r="208" spans="1:18" s="203" customFormat="1" ht="16.5" hidden="1" thickTop="1" thickBot="1" x14ac:dyDescent="0.3">
      <c r="A208" s="128" t="s">
        <v>164</v>
      </c>
      <c r="B208" s="984">
        <f t="shared" ref="B208:Q208" si="33">SUM(B200:B207)</f>
        <v>2123</v>
      </c>
      <c r="C208" s="985">
        <f t="shared" si="33"/>
        <v>1.0012100800753649</v>
      </c>
      <c r="D208" s="984">
        <f t="shared" si="33"/>
        <v>13</v>
      </c>
      <c r="E208" s="985">
        <f t="shared" si="33"/>
        <v>0.9994615384615384</v>
      </c>
      <c r="F208" s="984">
        <f t="shared" si="33"/>
        <v>1539</v>
      </c>
      <c r="G208" s="985">
        <f t="shared" si="33"/>
        <v>1.0005932423651722</v>
      </c>
      <c r="H208" s="984">
        <f t="shared" si="33"/>
        <v>384</v>
      </c>
      <c r="I208" s="985">
        <f t="shared" si="33"/>
        <v>1</v>
      </c>
      <c r="J208" s="984">
        <f t="shared" si="33"/>
        <v>353</v>
      </c>
      <c r="K208" s="985">
        <f t="shared" si="33"/>
        <v>1</v>
      </c>
      <c r="L208" s="984">
        <f t="shared" si="33"/>
        <v>71</v>
      </c>
      <c r="M208" s="985">
        <f t="shared" si="33"/>
        <v>0.99881690140845081</v>
      </c>
      <c r="N208" s="984">
        <f t="shared" si="33"/>
        <v>20</v>
      </c>
      <c r="O208" s="985">
        <f t="shared" si="33"/>
        <v>1</v>
      </c>
      <c r="P208" s="984">
        <f t="shared" si="33"/>
        <v>10</v>
      </c>
      <c r="Q208" s="985">
        <f t="shared" si="33"/>
        <v>1</v>
      </c>
      <c r="R208" s="984">
        <f>SUM(B208,D208,F208,H208,J208,L208,N208,P208)</f>
        <v>4513</v>
      </c>
    </row>
    <row r="209" spans="1:18" s="30" customFormat="1" ht="15.75" hidden="1" thickBot="1" x14ac:dyDescent="0.3">
      <c r="A209" s="1958" t="s">
        <v>453</v>
      </c>
      <c r="B209" s="1959"/>
      <c r="C209" s="1959"/>
      <c r="D209" s="1959"/>
      <c r="E209" s="1959"/>
      <c r="F209" s="1959"/>
      <c r="G209" s="1959"/>
      <c r="H209" s="1959"/>
      <c r="I209" s="1959"/>
      <c r="J209" s="1959"/>
      <c r="K209" s="1959"/>
      <c r="L209" s="1959"/>
      <c r="M209" s="1959"/>
      <c r="N209" s="1959"/>
      <c r="O209" s="1959"/>
      <c r="P209" s="1959"/>
      <c r="Q209" s="1959"/>
      <c r="R209" s="1959"/>
    </row>
    <row r="210" spans="1:18" s="203" customFormat="1" hidden="1" x14ac:dyDescent="0.25">
      <c r="A210" s="105" t="s">
        <v>118</v>
      </c>
      <c r="B210" s="454">
        <v>378</v>
      </c>
      <c r="C210" s="455">
        <f>SUM(B210/B216)</f>
        <v>0.17804992934526614</v>
      </c>
      <c r="D210" s="454">
        <v>2</v>
      </c>
      <c r="E210" s="455">
        <f>SUM(D210/D216)</f>
        <v>0.15384615384615385</v>
      </c>
      <c r="F210" s="454">
        <v>257</v>
      </c>
      <c r="G210" s="455">
        <f>SUM(F210/F216)</f>
        <v>0.16699155295646523</v>
      </c>
      <c r="H210" s="454">
        <v>57</v>
      </c>
      <c r="I210" s="455">
        <f>SUM(H210/H216)</f>
        <v>0.1484375</v>
      </c>
      <c r="J210" s="454">
        <v>70</v>
      </c>
      <c r="K210" s="455">
        <f>SUM(J210/J216)</f>
        <v>0.19830028328611898</v>
      </c>
      <c r="L210" s="454">
        <v>5</v>
      </c>
      <c r="M210" s="455">
        <f>SUM(L210/L216)</f>
        <v>7.0422535211267609E-2</v>
      </c>
      <c r="N210" s="454">
        <v>3</v>
      </c>
      <c r="O210" s="455">
        <f>SUM(N210/N216)</f>
        <v>0.15</v>
      </c>
      <c r="P210" s="454">
        <v>5</v>
      </c>
      <c r="Q210" s="459">
        <f>SUM(P210/P216)</f>
        <v>0.5</v>
      </c>
      <c r="R210" s="986">
        <f t="shared" ref="R210:R215" si="34">SUM(B210,D210,F210,H210,J210,L210,N210,P210)</f>
        <v>777</v>
      </c>
    </row>
    <row r="211" spans="1:18" s="203" customFormat="1" hidden="1" x14ac:dyDescent="0.25">
      <c r="A211" s="102" t="s">
        <v>119</v>
      </c>
      <c r="B211" s="458">
        <v>157</v>
      </c>
      <c r="C211" s="459">
        <f>SUM(B211/B216)</f>
        <v>7.395195478097033E-2</v>
      </c>
      <c r="D211" s="458">
        <v>2</v>
      </c>
      <c r="E211" s="459">
        <f>SUM(D211/D216)</f>
        <v>0.15384615384615385</v>
      </c>
      <c r="F211" s="458">
        <v>110</v>
      </c>
      <c r="G211" s="459">
        <v>7.1999999999999995E-2</v>
      </c>
      <c r="H211" s="458">
        <v>41</v>
      </c>
      <c r="I211" s="459">
        <f>SUM(H211/H216)</f>
        <v>0.10677083333333333</v>
      </c>
      <c r="J211" s="458">
        <v>24</v>
      </c>
      <c r="K211" s="459">
        <f>SUM(J211/J216)</f>
        <v>6.79886685552408E-2</v>
      </c>
      <c r="L211" s="458">
        <v>31</v>
      </c>
      <c r="M211" s="459">
        <v>0.436</v>
      </c>
      <c r="N211" s="458">
        <v>1</v>
      </c>
      <c r="O211" s="459">
        <f>SUM(N211/N216)</f>
        <v>0.05</v>
      </c>
      <c r="P211" s="458">
        <v>1</v>
      </c>
      <c r="Q211" s="459">
        <f>SUM(P211/P216)</f>
        <v>0.1</v>
      </c>
      <c r="R211" s="987">
        <f t="shared" si="34"/>
        <v>367</v>
      </c>
    </row>
    <row r="212" spans="1:18" s="203" customFormat="1" hidden="1" x14ac:dyDescent="0.25">
      <c r="A212" s="102" t="s">
        <v>120</v>
      </c>
      <c r="B212" s="458">
        <v>34</v>
      </c>
      <c r="C212" s="459">
        <f>SUM(B212/B216)</f>
        <v>1.6015073009891662E-2</v>
      </c>
      <c r="D212" s="458">
        <v>0</v>
      </c>
      <c r="E212" s="459">
        <f>SUM(D212/D216)</f>
        <v>0</v>
      </c>
      <c r="F212" s="458">
        <v>19</v>
      </c>
      <c r="G212" s="459">
        <f>SUM(F212/F216)</f>
        <v>1.2345679012345678E-2</v>
      </c>
      <c r="H212" s="458">
        <v>10</v>
      </c>
      <c r="I212" s="459">
        <f>SUM(H212/H216)</f>
        <v>2.6041666666666668E-2</v>
      </c>
      <c r="J212" s="458">
        <v>4</v>
      </c>
      <c r="K212" s="459">
        <f>SUM(J212/J216)</f>
        <v>1.1331444759206799E-2</v>
      </c>
      <c r="L212" s="458">
        <v>0</v>
      </c>
      <c r="M212" s="459">
        <f>SUM(L212/L216)</f>
        <v>0</v>
      </c>
      <c r="N212" s="458">
        <v>0</v>
      </c>
      <c r="O212" s="459">
        <f>SUM(N212/N216)</f>
        <v>0</v>
      </c>
      <c r="P212" s="458">
        <v>0</v>
      </c>
      <c r="Q212" s="459">
        <f>SUM(P212/P216)</f>
        <v>0</v>
      </c>
      <c r="R212" s="987">
        <f t="shared" si="34"/>
        <v>67</v>
      </c>
    </row>
    <row r="213" spans="1:18" s="203" customFormat="1" hidden="1" x14ac:dyDescent="0.25">
      <c r="A213" s="102" t="s">
        <v>121</v>
      </c>
      <c r="B213" s="458">
        <v>660</v>
      </c>
      <c r="C213" s="459">
        <f>SUM(B213/B216)</f>
        <v>0.31088082901554404</v>
      </c>
      <c r="D213" s="458">
        <v>5</v>
      </c>
      <c r="E213" s="459">
        <v>0.38400000000000001</v>
      </c>
      <c r="F213" s="458">
        <v>542</v>
      </c>
      <c r="G213" s="459">
        <f>SUM(F213/F216)</f>
        <v>0.3521767381416504</v>
      </c>
      <c r="H213" s="458">
        <v>151</v>
      </c>
      <c r="I213" s="459">
        <f>SUM(H213/H216)</f>
        <v>0.39322916666666669</v>
      </c>
      <c r="J213" s="458">
        <v>120</v>
      </c>
      <c r="K213" s="459">
        <f>SUM(J213/J216)</f>
        <v>0.33994334277620397</v>
      </c>
      <c r="L213" s="458">
        <v>6</v>
      </c>
      <c r="M213" s="459">
        <f>SUM(L213/L216)</f>
        <v>8.4507042253521125E-2</v>
      </c>
      <c r="N213" s="458">
        <v>10</v>
      </c>
      <c r="O213" s="459">
        <f>SUM(N213/N216)</f>
        <v>0.5</v>
      </c>
      <c r="P213" s="458">
        <v>3</v>
      </c>
      <c r="Q213" s="459">
        <f>SUM(P213/P216)</f>
        <v>0.3</v>
      </c>
      <c r="R213" s="987">
        <f t="shared" si="34"/>
        <v>1497</v>
      </c>
    </row>
    <row r="214" spans="1:18" s="203" customFormat="1" hidden="1" x14ac:dyDescent="0.25">
      <c r="A214" s="102" t="s">
        <v>342</v>
      </c>
      <c r="B214" s="458">
        <v>714</v>
      </c>
      <c r="C214" s="459">
        <f>SUM(B214/B216)</f>
        <v>0.33631653320772492</v>
      </c>
      <c r="D214" s="458">
        <v>2</v>
      </c>
      <c r="E214" s="459">
        <f>SUM(D214/D216)</f>
        <v>0.15384615384615385</v>
      </c>
      <c r="F214" s="458">
        <v>491</v>
      </c>
      <c r="G214" s="459">
        <f>SUM(F214/F216)</f>
        <v>0.31903833658219621</v>
      </c>
      <c r="H214" s="458">
        <v>106</v>
      </c>
      <c r="I214" s="459">
        <f>SUM(H214/H216)</f>
        <v>0.27604166666666669</v>
      </c>
      <c r="J214" s="458">
        <v>126</v>
      </c>
      <c r="K214" s="459">
        <v>0.35799999999999998</v>
      </c>
      <c r="L214" s="458">
        <v>21</v>
      </c>
      <c r="M214" s="459">
        <f>SUM(L214/L216)</f>
        <v>0.29577464788732394</v>
      </c>
      <c r="N214" s="458">
        <v>4</v>
      </c>
      <c r="O214" s="459">
        <f>SUM(N214/N216)</f>
        <v>0.2</v>
      </c>
      <c r="P214" s="1181">
        <v>0</v>
      </c>
      <c r="Q214" s="459">
        <f>SUM(P214/P216)</f>
        <v>0</v>
      </c>
      <c r="R214" s="987">
        <f t="shared" si="34"/>
        <v>1464</v>
      </c>
    </row>
    <row r="215" spans="1:18" s="203" customFormat="1" ht="15.75" hidden="1" thickBot="1" x14ac:dyDescent="0.3">
      <c r="A215" s="103" t="s">
        <v>123</v>
      </c>
      <c r="B215" s="462">
        <v>180</v>
      </c>
      <c r="C215" s="463">
        <f>SUM(B215/B216)</f>
        <v>8.478568064060292E-2</v>
      </c>
      <c r="D215" s="462">
        <v>2</v>
      </c>
      <c r="E215" s="463">
        <f>SUM(D215/D216)</f>
        <v>0.15384615384615385</v>
      </c>
      <c r="F215" s="462">
        <v>120</v>
      </c>
      <c r="G215" s="463">
        <f>SUM(F215/F216)</f>
        <v>7.7972709551656916E-2</v>
      </c>
      <c r="H215" s="462">
        <v>19</v>
      </c>
      <c r="I215" s="463">
        <f>SUM(H215/H216)</f>
        <v>4.9479166666666664E-2</v>
      </c>
      <c r="J215" s="462">
        <v>9</v>
      </c>
      <c r="K215" s="463">
        <f>SUM(J215/J216)</f>
        <v>2.5495750708215296E-2</v>
      </c>
      <c r="L215" s="462">
        <v>8</v>
      </c>
      <c r="M215" s="463">
        <f>SUM(L215/L216)</f>
        <v>0.11267605633802817</v>
      </c>
      <c r="N215" s="462">
        <v>2</v>
      </c>
      <c r="O215" s="463">
        <f>SUM(N215/N216)</f>
        <v>0.1</v>
      </c>
      <c r="P215" s="462">
        <v>1</v>
      </c>
      <c r="Q215" s="463">
        <f>SUM(P215/P216)</f>
        <v>0.1</v>
      </c>
      <c r="R215" s="988">
        <f t="shared" si="34"/>
        <v>341</v>
      </c>
    </row>
    <row r="216" spans="1:18" s="203" customFormat="1" ht="16.5" hidden="1" thickTop="1" thickBot="1" x14ac:dyDescent="0.3">
      <c r="A216" s="128" t="s">
        <v>164</v>
      </c>
      <c r="B216" s="984">
        <f t="shared" ref="B216:Q216" si="35">SUM(B210:B215)</f>
        <v>2123</v>
      </c>
      <c r="C216" s="985">
        <f t="shared" si="35"/>
        <v>1</v>
      </c>
      <c r="D216" s="984">
        <f t="shared" si="35"/>
        <v>13</v>
      </c>
      <c r="E216" s="985">
        <f t="shared" si="35"/>
        <v>0.99938461538461543</v>
      </c>
      <c r="F216" s="984">
        <f t="shared" si="35"/>
        <v>1539</v>
      </c>
      <c r="G216" s="985">
        <f t="shared" si="35"/>
        <v>1.0005250162443144</v>
      </c>
      <c r="H216" s="984">
        <f t="shared" si="35"/>
        <v>384</v>
      </c>
      <c r="I216" s="985">
        <f t="shared" si="35"/>
        <v>1.0000000000000002</v>
      </c>
      <c r="J216" s="984">
        <f t="shared" si="35"/>
        <v>353</v>
      </c>
      <c r="K216" s="985">
        <f t="shared" si="35"/>
        <v>1.0010594900849858</v>
      </c>
      <c r="L216" s="984">
        <f t="shared" si="35"/>
        <v>71</v>
      </c>
      <c r="M216" s="985">
        <f t="shared" si="35"/>
        <v>0.99938028169014081</v>
      </c>
      <c r="N216" s="984">
        <f t="shared" si="35"/>
        <v>20</v>
      </c>
      <c r="O216" s="985">
        <f t="shared" si="35"/>
        <v>0.99999999999999989</v>
      </c>
      <c r="P216" s="984">
        <f t="shared" si="35"/>
        <v>10</v>
      </c>
      <c r="Q216" s="985">
        <f t="shared" si="35"/>
        <v>0.99999999999999989</v>
      </c>
      <c r="R216" s="984">
        <f>SUM(B216,D216,F216,H216,J216,L216,N216,P216)</f>
        <v>4513</v>
      </c>
    </row>
    <row r="217" spans="1:18" s="203" customFormat="1" ht="15.75" hidden="1" customHeight="1" thickBot="1" x14ac:dyDescent="0.3">
      <c r="A217" s="1958" t="s">
        <v>454</v>
      </c>
      <c r="B217" s="1959"/>
      <c r="C217" s="1959"/>
      <c r="D217" s="1959"/>
      <c r="E217" s="1959"/>
      <c r="F217" s="1959"/>
      <c r="G217" s="1959"/>
      <c r="H217" s="1959"/>
      <c r="I217" s="1959"/>
      <c r="J217" s="1959"/>
      <c r="K217" s="1959"/>
      <c r="L217" s="1959"/>
      <c r="M217" s="1959"/>
      <c r="N217" s="1959"/>
      <c r="O217" s="1959"/>
      <c r="P217" s="1959"/>
      <c r="Q217" s="1959"/>
      <c r="R217" s="1959"/>
    </row>
    <row r="218" spans="1:18" s="203" customFormat="1" hidden="1" x14ac:dyDescent="0.25">
      <c r="A218" s="95" t="s">
        <v>143</v>
      </c>
      <c r="B218" s="454">
        <v>1570</v>
      </c>
      <c r="C218" s="455">
        <v>0.74099999999999999</v>
      </c>
      <c r="D218" s="454">
        <v>8</v>
      </c>
      <c r="E218" s="455">
        <f>SUM(D218/D224)</f>
        <v>0.61538461538461542</v>
      </c>
      <c r="F218" s="454">
        <v>782</v>
      </c>
      <c r="G218" s="455">
        <f>SUM(F218/F224)</f>
        <v>0.50812215724496423</v>
      </c>
      <c r="H218" s="454">
        <v>303</v>
      </c>
      <c r="I218" s="455">
        <f>SUM(H218/H224)</f>
        <v>0.7890625</v>
      </c>
      <c r="J218" s="454">
        <v>255</v>
      </c>
      <c r="K218" s="455">
        <f>SUM(J218/J224)</f>
        <v>0.72237960339943341</v>
      </c>
      <c r="L218" s="454">
        <v>49</v>
      </c>
      <c r="M218" s="455">
        <f>SUM(L218/L224)</f>
        <v>0.6901408450704225</v>
      </c>
      <c r="N218" s="454">
        <v>12</v>
      </c>
      <c r="O218" s="455">
        <f>SUM(N218/N224)</f>
        <v>0.6</v>
      </c>
      <c r="P218" s="1183">
        <v>8</v>
      </c>
      <c r="Q218" s="455">
        <f>SUM(P218/P224)</f>
        <v>0.8</v>
      </c>
      <c r="R218" s="986">
        <f t="shared" ref="R218:R223" si="36">SUM(B218,D218,F218,H218,J218,L218,N218,P218)</f>
        <v>2987</v>
      </c>
    </row>
    <row r="219" spans="1:18" s="203" customFormat="1" hidden="1" x14ac:dyDescent="0.25">
      <c r="A219" s="96" t="s">
        <v>144</v>
      </c>
      <c r="B219" s="458">
        <v>400</v>
      </c>
      <c r="C219" s="459">
        <f>SUM(B219/B224)</f>
        <v>0.18841262364578426</v>
      </c>
      <c r="D219" s="458">
        <v>2</v>
      </c>
      <c r="E219" s="459">
        <f>SUM(D219/D224)</f>
        <v>0.15384615384615385</v>
      </c>
      <c r="F219" s="458">
        <v>554</v>
      </c>
      <c r="G219" s="459">
        <f>SUM(F219/F224)</f>
        <v>0.35997400909681609</v>
      </c>
      <c r="H219" s="458">
        <v>74</v>
      </c>
      <c r="I219" s="459">
        <f>SUM(H219/H224)</f>
        <v>0.19270833333333334</v>
      </c>
      <c r="J219" s="458">
        <v>68</v>
      </c>
      <c r="K219" s="459">
        <f>SUM(J219/J224)</f>
        <v>0.19263456090651557</v>
      </c>
      <c r="L219" s="458">
        <v>14</v>
      </c>
      <c r="M219" s="459">
        <f>SUM(L219/L224)</f>
        <v>0.19718309859154928</v>
      </c>
      <c r="N219" s="458">
        <v>4</v>
      </c>
      <c r="O219" s="459">
        <f>SUM(N219/N224)</f>
        <v>0.2</v>
      </c>
      <c r="P219" s="458">
        <v>1</v>
      </c>
      <c r="Q219" s="459">
        <f>SUM(P219/P224)</f>
        <v>0.1</v>
      </c>
      <c r="R219" s="987">
        <f t="shared" si="36"/>
        <v>1117</v>
      </c>
    </row>
    <row r="220" spans="1:18" s="203" customFormat="1" hidden="1" x14ac:dyDescent="0.25">
      <c r="A220" s="96" t="s">
        <v>145</v>
      </c>
      <c r="B220" s="458">
        <v>122</v>
      </c>
      <c r="C220" s="459">
        <f>SUM(B220/B224)</f>
        <v>5.7465850211964202E-2</v>
      </c>
      <c r="D220" s="458">
        <v>3</v>
      </c>
      <c r="E220" s="459">
        <f>SUM(D220/D224)</f>
        <v>0.23076923076923078</v>
      </c>
      <c r="F220" s="458">
        <v>179</v>
      </c>
      <c r="G220" s="459">
        <f>SUM(F220/F224)</f>
        <v>0.11630929174788823</v>
      </c>
      <c r="H220" s="458">
        <v>5</v>
      </c>
      <c r="I220" s="459">
        <f>SUM(H220/H224)</f>
        <v>1.3020833333333334E-2</v>
      </c>
      <c r="J220" s="458">
        <v>12</v>
      </c>
      <c r="K220" s="459">
        <f>SUM(J220/J224)</f>
        <v>3.39943342776204E-2</v>
      </c>
      <c r="L220" s="458">
        <v>7</v>
      </c>
      <c r="M220" s="459">
        <f>SUM(L220/L224)</f>
        <v>9.8591549295774641E-2</v>
      </c>
      <c r="N220" s="458">
        <v>3</v>
      </c>
      <c r="O220" s="459">
        <f>SUM(N220/N224)</f>
        <v>0.15</v>
      </c>
      <c r="P220" s="458">
        <v>1</v>
      </c>
      <c r="Q220" s="459">
        <f>SUM(P220/P224)</f>
        <v>0.1</v>
      </c>
      <c r="R220" s="987">
        <f t="shared" si="36"/>
        <v>332</v>
      </c>
    </row>
    <row r="221" spans="1:18" s="203" customFormat="1" hidden="1" x14ac:dyDescent="0.25">
      <c r="A221" s="96" t="s">
        <v>146</v>
      </c>
      <c r="B221" s="458">
        <v>21</v>
      </c>
      <c r="C221" s="459">
        <f>SUM(B221/B224)</f>
        <v>9.8916627414036735E-3</v>
      </c>
      <c r="D221" s="458">
        <v>0</v>
      </c>
      <c r="E221" s="459">
        <f>SUM(D221/D224)</f>
        <v>0</v>
      </c>
      <c r="F221" s="458">
        <v>18</v>
      </c>
      <c r="G221" s="459">
        <f>SUM(F221/F224)</f>
        <v>1.1695906432748537E-2</v>
      </c>
      <c r="H221" s="458">
        <v>2</v>
      </c>
      <c r="I221" s="459">
        <f>SUM(H221/H224)</f>
        <v>5.208333333333333E-3</v>
      </c>
      <c r="J221" s="458">
        <v>7</v>
      </c>
      <c r="K221" s="459">
        <f>SUM(J221/J224)</f>
        <v>1.9830028328611898E-2</v>
      </c>
      <c r="L221" s="458">
        <v>1</v>
      </c>
      <c r="M221" s="459">
        <f>SUM(L221/L224)</f>
        <v>1.4084507042253521E-2</v>
      </c>
      <c r="N221" s="458">
        <v>1</v>
      </c>
      <c r="O221" s="459">
        <f>SUM(N221/N224)</f>
        <v>0.05</v>
      </c>
      <c r="P221" s="458">
        <v>0</v>
      </c>
      <c r="Q221" s="459">
        <f>SUM(P221/P224)</f>
        <v>0</v>
      </c>
      <c r="R221" s="987">
        <f t="shared" si="36"/>
        <v>50</v>
      </c>
    </row>
    <row r="222" spans="1:18" s="203" customFormat="1" hidden="1" x14ac:dyDescent="0.25">
      <c r="A222" s="96" t="s">
        <v>147</v>
      </c>
      <c r="B222" s="458">
        <v>5</v>
      </c>
      <c r="C222" s="459">
        <f>SUM(B222/B224)</f>
        <v>2.3551577955723034E-3</v>
      </c>
      <c r="D222" s="458">
        <v>0</v>
      </c>
      <c r="E222" s="459">
        <f>SUM(D222/D224)</f>
        <v>0</v>
      </c>
      <c r="F222" s="458">
        <v>6</v>
      </c>
      <c r="G222" s="459">
        <f>SUM(F222/F224)</f>
        <v>3.8986354775828458E-3</v>
      </c>
      <c r="H222" s="458">
        <v>0</v>
      </c>
      <c r="I222" s="459">
        <f>SUM(H222/H224)</f>
        <v>0</v>
      </c>
      <c r="J222" s="458">
        <v>4</v>
      </c>
      <c r="K222" s="459">
        <f>SUM(J222/J224)</f>
        <v>1.1331444759206799E-2</v>
      </c>
      <c r="L222" s="458">
        <v>0</v>
      </c>
      <c r="M222" s="459">
        <f>SUM(L222/L224)</f>
        <v>0</v>
      </c>
      <c r="N222" s="458">
        <v>0</v>
      </c>
      <c r="O222" s="459">
        <f>SUM(N222/N224)</f>
        <v>0</v>
      </c>
      <c r="P222" s="458">
        <v>0</v>
      </c>
      <c r="Q222" s="459">
        <f>SUM(P222/P224)</f>
        <v>0</v>
      </c>
      <c r="R222" s="987">
        <f t="shared" si="36"/>
        <v>15</v>
      </c>
    </row>
    <row r="223" spans="1:18" s="203" customFormat="1" ht="15.75" hidden="1" thickBot="1" x14ac:dyDescent="0.3">
      <c r="A223" s="114" t="s">
        <v>148</v>
      </c>
      <c r="B223" s="462">
        <v>5</v>
      </c>
      <c r="C223" s="463">
        <f>SUM(B223/B224)</f>
        <v>2.3551577955723034E-3</v>
      </c>
      <c r="D223" s="462">
        <v>0</v>
      </c>
      <c r="E223" s="463">
        <f>SUM(D223/D224)</f>
        <v>0</v>
      </c>
      <c r="F223" s="462">
        <v>0</v>
      </c>
      <c r="G223" s="463">
        <f>SUM(F223/F224)</f>
        <v>0</v>
      </c>
      <c r="H223" s="462">
        <v>0</v>
      </c>
      <c r="I223" s="463">
        <f>SUM(H223/H224)</f>
        <v>0</v>
      </c>
      <c r="J223" s="462">
        <v>7</v>
      </c>
      <c r="K223" s="463">
        <f>SUM(J223/J224)</f>
        <v>1.9830028328611898E-2</v>
      </c>
      <c r="L223" s="462">
        <v>0</v>
      </c>
      <c r="M223" s="463">
        <f>SUM(L223/L224)</f>
        <v>0</v>
      </c>
      <c r="N223" s="462">
        <v>0</v>
      </c>
      <c r="O223" s="463">
        <f>SUM(N223/N224)</f>
        <v>0</v>
      </c>
      <c r="P223" s="462">
        <v>0</v>
      </c>
      <c r="Q223" s="463">
        <f>SUM(P223/P224)</f>
        <v>0</v>
      </c>
      <c r="R223" s="988">
        <f t="shared" si="36"/>
        <v>12</v>
      </c>
    </row>
    <row r="224" spans="1:18" s="203" customFormat="1" ht="16.5" hidden="1" thickTop="1" thickBot="1" x14ac:dyDescent="0.3">
      <c r="A224" s="128" t="s">
        <v>164</v>
      </c>
      <c r="B224" s="984">
        <f t="shared" ref="B224:R224" si="37">SUM(B218:B223)</f>
        <v>2123</v>
      </c>
      <c r="C224" s="985">
        <f t="shared" si="37"/>
        <v>1.0014804521902967</v>
      </c>
      <c r="D224" s="984">
        <f t="shared" si="37"/>
        <v>13</v>
      </c>
      <c r="E224" s="985">
        <f t="shared" si="37"/>
        <v>1</v>
      </c>
      <c r="F224" s="984">
        <f t="shared" si="37"/>
        <v>1539</v>
      </c>
      <c r="G224" s="985">
        <f t="shared" si="37"/>
        <v>1</v>
      </c>
      <c r="H224" s="984">
        <f t="shared" si="37"/>
        <v>384</v>
      </c>
      <c r="I224" s="985">
        <f t="shared" si="37"/>
        <v>1</v>
      </c>
      <c r="J224" s="984">
        <f t="shared" si="37"/>
        <v>353</v>
      </c>
      <c r="K224" s="985">
        <f t="shared" si="37"/>
        <v>1</v>
      </c>
      <c r="L224" s="984">
        <f t="shared" si="37"/>
        <v>71</v>
      </c>
      <c r="M224" s="985">
        <f t="shared" si="37"/>
        <v>0.99999999999999989</v>
      </c>
      <c r="N224" s="984">
        <f t="shared" si="37"/>
        <v>20</v>
      </c>
      <c r="O224" s="985">
        <f t="shared" si="37"/>
        <v>1</v>
      </c>
      <c r="P224" s="984">
        <f t="shared" si="37"/>
        <v>10</v>
      </c>
      <c r="Q224" s="985">
        <f t="shared" si="37"/>
        <v>1</v>
      </c>
      <c r="R224" s="984">
        <f t="shared" si="37"/>
        <v>4513</v>
      </c>
    </row>
    <row r="225" spans="1:18" s="203" customFormat="1" ht="15.75" hidden="1" customHeight="1" thickBot="1" x14ac:dyDescent="0.3">
      <c r="A225" s="1958" t="s">
        <v>263</v>
      </c>
      <c r="B225" s="1959"/>
      <c r="C225" s="1959"/>
      <c r="D225" s="1959"/>
      <c r="E225" s="1959"/>
      <c r="F225" s="1959"/>
      <c r="G225" s="1959"/>
      <c r="H225" s="1959"/>
      <c r="I225" s="1959"/>
      <c r="J225" s="1959"/>
      <c r="K225" s="1959"/>
      <c r="L225" s="1959"/>
      <c r="M225" s="1959"/>
      <c r="N225" s="1959"/>
      <c r="O225" s="1959"/>
      <c r="P225" s="1959"/>
      <c r="Q225" s="1959"/>
      <c r="R225" s="1959"/>
    </row>
    <row r="226" spans="1:18" s="203" customFormat="1" hidden="1" x14ac:dyDescent="0.25">
      <c r="A226" s="95" t="s">
        <v>397</v>
      </c>
      <c r="B226" s="458">
        <v>66</v>
      </c>
      <c r="C226" s="466">
        <f>SUM(B226/B230)</f>
        <v>3.1088082901554404E-2</v>
      </c>
      <c r="D226" s="458">
        <v>1</v>
      </c>
      <c r="E226" s="466">
        <f>SUM(D226/D230)</f>
        <v>7.6923076923076927E-2</v>
      </c>
      <c r="F226" s="458">
        <v>0</v>
      </c>
      <c r="G226" s="466">
        <f>SUM(F226/F230)</f>
        <v>0</v>
      </c>
      <c r="H226" s="458">
        <v>4</v>
      </c>
      <c r="I226" s="466">
        <f>SUM(H226/H230)</f>
        <v>1.0416666666666666E-2</v>
      </c>
      <c r="J226" s="458">
        <v>0</v>
      </c>
      <c r="K226" s="466">
        <f>SUM(J226/J230)</f>
        <v>0</v>
      </c>
      <c r="L226" s="458">
        <v>4</v>
      </c>
      <c r="M226" s="466">
        <f>SUM(L226/L230)</f>
        <v>5.6338028169014086E-2</v>
      </c>
      <c r="N226" s="458">
        <v>0</v>
      </c>
      <c r="O226" s="466">
        <f>SUM(N226/N230)</f>
        <v>0</v>
      </c>
      <c r="P226" s="458">
        <v>0</v>
      </c>
      <c r="Q226" s="466">
        <f>SUM(P226/P230)</f>
        <v>0</v>
      </c>
      <c r="R226" s="649">
        <f>SUM(B226,D226,F226,H226,J226,L226,N226,P226)</f>
        <v>75</v>
      </c>
    </row>
    <row r="227" spans="1:18" s="203" customFormat="1" hidden="1" x14ac:dyDescent="0.25">
      <c r="A227" s="96" t="s">
        <v>319</v>
      </c>
      <c r="B227" s="458">
        <v>1101</v>
      </c>
      <c r="C227" s="470">
        <v>0.51800000000000002</v>
      </c>
      <c r="D227" s="458">
        <v>8</v>
      </c>
      <c r="E227" s="470">
        <f>SUM(D227/D230)</f>
        <v>0.61538461538461542</v>
      </c>
      <c r="F227" s="458">
        <v>40</v>
      </c>
      <c r="G227" s="470">
        <f>SUM(F227/F230)</f>
        <v>2.5990903183885639E-2</v>
      </c>
      <c r="H227" s="458">
        <v>117</v>
      </c>
      <c r="I227" s="470">
        <f>SUM(H227/H230)</f>
        <v>0.3046875</v>
      </c>
      <c r="J227" s="458">
        <v>51</v>
      </c>
      <c r="K227" s="470">
        <f>SUM(J227/J230)</f>
        <v>0.14447592067988668</v>
      </c>
      <c r="L227" s="458">
        <v>60</v>
      </c>
      <c r="M227" s="470">
        <f>SUM(L227/L230)</f>
        <v>0.84507042253521125</v>
      </c>
      <c r="N227" s="458">
        <v>11</v>
      </c>
      <c r="O227" s="470">
        <f>SUM(N227/N230)</f>
        <v>0.55000000000000004</v>
      </c>
      <c r="P227" s="458">
        <v>6</v>
      </c>
      <c r="Q227" s="470">
        <f>SUM(P227/P230)</f>
        <v>0.6</v>
      </c>
      <c r="R227" s="469">
        <f>SUM(B227,D227,F227,H227,J227,L227,N227,P227)</f>
        <v>1394</v>
      </c>
    </row>
    <row r="228" spans="1:18" s="203" customFormat="1" hidden="1" x14ac:dyDescent="0.25">
      <c r="A228" s="96" t="s">
        <v>320</v>
      </c>
      <c r="B228" s="458">
        <v>666</v>
      </c>
      <c r="C228" s="470">
        <f>SUM(B228/B230)</f>
        <v>0.31370701837023079</v>
      </c>
      <c r="D228" s="458">
        <v>3</v>
      </c>
      <c r="E228" s="470">
        <f>SUM(D228/D230)</f>
        <v>0.23076923076923078</v>
      </c>
      <c r="F228" s="458">
        <v>520</v>
      </c>
      <c r="G228" s="470">
        <f>SUM(F228/F230)</f>
        <v>0.3378817413905133</v>
      </c>
      <c r="H228" s="458">
        <v>162</v>
      </c>
      <c r="I228" s="470">
        <f>SUM(H228/H230)</f>
        <v>0.421875</v>
      </c>
      <c r="J228" s="458">
        <v>77</v>
      </c>
      <c r="K228" s="470">
        <f>SUM(J228/J230)</f>
        <v>0.21813031161473087</v>
      </c>
      <c r="L228" s="458">
        <v>6</v>
      </c>
      <c r="M228" s="470">
        <f>SUM(L228/L230)</f>
        <v>8.4507042253521125E-2</v>
      </c>
      <c r="N228" s="458">
        <v>1</v>
      </c>
      <c r="O228" s="470">
        <f>SUM(N228/N230)</f>
        <v>0.05</v>
      </c>
      <c r="P228" s="1181">
        <v>0</v>
      </c>
      <c r="Q228" s="470">
        <f>SUM(P228/P230)</f>
        <v>0</v>
      </c>
      <c r="R228" s="469">
        <f>SUM(B228,D228,F228,H228,J228,L228,N228,P228)</f>
        <v>1435</v>
      </c>
    </row>
    <row r="229" spans="1:18" s="203" customFormat="1" ht="15.75" hidden="1" thickBot="1" x14ac:dyDescent="0.3">
      <c r="A229" s="114" t="s">
        <v>324</v>
      </c>
      <c r="B229" s="462">
        <v>290</v>
      </c>
      <c r="C229" s="473">
        <f>SUM(B229/B230)</f>
        <v>0.1365991521431936</v>
      </c>
      <c r="D229" s="462">
        <v>1</v>
      </c>
      <c r="E229" s="473">
        <f>SUM(D229/D230)</f>
        <v>7.6923076923076927E-2</v>
      </c>
      <c r="F229" s="462">
        <v>979</v>
      </c>
      <c r="G229" s="473">
        <f>SUM(F229/F230)</f>
        <v>0.63612735542560106</v>
      </c>
      <c r="H229" s="462">
        <v>101</v>
      </c>
      <c r="I229" s="473">
        <f>SUM(H229/H230)</f>
        <v>0.26302083333333331</v>
      </c>
      <c r="J229" s="462">
        <v>225</v>
      </c>
      <c r="K229" s="473">
        <v>0.63800000000000001</v>
      </c>
      <c r="L229" s="462">
        <v>1</v>
      </c>
      <c r="M229" s="473">
        <f>SUM(L229/L230)</f>
        <v>1.4084507042253521E-2</v>
      </c>
      <c r="N229" s="462">
        <v>8</v>
      </c>
      <c r="O229" s="473">
        <f>SUM(N229/N230)</f>
        <v>0.4</v>
      </c>
      <c r="P229" s="1182">
        <v>4</v>
      </c>
      <c r="Q229" s="473">
        <f>SUM(P229/P230)</f>
        <v>0.4</v>
      </c>
      <c r="R229" s="476">
        <f>SUM(B229,D229,F229,H229,J229,L229,N229,P229)</f>
        <v>1609</v>
      </c>
    </row>
    <row r="230" spans="1:18" s="203" customFormat="1" ht="16.5" hidden="1" thickTop="1" thickBot="1" x14ac:dyDescent="0.3">
      <c r="A230" s="128" t="s">
        <v>164</v>
      </c>
      <c r="B230" s="984">
        <f t="shared" ref="B230:R230" si="38">SUM(B226:B229)</f>
        <v>2123</v>
      </c>
      <c r="C230" s="985">
        <f t="shared" si="38"/>
        <v>0.99939425341497878</v>
      </c>
      <c r="D230" s="984">
        <f t="shared" si="38"/>
        <v>13</v>
      </c>
      <c r="E230" s="985">
        <f t="shared" si="38"/>
        <v>1</v>
      </c>
      <c r="F230" s="984">
        <f t="shared" si="38"/>
        <v>1539</v>
      </c>
      <c r="G230" s="985">
        <f t="shared" si="38"/>
        <v>1</v>
      </c>
      <c r="H230" s="984">
        <f t="shared" si="38"/>
        <v>384</v>
      </c>
      <c r="I230" s="985">
        <f t="shared" si="38"/>
        <v>1</v>
      </c>
      <c r="J230" s="984">
        <f t="shared" si="38"/>
        <v>353</v>
      </c>
      <c r="K230" s="985">
        <f t="shared" si="38"/>
        <v>1.0006062322946176</v>
      </c>
      <c r="L230" s="984">
        <f t="shared" si="38"/>
        <v>71</v>
      </c>
      <c r="M230" s="985">
        <f t="shared" si="38"/>
        <v>1</v>
      </c>
      <c r="N230" s="984">
        <f t="shared" si="38"/>
        <v>20</v>
      </c>
      <c r="O230" s="985">
        <f t="shared" si="38"/>
        <v>1</v>
      </c>
      <c r="P230" s="984">
        <f t="shared" si="38"/>
        <v>10</v>
      </c>
      <c r="Q230" s="985">
        <f t="shared" si="38"/>
        <v>1</v>
      </c>
      <c r="R230" s="984">
        <f t="shared" si="38"/>
        <v>4513</v>
      </c>
    </row>
    <row r="231" spans="1:18" s="203" customFormat="1" ht="15.75" hidden="1" thickBot="1" x14ac:dyDescent="0.3">
      <c r="A231" s="1958" t="s">
        <v>455</v>
      </c>
      <c r="B231" s="1959"/>
      <c r="C231" s="1959"/>
      <c r="D231" s="1959"/>
      <c r="E231" s="1959"/>
      <c r="F231" s="1959"/>
      <c r="G231" s="1959"/>
      <c r="H231" s="1959"/>
      <c r="I231" s="1959"/>
      <c r="J231" s="1959"/>
      <c r="K231" s="1959"/>
      <c r="L231" s="1959"/>
      <c r="M231" s="1959"/>
      <c r="N231" s="1959"/>
      <c r="O231" s="1959"/>
      <c r="P231" s="1959"/>
      <c r="Q231" s="1959"/>
      <c r="R231" s="1959"/>
    </row>
    <row r="232" spans="1:18" s="203" customFormat="1" hidden="1" x14ac:dyDescent="0.25">
      <c r="A232" s="113"/>
      <c r="B232" s="255" t="s">
        <v>149</v>
      </c>
      <c r="C232" s="256" t="s">
        <v>150</v>
      </c>
      <c r="D232" s="257" t="s">
        <v>149</v>
      </c>
      <c r="E232" s="258" t="s">
        <v>150</v>
      </c>
      <c r="F232" s="256" t="s">
        <v>149</v>
      </c>
      <c r="G232" s="256" t="s">
        <v>150</v>
      </c>
      <c r="H232" s="257" t="s">
        <v>149</v>
      </c>
      <c r="I232" s="258" t="s">
        <v>150</v>
      </c>
      <c r="J232" s="257" t="s">
        <v>149</v>
      </c>
      <c r="K232" s="258" t="s">
        <v>150</v>
      </c>
      <c r="L232" s="257" t="s">
        <v>149</v>
      </c>
      <c r="M232" s="258" t="s">
        <v>150</v>
      </c>
      <c r="N232" s="257" t="s">
        <v>149</v>
      </c>
      <c r="O232" s="258" t="s">
        <v>150</v>
      </c>
      <c r="P232" s="257" t="s">
        <v>149</v>
      </c>
      <c r="Q232" s="258" t="s">
        <v>150</v>
      </c>
      <c r="R232" s="257" t="s">
        <v>149</v>
      </c>
    </row>
    <row r="233" spans="1:18" s="203" customFormat="1" hidden="1" x14ac:dyDescent="0.25">
      <c r="A233" s="96" t="s">
        <v>151</v>
      </c>
      <c r="B233" s="477">
        <v>7.75</v>
      </c>
      <c r="C233" s="478">
        <v>7</v>
      </c>
      <c r="D233" s="477">
        <v>9.85</v>
      </c>
      <c r="E233" s="479">
        <v>13</v>
      </c>
      <c r="F233" s="480">
        <v>6.21</v>
      </c>
      <c r="G233" s="478">
        <v>5</v>
      </c>
      <c r="H233" s="477">
        <v>10.71</v>
      </c>
      <c r="I233" s="481">
        <v>12</v>
      </c>
      <c r="J233" s="477">
        <v>18.97</v>
      </c>
      <c r="K233" s="481">
        <v>18</v>
      </c>
      <c r="L233" s="477">
        <v>7.18</v>
      </c>
      <c r="M233" s="481">
        <v>6</v>
      </c>
      <c r="N233" s="477">
        <v>15.65</v>
      </c>
      <c r="O233" s="481">
        <v>16</v>
      </c>
      <c r="P233" s="477">
        <v>6</v>
      </c>
      <c r="Q233" s="481">
        <v>3</v>
      </c>
      <c r="R233" s="477">
        <v>8.3800000000000008</v>
      </c>
    </row>
    <row r="234" spans="1:18" s="203" customFormat="1" hidden="1" x14ac:dyDescent="0.25">
      <c r="A234" s="99" t="s">
        <v>152</v>
      </c>
      <c r="B234" s="477">
        <v>1.36</v>
      </c>
      <c r="C234" s="478">
        <v>1</v>
      </c>
      <c r="D234" s="477">
        <v>1.62</v>
      </c>
      <c r="E234" s="479">
        <v>1</v>
      </c>
      <c r="F234" s="480">
        <v>1.64</v>
      </c>
      <c r="G234" s="478">
        <v>1</v>
      </c>
      <c r="H234" s="477">
        <v>1.23</v>
      </c>
      <c r="I234" s="481">
        <v>1</v>
      </c>
      <c r="J234" s="477">
        <v>1.49</v>
      </c>
      <c r="K234" s="481">
        <v>1</v>
      </c>
      <c r="L234" s="477">
        <v>1.44</v>
      </c>
      <c r="M234" s="481">
        <v>1</v>
      </c>
      <c r="N234" s="477">
        <v>1.65</v>
      </c>
      <c r="O234" s="481">
        <v>1</v>
      </c>
      <c r="P234" s="477">
        <v>1.27</v>
      </c>
      <c r="Q234" s="481">
        <v>1</v>
      </c>
      <c r="R234" s="477">
        <v>1.46</v>
      </c>
    </row>
    <row r="235" spans="1:18" s="203" customFormat="1" ht="15.75" hidden="1" thickBot="1" x14ac:dyDescent="0.3">
      <c r="A235" s="98" t="s">
        <v>153</v>
      </c>
      <c r="B235" s="484">
        <v>12.24</v>
      </c>
      <c r="C235" s="485">
        <v>10</v>
      </c>
      <c r="D235" s="484">
        <v>8.23</v>
      </c>
      <c r="E235" s="486">
        <v>3</v>
      </c>
      <c r="F235" s="487">
        <v>29.39</v>
      </c>
      <c r="G235" s="485">
        <v>27</v>
      </c>
      <c r="H235" s="484">
        <v>18.16</v>
      </c>
      <c r="I235" s="488">
        <v>16</v>
      </c>
      <c r="J235" s="484">
        <v>39.369999999999997</v>
      </c>
      <c r="K235" s="488">
        <v>35</v>
      </c>
      <c r="L235" s="484">
        <v>5.04</v>
      </c>
      <c r="M235" s="488">
        <v>3</v>
      </c>
      <c r="N235" s="484">
        <v>17.55</v>
      </c>
      <c r="O235" s="488">
        <v>9</v>
      </c>
      <c r="P235" s="484">
        <v>31.27</v>
      </c>
      <c r="Q235" s="488">
        <v>9</v>
      </c>
      <c r="R235" s="484">
        <v>20.66</v>
      </c>
    </row>
    <row r="236" spans="1:18" s="203" customFormat="1" ht="15.75" hidden="1" thickBot="1" x14ac:dyDescent="0.3">
      <c r="A236" s="109"/>
      <c r="B236" s="1962" t="s">
        <v>492</v>
      </c>
      <c r="C236" s="1963"/>
      <c r="D236" s="1963"/>
      <c r="E236" s="1963"/>
      <c r="F236" s="1963"/>
      <c r="G236" s="1963"/>
      <c r="H236" s="1963"/>
      <c r="I236" s="1963"/>
      <c r="J236" s="1963"/>
      <c r="K236" s="1963"/>
      <c r="L236" s="1963"/>
      <c r="M236" s="1963"/>
      <c r="N236" s="1963"/>
      <c r="O236" s="1963"/>
      <c r="P236" s="1963"/>
      <c r="Q236" s="1963"/>
      <c r="R236" s="1963"/>
    </row>
    <row r="237" spans="1:18" s="203" customFormat="1" ht="40.5" hidden="1" customHeight="1" thickBot="1" x14ac:dyDescent="0.3">
      <c r="A237" s="110"/>
      <c r="B237" s="1967" t="s">
        <v>134</v>
      </c>
      <c r="C237" s="1968"/>
      <c r="D237" s="1967" t="s">
        <v>135</v>
      </c>
      <c r="E237" s="1968"/>
      <c r="F237" s="1967" t="s">
        <v>136</v>
      </c>
      <c r="G237" s="1968"/>
      <c r="H237" s="1967" t="s">
        <v>137</v>
      </c>
      <c r="I237" s="1968"/>
      <c r="J237" s="1967" t="s">
        <v>138</v>
      </c>
      <c r="K237" s="1968"/>
      <c r="L237" s="1967" t="s">
        <v>139</v>
      </c>
      <c r="M237" s="1968"/>
      <c r="N237" s="1967" t="s">
        <v>140</v>
      </c>
      <c r="O237" s="1968"/>
      <c r="P237" s="1967" t="s">
        <v>141</v>
      </c>
      <c r="Q237" s="1968"/>
      <c r="R237" s="1381" t="s">
        <v>311</v>
      </c>
    </row>
    <row r="238" spans="1:18" s="203" customFormat="1" ht="15.75" hidden="1" thickBot="1" x14ac:dyDescent="0.3">
      <c r="A238" s="1828" t="s">
        <v>452</v>
      </c>
      <c r="B238" s="1839"/>
      <c r="C238" s="1839"/>
      <c r="D238" s="1966"/>
      <c r="E238" s="1966"/>
      <c r="F238" s="1839"/>
      <c r="G238" s="1839"/>
      <c r="H238" s="1966"/>
      <c r="I238" s="1966"/>
      <c r="J238" s="1839"/>
      <c r="K238" s="1839"/>
      <c r="L238" s="1966"/>
      <c r="M238" s="1966"/>
      <c r="N238" s="1839"/>
      <c r="O238" s="1839"/>
      <c r="P238" s="1966"/>
      <c r="Q238" s="1966"/>
      <c r="R238" s="1966"/>
    </row>
    <row r="239" spans="1:18" s="203" customFormat="1" hidden="1" x14ac:dyDescent="0.25">
      <c r="A239" s="105" t="s">
        <v>392</v>
      </c>
      <c r="B239" s="439">
        <v>119</v>
      </c>
      <c r="C239" s="440">
        <f>B239/B247</f>
        <v>5.1671732522796353E-2</v>
      </c>
      <c r="D239" s="439">
        <v>1</v>
      </c>
      <c r="E239" s="440">
        <f>D239/D247</f>
        <v>6.6666666666666666E-2</v>
      </c>
      <c r="F239" s="439">
        <v>19</v>
      </c>
      <c r="G239" s="440">
        <f>F239/F247</f>
        <v>9.5477386934673374E-3</v>
      </c>
      <c r="H239" s="439">
        <v>4</v>
      </c>
      <c r="I239" s="440">
        <f>H239/H247</f>
        <v>1.0582010582010581E-2</v>
      </c>
      <c r="J239" s="439">
        <v>0</v>
      </c>
      <c r="K239" s="440">
        <f>J239/J247</f>
        <v>0</v>
      </c>
      <c r="L239" s="439">
        <v>10</v>
      </c>
      <c r="M239" s="440">
        <f>L239/L247</f>
        <v>0.11904761904761904</v>
      </c>
      <c r="N239" s="439">
        <v>0</v>
      </c>
      <c r="O239" s="440">
        <f>N239/N247</f>
        <v>0</v>
      </c>
      <c r="P239" s="439">
        <v>2</v>
      </c>
      <c r="Q239" s="440">
        <f>P239/P247</f>
        <v>0.22222222222222221</v>
      </c>
      <c r="R239" s="443">
        <f>SUM(B239,D239,F239,H239,J239,L239,N239,P239)</f>
        <v>155</v>
      </c>
    </row>
    <row r="240" spans="1:18" s="203" customFormat="1" hidden="1" x14ac:dyDescent="0.25">
      <c r="A240" s="102" t="s">
        <v>393</v>
      </c>
      <c r="B240" s="444">
        <v>356</v>
      </c>
      <c r="C240" s="445">
        <v>0.154</v>
      </c>
      <c r="D240" s="444">
        <v>2</v>
      </c>
      <c r="E240" s="445">
        <f>D240/D247</f>
        <v>0.13333333333333333</v>
      </c>
      <c r="F240" s="444">
        <v>529</v>
      </c>
      <c r="G240" s="445">
        <f>F240/F247</f>
        <v>0.26582914572864319</v>
      </c>
      <c r="H240" s="444">
        <v>24</v>
      </c>
      <c r="I240" s="445">
        <f>H240/H247</f>
        <v>6.3492063492063489E-2</v>
      </c>
      <c r="J240" s="444">
        <v>0</v>
      </c>
      <c r="K240" s="445">
        <f>J240/J247</f>
        <v>0</v>
      </c>
      <c r="L240" s="444">
        <v>15</v>
      </c>
      <c r="M240" s="445">
        <v>0.17799999999999999</v>
      </c>
      <c r="N240" s="444">
        <v>0</v>
      </c>
      <c r="O240" s="445">
        <f>N240/N247</f>
        <v>0</v>
      </c>
      <c r="P240" s="444">
        <v>1</v>
      </c>
      <c r="Q240" s="445">
        <f>P240/P247</f>
        <v>0.1111111111111111</v>
      </c>
      <c r="R240" s="448">
        <f>SUM(B240,D240,F240,H240,J240,L240,N240,P240)</f>
        <v>927</v>
      </c>
    </row>
    <row r="241" spans="1:18" s="203" customFormat="1" hidden="1" x14ac:dyDescent="0.25">
      <c r="A241" s="102" t="s">
        <v>328</v>
      </c>
      <c r="B241" s="444">
        <v>455</v>
      </c>
      <c r="C241" s="445">
        <v>0.19700000000000001</v>
      </c>
      <c r="D241" s="444">
        <v>2</v>
      </c>
      <c r="E241" s="445">
        <f>D241/D247</f>
        <v>0.13333333333333333</v>
      </c>
      <c r="F241" s="444">
        <v>440</v>
      </c>
      <c r="G241" s="445">
        <f>F241/F247</f>
        <v>0.22110552763819097</v>
      </c>
      <c r="H241" s="444">
        <v>47</v>
      </c>
      <c r="I241" s="445">
        <f>H241/H247</f>
        <v>0.12433862433862433</v>
      </c>
      <c r="J241" s="444">
        <v>0</v>
      </c>
      <c r="K241" s="445">
        <f>J241/J247</f>
        <v>0</v>
      </c>
      <c r="L241" s="444">
        <v>14</v>
      </c>
      <c r="M241" s="445">
        <f>L241/L247</f>
        <v>0.16666666666666666</v>
      </c>
      <c r="N241" s="444">
        <v>0</v>
      </c>
      <c r="O241" s="445">
        <f>N241/N247</f>
        <v>0</v>
      </c>
      <c r="P241" s="444">
        <v>0</v>
      </c>
      <c r="Q241" s="445">
        <f>P241/P247</f>
        <v>0</v>
      </c>
      <c r="R241" s="448">
        <f t="shared" ref="R241:R246" si="39">SUM(B241,D241,F241,H241,J241,L241,N241,P241)</f>
        <v>958</v>
      </c>
    </row>
    <row r="242" spans="1:18" s="203" customFormat="1" hidden="1" x14ac:dyDescent="0.25">
      <c r="A242" s="102" t="s">
        <v>329</v>
      </c>
      <c r="B242" s="444">
        <v>495</v>
      </c>
      <c r="C242" s="445">
        <f>B242/B247</f>
        <v>0.21493703864524533</v>
      </c>
      <c r="D242" s="444">
        <v>3</v>
      </c>
      <c r="E242" s="445">
        <f>D242/D247</f>
        <v>0.2</v>
      </c>
      <c r="F242" s="444">
        <v>432</v>
      </c>
      <c r="G242" s="445">
        <f>F242/F247</f>
        <v>0.21708542713567838</v>
      </c>
      <c r="H242" s="444">
        <v>78</v>
      </c>
      <c r="I242" s="445">
        <f>H242/H247</f>
        <v>0.20634920634920634</v>
      </c>
      <c r="J242" s="444">
        <v>0</v>
      </c>
      <c r="K242" s="445">
        <f>J242/J247</f>
        <v>0</v>
      </c>
      <c r="L242" s="444">
        <v>12</v>
      </c>
      <c r="M242" s="445">
        <f>L242/L247</f>
        <v>0.14285714285714285</v>
      </c>
      <c r="N242" s="444">
        <v>2</v>
      </c>
      <c r="O242" s="445">
        <f>N242/N247</f>
        <v>7.407407407407407E-2</v>
      </c>
      <c r="P242" s="444">
        <v>1</v>
      </c>
      <c r="Q242" s="445">
        <f>P242/P247</f>
        <v>0.1111111111111111</v>
      </c>
      <c r="R242" s="448">
        <f t="shared" si="39"/>
        <v>1023</v>
      </c>
    </row>
    <row r="243" spans="1:18" s="203" customFormat="1" hidden="1" x14ac:dyDescent="0.25">
      <c r="A243" s="102" t="s">
        <v>330</v>
      </c>
      <c r="B243" s="444">
        <v>292</v>
      </c>
      <c r="C243" s="445">
        <f>B243/B247</f>
        <v>0.12679114198871039</v>
      </c>
      <c r="D243" s="444">
        <v>3</v>
      </c>
      <c r="E243" s="445">
        <f>D243/D247</f>
        <v>0.2</v>
      </c>
      <c r="F243" s="444">
        <v>282</v>
      </c>
      <c r="G243" s="445">
        <f>F243/F247</f>
        <v>0.14170854271356784</v>
      </c>
      <c r="H243" s="444">
        <v>72</v>
      </c>
      <c r="I243" s="445">
        <f>H243/H247</f>
        <v>0.19047619047619047</v>
      </c>
      <c r="J243" s="444">
        <v>0</v>
      </c>
      <c r="K243" s="445">
        <f>J243/J247</f>
        <v>0</v>
      </c>
      <c r="L243" s="444">
        <v>6</v>
      </c>
      <c r="M243" s="445">
        <f>L243/L247</f>
        <v>7.1428571428571425E-2</v>
      </c>
      <c r="N243" s="444">
        <v>0</v>
      </c>
      <c r="O243" s="445">
        <f>N243/N247</f>
        <v>0</v>
      </c>
      <c r="P243" s="444">
        <v>2</v>
      </c>
      <c r="Q243" s="445">
        <f>P243/P247</f>
        <v>0.22222222222222221</v>
      </c>
      <c r="R243" s="448">
        <f t="shared" si="39"/>
        <v>657</v>
      </c>
    </row>
    <row r="244" spans="1:18" s="203" customFormat="1" hidden="1" x14ac:dyDescent="0.25">
      <c r="A244" s="102" t="s">
        <v>124</v>
      </c>
      <c r="B244" s="444">
        <v>290</v>
      </c>
      <c r="C244" s="445">
        <f>B244/B247</f>
        <v>0.12592270950933565</v>
      </c>
      <c r="D244" s="444">
        <v>1</v>
      </c>
      <c r="E244" s="445">
        <f>D244/D247</f>
        <v>6.6666666666666666E-2</v>
      </c>
      <c r="F244" s="444">
        <v>189</v>
      </c>
      <c r="G244" s="445">
        <f>F244/F247</f>
        <v>9.4974874371859294E-2</v>
      </c>
      <c r="H244" s="444">
        <v>84</v>
      </c>
      <c r="I244" s="445">
        <v>0.223</v>
      </c>
      <c r="J244" s="444">
        <v>0</v>
      </c>
      <c r="K244" s="445">
        <f>J244/J247</f>
        <v>0</v>
      </c>
      <c r="L244" s="444">
        <v>12</v>
      </c>
      <c r="M244" s="445">
        <f>L244/L247</f>
        <v>0.14285714285714285</v>
      </c>
      <c r="N244" s="444">
        <v>4</v>
      </c>
      <c r="O244" s="445">
        <f>N244/N247</f>
        <v>0.14814814814814814</v>
      </c>
      <c r="P244" s="444">
        <v>1</v>
      </c>
      <c r="Q244" s="445">
        <f>P244/P247</f>
        <v>0.1111111111111111</v>
      </c>
      <c r="R244" s="448">
        <f t="shared" si="39"/>
        <v>581</v>
      </c>
    </row>
    <row r="245" spans="1:18" s="203" customFormat="1" hidden="1" x14ac:dyDescent="0.25">
      <c r="A245" s="102" t="s">
        <v>125</v>
      </c>
      <c r="B245" s="444">
        <v>264</v>
      </c>
      <c r="C245" s="445">
        <f>B245/B247</f>
        <v>0.11463308727746417</v>
      </c>
      <c r="D245" s="444">
        <v>3</v>
      </c>
      <c r="E245" s="445">
        <f>D245/D247</f>
        <v>0.2</v>
      </c>
      <c r="F245" s="444">
        <v>88</v>
      </c>
      <c r="G245" s="445">
        <f>F245/F247</f>
        <v>4.4221105527638194E-2</v>
      </c>
      <c r="H245" s="444">
        <v>66</v>
      </c>
      <c r="I245" s="445">
        <f>H245/H247</f>
        <v>0.17460317460317459</v>
      </c>
      <c r="J245" s="444">
        <v>0</v>
      </c>
      <c r="K245" s="445">
        <f>J245/J247</f>
        <v>0</v>
      </c>
      <c r="L245" s="444">
        <v>12</v>
      </c>
      <c r="M245" s="445">
        <f>L245/L247</f>
        <v>0.14285714285714285</v>
      </c>
      <c r="N245" s="444">
        <v>15</v>
      </c>
      <c r="O245" s="445">
        <f>N245/N247</f>
        <v>0.55555555555555558</v>
      </c>
      <c r="P245" s="444">
        <v>1</v>
      </c>
      <c r="Q245" s="445">
        <f>P245/P247</f>
        <v>0.1111111111111111</v>
      </c>
      <c r="R245" s="448">
        <f t="shared" si="39"/>
        <v>449</v>
      </c>
    </row>
    <row r="246" spans="1:18" s="203" customFormat="1" ht="15.75" hidden="1" thickBot="1" x14ac:dyDescent="0.3">
      <c r="A246" s="722" t="s">
        <v>117</v>
      </c>
      <c r="B246" s="449">
        <v>32</v>
      </c>
      <c r="C246" s="450">
        <f>B246/B247</f>
        <v>1.3894919669995658E-2</v>
      </c>
      <c r="D246" s="449">
        <v>0</v>
      </c>
      <c r="E246" s="450">
        <f>D246/D247</f>
        <v>0</v>
      </c>
      <c r="F246" s="449">
        <v>11</v>
      </c>
      <c r="G246" s="450">
        <v>5.0000000000000001E-3</v>
      </c>
      <c r="H246" s="449">
        <v>3</v>
      </c>
      <c r="I246" s="450">
        <f>H246/H247</f>
        <v>7.9365079365079361E-3</v>
      </c>
      <c r="J246" s="449">
        <v>448</v>
      </c>
      <c r="K246" s="450">
        <f>J246/J247</f>
        <v>1</v>
      </c>
      <c r="L246" s="449">
        <v>3</v>
      </c>
      <c r="M246" s="450">
        <f>L246/L247</f>
        <v>3.5714285714285712E-2</v>
      </c>
      <c r="N246" s="449">
        <v>6</v>
      </c>
      <c r="O246" s="450">
        <f>N246/N247</f>
        <v>0.22222222222222221</v>
      </c>
      <c r="P246" s="449">
        <v>1</v>
      </c>
      <c r="Q246" s="450">
        <f>P246/P247</f>
        <v>0.1111111111111111</v>
      </c>
      <c r="R246" s="453">
        <f t="shared" si="39"/>
        <v>504</v>
      </c>
    </row>
    <row r="247" spans="1:18" s="203" customFormat="1" ht="16.5" hidden="1" thickTop="1" thickBot="1" x14ac:dyDescent="0.3">
      <c r="A247" s="128" t="s">
        <v>164</v>
      </c>
      <c r="B247" s="122">
        <f t="shared" ref="B247:Q247" si="40">SUM(B239:B246)</f>
        <v>2303</v>
      </c>
      <c r="C247" s="265">
        <f t="shared" si="40"/>
        <v>0.99885062961354742</v>
      </c>
      <c r="D247" s="122">
        <f t="shared" si="40"/>
        <v>15</v>
      </c>
      <c r="E247" s="265">
        <f t="shared" si="40"/>
        <v>1</v>
      </c>
      <c r="F247" s="122">
        <f t="shared" si="40"/>
        <v>1990</v>
      </c>
      <c r="G247" s="265">
        <f t="shared" si="40"/>
        <v>0.9994723618090452</v>
      </c>
      <c r="H247" s="122">
        <f t="shared" si="40"/>
        <v>378</v>
      </c>
      <c r="I247" s="265">
        <f t="shared" si="40"/>
        <v>1.0007777777777778</v>
      </c>
      <c r="J247" s="122">
        <f t="shared" si="40"/>
        <v>448</v>
      </c>
      <c r="K247" s="265">
        <f t="shared" si="40"/>
        <v>1</v>
      </c>
      <c r="L247" s="122">
        <f t="shared" si="40"/>
        <v>84</v>
      </c>
      <c r="M247" s="265">
        <f t="shared" si="40"/>
        <v>0.99942857142857122</v>
      </c>
      <c r="N247" s="122">
        <f t="shared" si="40"/>
        <v>27</v>
      </c>
      <c r="O247" s="265">
        <f t="shared" si="40"/>
        <v>1</v>
      </c>
      <c r="P247" s="122">
        <f t="shared" si="40"/>
        <v>9</v>
      </c>
      <c r="Q247" s="866">
        <f t="shared" si="40"/>
        <v>1</v>
      </c>
      <c r="R247" s="122">
        <f>SUM(R239:R246)</f>
        <v>5254</v>
      </c>
    </row>
    <row r="248" spans="1:18" s="30" customFormat="1" ht="15.75" hidden="1" thickBot="1" x14ac:dyDescent="0.3">
      <c r="A248" s="1958" t="s">
        <v>453</v>
      </c>
      <c r="B248" s="1959"/>
      <c r="C248" s="1959"/>
      <c r="D248" s="1959"/>
      <c r="E248" s="1959"/>
      <c r="F248" s="1959"/>
      <c r="G248" s="1959"/>
      <c r="H248" s="1959"/>
      <c r="I248" s="1959"/>
      <c r="J248" s="1959"/>
      <c r="K248" s="1959"/>
      <c r="L248" s="1959"/>
      <c r="M248" s="1959"/>
      <c r="N248" s="1959"/>
      <c r="O248" s="1959"/>
      <c r="P248" s="1959"/>
      <c r="Q248" s="1959"/>
      <c r="R248" s="1959"/>
    </row>
    <row r="249" spans="1:18" s="203" customFormat="1" hidden="1" x14ac:dyDescent="0.25">
      <c r="A249" s="105" t="s">
        <v>118</v>
      </c>
      <c r="B249" s="454">
        <v>393</v>
      </c>
      <c r="C249" s="455">
        <f>SUM(B249/B255)</f>
        <v>0.17064698219713417</v>
      </c>
      <c r="D249" s="454">
        <v>3</v>
      </c>
      <c r="E249" s="455">
        <f>SUM(D249/D255)</f>
        <v>0.2</v>
      </c>
      <c r="F249" s="454">
        <v>268</v>
      </c>
      <c r="G249" s="455">
        <f>SUM(F249/F255)</f>
        <v>0.13467336683417086</v>
      </c>
      <c r="H249" s="454">
        <v>39</v>
      </c>
      <c r="I249" s="455">
        <f>SUM(H249/H255)</f>
        <v>0.10317460317460317</v>
      </c>
      <c r="J249" s="454">
        <v>77</v>
      </c>
      <c r="K249" s="455">
        <f>SUM(J249/J255)</f>
        <v>0.171875</v>
      </c>
      <c r="L249" s="454">
        <v>11</v>
      </c>
      <c r="M249" s="455">
        <f>SUM(L249/L255)</f>
        <v>0.13095238095238096</v>
      </c>
      <c r="N249" s="454">
        <v>6</v>
      </c>
      <c r="O249" s="455">
        <f>SUM(N249/N255)</f>
        <v>0.22222222222222221</v>
      </c>
      <c r="P249" s="454">
        <v>1</v>
      </c>
      <c r="Q249" s="455">
        <f>SUM(P249/P255)</f>
        <v>0.1111111111111111</v>
      </c>
      <c r="R249" s="443">
        <f t="shared" ref="R249:R254" si="41">SUM(B249,D249,F249,H249,J249,L249,N249,P249)</f>
        <v>798</v>
      </c>
    </row>
    <row r="250" spans="1:18" s="203" customFormat="1" hidden="1" x14ac:dyDescent="0.25">
      <c r="A250" s="102" t="s">
        <v>119</v>
      </c>
      <c r="B250" s="458">
        <v>172</v>
      </c>
      <c r="C250" s="459">
        <f>SUM(B250/B255)</f>
        <v>7.4685193226226659E-2</v>
      </c>
      <c r="D250" s="458">
        <v>1</v>
      </c>
      <c r="E250" s="459">
        <f>SUM(D250/D255)</f>
        <v>6.6666666666666666E-2</v>
      </c>
      <c r="F250" s="458">
        <v>134</v>
      </c>
      <c r="G250" s="459">
        <f>SUM(F250/F255)</f>
        <v>6.733668341708543E-2</v>
      </c>
      <c r="H250" s="458">
        <v>27</v>
      </c>
      <c r="I250" s="459">
        <f>SUM(H250/H255)</f>
        <v>7.1428571428571425E-2</v>
      </c>
      <c r="J250" s="458">
        <v>25</v>
      </c>
      <c r="K250" s="459">
        <f>SUM(J250/J255)</f>
        <v>5.5803571428571432E-2</v>
      </c>
      <c r="L250" s="458">
        <v>46</v>
      </c>
      <c r="M250" s="459">
        <v>0.54700000000000004</v>
      </c>
      <c r="N250" s="458">
        <v>2</v>
      </c>
      <c r="O250" s="459">
        <f>SUM(N250/N255)</f>
        <v>7.407407407407407E-2</v>
      </c>
      <c r="P250" s="458">
        <v>2</v>
      </c>
      <c r="Q250" s="459">
        <f>SUM(P250/P255)</f>
        <v>0.22222222222222221</v>
      </c>
      <c r="R250" s="448">
        <f t="shared" si="41"/>
        <v>409</v>
      </c>
    </row>
    <row r="251" spans="1:18" s="203" customFormat="1" hidden="1" x14ac:dyDescent="0.25">
      <c r="A251" s="102" t="s">
        <v>120</v>
      </c>
      <c r="B251" s="458">
        <v>25</v>
      </c>
      <c r="C251" s="459">
        <f>SUM(B251/B255)</f>
        <v>1.0855405992184108E-2</v>
      </c>
      <c r="D251" s="458">
        <v>0</v>
      </c>
      <c r="E251" s="459">
        <f>SUM(D251/D255)</f>
        <v>0</v>
      </c>
      <c r="F251" s="458">
        <v>15</v>
      </c>
      <c r="G251" s="459">
        <f>SUM(F251/F255)</f>
        <v>7.537688442211055E-3</v>
      </c>
      <c r="H251" s="458">
        <v>8</v>
      </c>
      <c r="I251" s="459">
        <f>SUM(H251/H255)</f>
        <v>2.1164021164021163E-2</v>
      </c>
      <c r="J251" s="458">
        <v>5</v>
      </c>
      <c r="K251" s="459">
        <f>SUM(J251/J255)</f>
        <v>1.1160714285714286E-2</v>
      </c>
      <c r="L251" s="458">
        <v>1</v>
      </c>
      <c r="M251" s="459">
        <f>SUM(L251/L255)</f>
        <v>1.1904761904761904E-2</v>
      </c>
      <c r="N251" s="458">
        <v>1</v>
      </c>
      <c r="O251" s="459">
        <f>SUM(N251/N255)</f>
        <v>3.7037037037037035E-2</v>
      </c>
      <c r="P251" s="458">
        <v>0</v>
      </c>
      <c r="Q251" s="459">
        <f>SUM(P251/P255)</f>
        <v>0</v>
      </c>
      <c r="R251" s="448">
        <f t="shared" si="41"/>
        <v>55</v>
      </c>
    </row>
    <row r="252" spans="1:18" s="203" customFormat="1" hidden="1" x14ac:dyDescent="0.25">
      <c r="A252" s="102" t="s">
        <v>121</v>
      </c>
      <c r="B252" s="458">
        <v>726</v>
      </c>
      <c r="C252" s="459">
        <f>SUM(B252/B255)</f>
        <v>0.31524099001302647</v>
      </c>
      <c r="D252" s="458">
        <v>6</v>
      </c>
      <c r="E252" s="459">
        <f>SUM(D252/D255)</f>
        <v>0.4</v>
      </c>
      <c r="F252" s="458">
        <v>698</v>
      </c>
      <c r="G252" s="459">
        <f>SUM(F252/F255)</f>
        <v>0.3507537688442211</v>
      </c>
      <c r="H252" s="458">
        <v>160</v>
      </c>
      <c r="I252" s="459">
        <v>0.42399999999999999</v>
      </c>
      <c r="J252" s="458">
        <v>152</v>
      </c>
      <c r="K252" s="459">
        <f>SUM(J252/J255)</f>
        <v>0.3392857142857143</v>
      </c>
      <c r="L252" s="458">
        <v>5</v>
      </c>
      <c r="M252" s="459">
        <f>SUM(L252/L255)</f>
        <v>5.9523809523809521E-2</v>
      </c>
      <c r="N252" s="458">
        <v>14</v>
      </c>
      <c r="O252" s="459">
        <f>SUM(N252/N255)</f>
        <v>0.51851851851851849</v>
      </c>
      <c r="P252" s="458">
        <v>4</v>
      </c>
      <c r="Q252" s="459">
        <v>0.44500000000000001</v>
      </c>
      <c r="R252" s="448">
        <f t="shared" si="41"/>
        <v>1765</v>
      </c>
    </row>
    <row r="253" spans="1:18" s="203" customFormat="1" hidden="1" x14ac:dyDescent="0.25">
      <c r="A253" s="102" t="s">
        <v>342</v>
      </c>
      <c r="B253" s="458">
        <v>827</v>
      </c>
      <c r="C253" s="459">
        <f>SUM(B253/B255)</f>
        <v>0.35909683022145028</v>
      </c>
      <c r="D253" s="458">
        <v>5</v>
      </c>
      <c r="E253" s="459">
        <f>SUM(D253/D255)</f>
        <v>0.33333333333333331</v>
      </c>
      <c r="F253" s="458">
        <v>753</v>
      </c>
      <c r="G253" s="459">
        <f>SUM(F253/F255)</f>
        <v>0.37839195979899498</v>
      </c>
      <c r="H253" s="458">
        <v>120</v>
      </c>
      <c r="I253" s="459">
        <v>0.318</v>
      </c>
      <c r="J253" s="458">
        <v>180</v>
      </c>
      <c r="K253" s="459">
        <f>SUM(J253/J255)</f>
        <v>0.4017857142857143</v>
      </c>
      <c r="L253" s="458">
        <v>9</v>
      </c>
      <c r="M253" s="459">
        <f>SUM(L253/L255)</f>
        <v>0.10714285714285714</v>
      </c>
      <c r="N253" s="458">
        <v>4</v>
      </c>
      <c r="O253" s="459">
        <f>SUM(N253/N255)</f>
        <v>0.14814814814814814</v>
      </c>
      <c r="P253" s="458">
        <v>1</v>
      </c>
      <c r="Q253" s="459">
        <f>SUM(P253/P255)</f>
        <v>0.1111111111111111</v>
      </c>
      <c r="R253" s="448">
        <f t="shared" si="41"/>
        <v>1899</v>
      </c>
    </row>
    <row r="254" spans="1:18" s="203" customFormat="1" ht="15.75" hidden="1" thickBot="1" x14ac:dyDescent="0.3">
      <c r="A254" s="103" t="s">
        <v>123</v>
      </c>
      <c r="B254" s="462">
        <v>160</v>
      </c>
      <c r="C254" s="463">
        <f>SUM(B254/B255)</f>
        <v>6.9474598349978295E-2</v>
      </c>
      <c r="D254" s="462">
        <v>0</v>
      </c>
      <c r="E254" s="463">
        <f>SUM(D254/D255)</f>
        <v>0</v>
      </c>
      <c r="F254" s="462">
        <v>122</v>
      </c>
      <c r="G254" s="463">
        <f>SUM(F254/F255)</f>
        <v>6.1306532663316586E-2</v>
      </c>
      <c r="H254" s="462">
        <v>24</v>
      </c>
      <c r="I254" s="463">
        <f>SUM(H254/H255)</f>
        <v>6.3492063492063489E-2</v>
      </c>
      <c r="J254" s="462">
        <v>9</v>
      </c>
      <c r="K254" s="463">
        <f>SUM(J254/J255)</f>
        <v>2.0089285714285716E-2</v>
      </c>
      <c r="L254" s="462">
        <v>12</v>
      </c>
      <c r="M254" s="463">
        <f>SUM(L254/L255)</f>
        <v>0.14285714285714285</v>
      </c>
      <c r="N254" s="462">
        <v>0</v>
      </c>
      <c r="O254" s="463">
        <f>SUM(N254/N255)</f>
        <v>0</v>
      </c>
      <c r="P254" s="462">
        <v>1</v>
      </c>
      <c r="Q254" s="463">
        <f>SUM(P254/P255)</f>
        <v>0.1111111111111111</v>
      </c>
      <c r="R254" s="453">
        <f t="shared" si="41"/>
        <v>328</v>
      </c>
    </row>
    <row r="255" spans="1:18" s="203" customFormat="1" ht="16.5" hidden="1" thickTop="1" thickBot="1" x14ac:dyDescent="0.3">
      <c r="A255" s="128" t="s">
        <v>164</v>
      </c>
      <c r="B255" s="122">
        <f t="shared" ref="B255:Q255" si="42">SUM(B249:B254)</f>
        <v>2303</v>
      </c>
      <c r="C255" s="265">
        <f t="shared" si="42"/>
        <v>1</v>
      </c>
      <c r="D255" s="122">
        <f t="shared" si="42"/>
        <v>15</v>
      </c>
      <c r="E255" s="265">
        <f t="shared" si="42"/>
        <v>1</v>
      </c>
      <c r="F255" s="122">
        <f t="shared" si="42"/>
        <v>1990</v>
      </c>
      <c r="G255" s="265">
        <f t="shared" si="42"/>
        <v>1</v>
      </c>
      <c r="H255" s="122">
        <f t="shared" si="42"/>
        <v>378</v>
      </c>
      <c r="I255" s="265">
        <f t="shared" si="42"/>
        <v>1.0012592592592593</v>
      </c>
      <c r="J255" s="122">
        <f t="shared" si="42"/>
        <v>448</v>
      </c>
      <c r="K255" s="265">
        <f t="shared" si="42"/>
        <v>1</v>
      </c>
      <c r="L255" s="122">
        <f t="shared" si="42"/>
        <v>84</v>
      </c>
      <c r="M255" s="265">
        <f t="shared" si="42"/>
        <v>0.99938095238095226</v>
      </c>
      <c r="N255" s="122">
        <f t="shared" si="42"/>
        <v>27</v>
      </c>
      <c r="O255" s="265">
        <f t="shared" si="42"/>
        <v>1</v>
      </c>
      <c r="P255" s="122">
        <f t="shared" si="42"/>
        <v>9</v>
      </c>
      <c r="Q255" s="265">
        <f t="shared" si="42"/>
        <v>1.0005555555555556</v>
      </c>
      <c r="R255" s="122">
        <f>SUM(B255,D255,F255,H255,J255,L255,N255,P255)</f>
        <v>5254</v>
      </c>
    </row>
    <row r="256" spans="1:18" s="203" customFormat="1" ht="15.75" hidden="1" customHeight="1" thickBot="1" x14ac:dyDescent="0.3">
      <c r="A256" s="1958" t="s">
        <v>454</v>
      </c>
      <c r="B256" s="1959"/>
      <c r="C256" s="1959"/>
      <c r="D256" s="1959"/>
      <c r="E256" s="1959"/>
      <c r="F256" s="1959"/>
      <c r="G256" s="1959"/>
      <c r="H256" s="1959"/>
      <c r="I256" s="1959"/>
      <c r="J256" s="1959"/>
      <c r="K256" s="1959"/>
      <c r="L256" s="1959"/>
      <c r="M256" s="1959"/>
      <c r="N256" s="1959"/>
      <c r="O256" s="1959"/>
      <c r="P256" s="1959"/>
      <c r="Q256" s="1959"/>
      <c r="R256" s="1959"/>
    </row>
    <row r="257" spans="1:18" s="203" customFormat="1" hidden="1" x14ac:dyDescent="0.25">
      <c r="A257" s="95" t="s">
        <v>143</v>
      </c>
      <c r="B257" s="454">
        <v>1718</v>
      </c>
      <c r="C257" s="455">
        <f>SUM(B257/B263)</f>
        <v>0.74598349978289191</v>
      </c>
      <c r="D257" s="454">
        <v>13</v>
      </c>
      <c r="E257" s="455">
        <v>0.86599999999999999</v>
      </c>
      <c r="F257" s="454">
        <v>1122</v>
      </c>
      <c r="G257" s="455">
        <f>SUM(F257/F263)</f>
        <v>0.56381909547738696</v>
      </c>
      <c r="H257" s="454">
        <v>312</v>
      </c>
      <c r="I257" s="455">
        <f>SUM(H257/H263)</f>
        <v>0.82539682539682535</v>
      </c>
      <c r="J257" s="454">
        <v>282</v>
      </c>
      <c r="K257" s="455">
        <f>SUM(J257/J263)</f>
        <v>0.6294642857142857</v>
      </c>
      <c r="L257" s="454">
        <v>63</v>
      </c>
      <c r="M257" s="455">
        <f>SUM(L257/L263)</f>
        <v>0.75</v>
      </c>
      <c r="N257" s="454">
        <v>17</v>
      </c>
      <c r="O257" s="455">
        <f>SUM(N257/N263)</f>
        <v>0.62962962962962965</v>
      </c>
      <c r="P257" s="454">
        <v>6</v>
      </c>
      <c r="Q257" s="455">
        <f>SUM(P257/P263)</f>
        <v>0.66666666666666663</v>
      </c>
      <c r="R257" s="443">
        <f t="shared" ref="R257:R262" si="43">SUM(B257,D257,F257,H257,J257,L257,N257,P257)</f>
        <v>3533</v>
      </c>
    </row>
    <row r="258" spans="1:18" s="203" customFormat="1" hidden="1" x14ac:dyDescent="0.25">
      <c r="A258" s="96" t="s">
        <v>144</v>
      </c>
      <c r="B258" s="458">
        <v>451</v>
      </c>
      <c r="C258" s="459">
        <f>SUM(B258/B263)</f>
        <v>0.19583152409900131</v>
      </c>
      <c r="D258" s="458">
        <v>1</v>
      </c>
      <c r="E258" s="459">
        <f>SUM(D258/D263)</f>
        <v>6.6666666666666666E-2</v>
      </c>
      <c r="F258" s="458">
        <v>665</v>
      </c>
      <c r="G258" s="459">
        <f>SUM(F258/F263)</f>
        <v>0.33417085427135679</v>
      </c>
      <c r="H258" s="458">
        <v>56</v>
      </c>
      <c r="I258" s="459">
        <f>SUM(H258/H263)</f>
        <v>0.14814814814814814</v>
      </c>
      <c r="J258" s="458">
        <v>103</v>
      </c>
      <c r="K258" s="459">
        <f>SUM(J258/J263)</f>
        <v>0.22991071428571427</v>
      </c>
      <c r="L258" s="458">
        <v>16</v>
      </c>
      <c r="M258" s="459">
        <f>SUM(L258/L263)</f>
        <v>0.19047619047619047</v>
      </c>
      <c r="N258" s="458">
        <v>5</v>
      </c>
      <c r="O258" s="459">
        <f>SUM(N258/N263)</f>
        <v>0.18518518518518517</v>
      </c>
      <c r="P258" s="458">
        <v>1</v>
      </c>
      <c r="Q258" s="459">
        <f>SUM(P258/P263)</f>
        <v>0.1111111111111111</v>
      </c>
      <c r="R258" s="448">
        <f t="shared" si="43"/>
        <v>1298</v>
      </c>
    </row>
    <row r="259" spans="1:18" s="203" customFormat="1" hidden="1" x14ac:dyDescent="0.25">
      <c r="A259" s="96" t="s">
        <v>145</v>
      </c>
      <c r="B259" s="458">
        <v>97</v>
      </c>
      <c r="C259" s="459">
        <f>SUM(B259/B263)</f>
        <v>4.211897524967434E-2</v>
      </c>
      <c r="D259" s="458">
        <v>0</v>
      </c>
      <c r="E259" s="459">
        <f>SUM(D259/D263)</f>
        <v>0</v>
      </c>
      <c r="F259" s="458">
        <v>184</v>
      </c>
      <c r="G259" s="459">
        <f>SUM(F259/F263)</f>
        <v>9.2462311557788945E-2</v>
      </c>
      <c r="H259" s="458">
        <v>7</v>
      </c>
      <c r="I259" s="459">
        <f>SUM(H259/H263)</f>
        <v>1.8518518518518517E-2</v>
      </c>
      <c r="J259" s="458">
        <v>34</v>
      </c>
      <c r="K259" s="459">
        <f>SUM(J259/J263)</f>
        <v>7.5892857142857137E-2</v>
      </c>
      <c r="L259" s="458">
        <v>2</v>
      </c>
      <c r="M259" s="459">
        <f>SUM(L259/L263)</f>
        <v>2.3809523809523808E-2</v>
      </c>
      <c r="N259" s="458">
        <v>1</v>
      </c>
      <c r="O259" s="459">
        <f>SUM(N259/N263)</f>
        <v>3.7037037037037035E-2</v>
      </c>
      <c r="P259" s="458">
        <v>1</v>
      </c>
      <c r="Q259" s="459">
        <f>SUM(P259/P263)</f>
        <v>0.1111111111111111</v>
      </c>
      <c r="R259" s="448">
        <f t="shared" si="43"/>
        <v>326</v>
      </c>
    </row>
    <row r="260" spans="1:18" s="203" customFormat="1" hidden="1" x14ac:dyDescent="0.25">
      <c r="A260" s="96" t="s">
        <v>146</v>
      </c>
      <c r="B260" s="458">
        <v>19</v>
      </c>
      <c r="C260" s="459">
        <f>SUM(B260/B263)</f>
        <v>8.250108554059922E-3</v>
      </c>
      <c r="D260" s="458">
        <v>1</v>
      </c>
      <c r="E260" s="459">
        <f>SUM(D260/D263)</f>
        <v>6.6666666666666666E-2</v>
      </c>
      <c r="F260" s="458">
        <v>19</v>
      </c>
      <c r="G260" s="459">
        <f>SUM(F260/F263)</f>
        <v>9.5477386934673374E-3</v>
      </c>
      <c r="H260" s="458">
        <v>3</v>
      </c>
      <c r="I260" s="459">
        <f>SUM(H260/H263)</f>
        <v>7.9365079365079361E-3</v>
      </c>
      <c r="J260" s="458">
        <v>14</v>
      </c>
      <c r="K260" s="459">
        <f>SUM(J260/J263)</f>
        <v>3.125E-2</v>
      </c>
      <c r="L260" s="458">
        <v>2</v>
      </c>
      <c r="M260" s="459">
        <f>SUM(L260/L263)</f>
        <v>2.3809523809523808E-2</v>
      </c>
      <c r="N260" s="458">
        <v>4</v>
      </c>
      <c r="O260" s="459">
        <f>SUM(N260/N263)</f>
        <v>0.14814814814814814</v>
      </c>
      <c r="P260" s="458">
        <v>1</v>
      </c>
      <c r="Q260" s="459">
        <f>SUM(P260/P263)</f>
        <v>0.1111111111111111</v>
      </c>
      <c r="R260" s="448">
        <f t="shared" si="43"/>
        <v>63</v>
      </c>
    </row>
    <row r="261" spans="1:18" s="203" customFormat="1" hidden="1" x14ac:dyDescent="0.25">
      <c r="A261" s="96" t="s">
        <v>147</v>
      </c>
      <c r="B261" s="458">
        <v>14</v>
      </c>
      <c r="C261" s="459">
        <f>SUM(B261/B263)</f>
        <v>6.0790273556231003E-3</v>
      </c>
      <c r="D261" s="458">
        <v>0</v>
      </c>
      <c r="E261" s="459">
        <f>SUM(D261/D263)</f>
        <v>0</v>
      </c>
      <c r="F261" s="458">
        <v>0</v>
      </c>
      <c r="G261" s="459">
        <f>SUM(F261/F263)</f>
        <v>0</v>
      </c>
      <c r="H261" s="458">
        <v>0</v>
      </c>
      <c r="I261" s="459">
        <f>SUM(H261/H263)</f>
        <v>0</v>
      </c>
      <c r="J261" s="458">
        <v>7</v>
      </c>
      <c r="K261" s="459">
        <f>SUM(J261/J263)</f>
        <v>1.5625E-2</v>
      </c>
      <c r="L261" s="458">
        <v>1</v>
      </c>
      <c r="M261" s="459">
        <f>SUM(L261/L263)</f>
        <v>1.1904761904761904E-2</v>
      </c>
      <c r="N261" s="458">
        <v>0</v>
      </c>
      <c r="O261" s="459">
        <f>SUM(N261/N263)</f>
        <v>0</v>
      </c>
      <c r="P261" s="458">
        <v>0</v>
      </c>
      <c r="Q261" s="459">
        <f>SUM(P261/P263)</f>
        <v>0</v>
      </c>
      <c r="R261" s="448">
        <f t="shared" si="43"/>
        <v>22</v>
      </c>
    </row>
    <row r="262" spans="1:18" s="203" customFormat="1" ht="15.75" hidden="1" thickBot="1" x14ac:dyDescent="0.3">
      <c r="A262" s="114" t="s">
        <v>148</v>
      </c>
      <c r="B262" s="462">
        <v>4</v>
      </c>
      <c r="C262" s="463">
        <f>SUM(B262/B263)</f>
        <v>1.7368649587494573E-3</v>
      </c>
      <c r="D262" s="462">
        <v>0</v>
      </c>
      <c r="E262" s="463">
        <f>SUM(D262/D263)</f>
        <v>0</v>
      </c>
      <c r="F262" s="462">
        <v>0</v>
      </c>
      <c r="G262" s="463">
        <f>SUM(F262/F263)</f>
        <v>0</v>
      </c>
      <c r="H262" s="462">
        <v>0</v>
      </c>
      <c r="I262" s="463">
        <f>SUM(H262/H263)</f>
        <v>0</v>
      </c>
      <c r="J262" s="462">
        <v>8</v>
      </c>
      <c r="K262" s="463">
        <f>SUM(J262/J263)</f>
        <v>1.7857142857142856E-2</v>
      </c>
      <c r="L262" s="462">
        <v>0</v>
      </c>
      <c r="M262" s="463">
        <f>SUM(L262/L263)</f>
        <v>0</v>
      </c>
      <c r="N262" s="462">
        <v>0</v>
      </c>
      <c r="O262" s="463">
        <f>SUM(N262/N263)</f>
        <v>0</v>
      </c>
      <c r="P262" s="462">
        <v>0</v>
      </c>
      <c r="Q262" s="463">
        <f>SUM(P262/P263)</f>
        <v>0</v>
      </c>
      <c r="R262" s="453">
        <f t="shared" si="43"/>
        <v>12</v>
      </c>
    </row>
    <row r="263" spans="1:18" s="203" customFormat="1" ht="16.5" hidden="1" thickTop="1" thickBot="1" x14ac:dyDescent="0.3">
      <c r="A263" s="128" t="s">
        <v>164</v>
      </c>
      <c r="B263" s="122">
        <f t="shared" ref="B263:R263" si="44">SUM(B257:B262)</f>
        <v>2303</v>
      </c>
      <c r="C263" s="265">
        <f t="shared" si="44"/>
        <v>1</v>
      </c>
      <c r="D263" s="122">
        <f t="shared" si="44"/>
        <v>15</v>
      </c>
      <c r="E263" s="265">
        <f t="shared" si="44"/>
        <v>0.9993333333333333</v>
      </c>
      <c r="F263" s="122">
        <f t="shared" si="44"/>
        <v>1990</v>
      </c>
      <c r="G263" s="265">
        <f t="shared" si="44"/>
        <v>1</v>
      </c>
      <c r="H263" s="122">
        <f t="shared" si="44"/>
        <v>378</v>
      </c>
      <c r="I263" s="265">
        <f t="shared" si="44"/>
        <v>0.99999999999999989</v>
      </c>
      <c r="J263" s="122">
        <f t="shared" si="44"/>
        <v>448</v>
      </c>
      <c r="K263" s="265">
        <f t="shared" si="44"/>
        <v>1</v>
      </c>
      <c r="L263" s="122">
        <f t="shared" si="44"/>
        <v>84</v>
      </c>
      <c r="M263" s="265">
        <f t="shared" si="44"/>
        <v>1</v>
      </c>
      <c r="N263" s="122">
        <f t="shared" si="44"/>
        <v>27</v>
      </c>
      <c r="O263" s="265">
        <f t="shared" si="44"/>
        <v>1</v>
      </c>
      <c r="P263" s="122">
        <f t="shared" si="44"/>
        <v>9</v>
      </c>
      <c r="Q263" s="265">
        <f t="shared" si="44"/>
        <v>1</v>
      </c>
      <c r="R263" s="122">
        <f t="shared" si="44"/>
        <v>5254</v>
      </c>
    </row>
    <row r="264" spans="1:18" s="203" customFormat="1" ht="15.75" hidden="1" customHeight="1" thickBot="1" x14ac:dyDescent="0.3">
      <c r="A264" s="1958" t="s">
        <v>263</v>
      </c>
      <c r="B264" s="1959"/>
      <c r="C264" s="1959"/>
      <c r="D264" s="1959"/>
      <c r="E264" s="1959"/>
      <c r="F264" s="1959"/>
      <c r="G264" s="1959"/>
      <c r="H264" s="1959"/>
      <c r="I264" s="1959"/>
      <c r="J264" s="1959"/>
      <c r="K264" s="1959"/>
      <c r="L264" s="1959"/>
      <c r="M264" s="1959"/>
      <c r="N264" s="1959"/>
      <c r="O264" s="1959"/>
      <c r="P264" s="1959"/>
      <c r="Q264" s="1959"/>
      <c r="R264" s="1959"/>
    </row>
    <row r="265" spans="1:18" s="203" customFormat="1" hidden="1" x14ac:dyDescent="0.25">
      <c r="A265" s="95" t="s">
        <v>397</v>
      </c>
      <c r="B265" s="458">
        <v>48</v>
      </c>
      <c r="C265" s="466">
        <f>SUM(B265/B269)</f>
        <v>2.0842379504993486E-2</v>
      </c>
      <c r="D265" s="458">
        <v>1</v>
      </c>
      <c r="E265" s="466">
        <f>SUM(D265/D269)</f>
        <v>6.6666666666666666E-2</v>
      </c>
      <c r="F265" s="458">
        <v>0</v>
      </c>
      <c r="G265" s="466">
        <f>SUM(F265/F269)</f>
        <v>0</v>
      </c>
      <c r="H265" s="458">
        <v>2</v>
      </c>
      <c r="I265" s="466">
        <f>SUM(H265/H269)</f>
        <v>5.2910052910052907E-3</v>
      </c>
      <c r="J265" s="458">
        <v>1</v>
      </c>
      <c r="K265" s="466">
        <f>SUM(J265/J269)</f>
        <v>2.232142857142857E-3</v>
      </c>
      <c r="L265" s="458">
        <v>2</v>
      </c>
      <c r="M265" s="466">
        <f>SUM(L265/L269)</f>
        <v>2.3809523809523808E-2</v>
      </c>
      <c r="N265" s="458">
        <v>0</v>
      </c>
      <c r="O265" s="466">
        <f>SUM(N265/N269)</f>
        <v>0</v>
      </c>
      <c r="P265" s="458">
        <v>0</v>
      </c>
      <c r="Q265" s="466">
        <f>SUM(P265/P269)</f>
        <v>0</v>
      </c>
      <c r="R265" s="649">
        <f>SUM(B265,D265,F265,H265,J265,L265,N265,P265)</f>
        <v>54</v>
      </c>
    </row>
    <row r="266" spans="1:18" s="203" customFormat="1" hidden="1" x14ac:dyDescent="0.25">
      <c r="A266" s="96" t="s">
        <v>319</v>
      </c>
      <c r="B266" s="458">
        <v>1241</v>
      </c>
      <c r="C266" s="470">
        <v>0.53800000000000003</v>
      </c>
      <c r="D266" s="458">
        <v>11</v>
      </c>
      <c r="E266" s="470">
        <f>SUM(D266/D269)</f>
        <v>0.73333333333333328</v>
      </c>
      <c r="F266" s="458">
        <v>53</v>
      </c>
      <c r="G266" s="470">
        <f>SUM(F266/F269)</f>
        <v>2.6633165829145728E-2</v>
      </c>
      <c r="H266" s="458">
        <v>102</v>
      </c>
      <c r="I266" s="470">
        <f>SUM(H266/H269)</f>
        <v>0.26984126984126983</v>
      </c>
      <c r="J266" s="458">
        <v>50</v>
      </c>
      <c r="K266" s="470">
        <f>SUM(J266/J269)</f>
        <v>0.11160714285714286</v>
      </c>
      <c r="L266" s="458">
        <v>64</v>
      </c>
      <c r="M266" s="470">
        <f>SUM(L266/L269)</f>
        <v>0.76190476190476186</v>
      </c>
      <c r="N266" s="458">
        <v>17</v>
      </c>
      <c r="O266" s="470">
        <f>SUM(N266/N269)</f>
        <v>0.62962962962962965</v>
      </c>
      <c r="P266" s="458">
        <v>3</v>
      </c>
      <c r="Q266" s="470">
        <f>SUM(P266/P269)</f>
        <v>0.33333333333333331</v>
      </c>
      <c r="R266" s="469">
        <f>SUM(B266,D266,F266,H266,J266,L266,N266,P266)</f>
        <v>1541</v>
      </c>
    </row>
    <row r="267" spans="1:18" s="203" customFormat="1" hidden="1" x14ac:dyDescent="0.25">
      <c r="A267" s="96" t="s">
        <v>320</v>
      </c>
      <c r="B267" s="458">
        <v>734</v>
      </c>
      <c r="C267" s="470">
        <f>SUM(B267/B269)</f>
        <v>0.31871471993052541</v>
      </c>
      <c r="D267" s="458">
        <v>3</v>
      </c>
      <c r="E267" s="470">
        <f>SUM(D267/D269)</f>
        <v>0.2</v>
      </c>
      <c r="F267" s="458">
        <v>716</v>
      </c>
      <c r="G267" s="470">
        <f>SUM(F267/F269)</f>
        <v>0.35979899497487439</v>
      </c>
      <c r="H267" s="458">
        <v>183</v>
      </c>
      <c r="I267" s="470">
        <f>SUM(H267/H269)</f>
        <v>0.48412698412698413</v>
      </c>
      <c r="J267" s="458">
        <v>108</v>
      </c>
      <c r="K267" s="470">
        <f>SUM(J267/J269)</f>
        <v>0.24107142857142858</v>
      </c>
      <c r="L267" s="458">
        <v>7</v>
      </c>
      <c r="M267" s="470">
        <f>SUM(L267/L269)</f>
        <v>8.3333333333333329E-2</v>
      </c>
      <c r="N267" s="458">
        <v>5</v>
      </c>
      <c r="O267" s="470">
        <f>SUM(N267/N269)</f>
        <v>0.18518518518518517</v>
      </c>
      <c r="P267" s="458">
        <v>2</v>
      </c>
      <c r="Q267" s="470">
        <f>SUM(P267/P269)</f>
        <v>0.22222222222222221</v>
      </c>
      <c r="R267" s="469">
        <f>SUM(B267,D267,F267,H267,J267,L267,N267,P267)</f>
        <v>1758</v>
      </c>
    </row>
    <row r="268" spans="1:18" s="203" customFormat="1" ht="15.75" hidden="1" thickBot="1" x14ac:dyDescent="0.3">
      <c r="A268" s="114" t="s">
        <v>321</v>
      </c>
      <c r="B268" s="462">
        <v>280</v>
      </c>
      <c r="C268" s="473">
        <f>SUM(B268/B269)</f>
        <v>0.12158054711246201</v>
      </c>
      <c r="D268" s="462">
        <v>0</v>
      </c>
      <c r="E268" s="473">
        <f>SUM(D268/D269)</f>
        <v>0</v>
      </c>
      <c r="F268" s="462">
        <v>1221</v>
      </c>
      <c r="G268" s="473">
        <v>0.61299999999999999</v>
      </c>
      <c r="H268" s="462">
        <v>91</v>
      </c>
      <c r="I268" s="473">
        <f>SUM(H268/H269)</f>
        <v>0.24074074074074073</v>
      </c>
      <c r="J268" s="462">
        <v>289</v>
      </c>
      <c r="K268" s="473">
        <f>SUM(J268/J269)</f>
        <v>0.6450892857142857</v>
      </c>
      <c r="L268" s="462">
        <v>11</v>
      </c>
      <c r="M268" s="473">
        <f>SUM(L268/L269)</f>
        <v>0.13095238095238096</v>
      </c>
      <c r="N268" s="462">
        <v>5</v>
      </c>
      <c r="O268" s="473">
        <f>SUM(N268/N269)</f>
        <v>0.18518518518518517</v>
      </c>
      <c r="P268" s="462">
        <v>4</v>
      </c>
      <c r="Q268" s="473">
        <v>0.44500000000000001</v>
      </c>
      <c r="R268" s="476">
        <f>SUM(B268,D268,F268,H268,J268,L268,N268,P268)</f>
        <v>1901</v>
      </c>
    </row>
    <row r="269" spans="1:18" s="203" customFormat="1" ht="16.5" hidden="1" thickTop="1" thickBot="1" x14ac:dyDescent="0.3">
      <c r="A269" s="128" t="s">
        <v>164</v>
      </c>
      <c r="B269" s="122">
        <f t="shared" ref="B269:R269" si="45">SUM(B265:B268)</f>
        <v>2303</v>
      </c>
      <c r="C269" s="265">
        <f t="shared" si="45"/>
        <v>0.99913764654798087</v>
      </c>
      <c r="D269" s="122">
        <f t="shared" si="45"/>
        <v>15</v>
      </c>
      <c r="E269" s="265">
        <f t="shared" si="45"/>
        <v>1</v>
      </c>
      <c r="F269" s="122">
        <f t="shared" si="45"/>
        <v>1990</v>
      </c>
      <c r="G269" s="265">
        <f t="shared" si="45"/>
        <v>0.99943216080402009</v>
      </c>
      <c r="H269" s="122">
        <f t="shared" si="45"/>
        <v>378</v>
      </c>
      <c r="I269" s="265">
        <f t="shared" si="45"/>
        <v>1</v>
      </c>
      <c r="J269" s="122">
        <f t="shared" si="45"/>
        <v>448</v>
      </c>
      <c r="K269" s="265">
        <f t="shared" si="45"/>
        <v>1</v>
      </c>
      <c r="L269" s="122">
        <f t="shared" si="45"/>
        <v>84</v>
      </c>
      <c r="M269" s="265">
        <f t="shared" si="45"/>
        <v>1</v>
      </c>
      <c r="N269" s="122">
        <f t="shared" si="45"/>
        <v>27</v>
      </c>
      <c r="O269" s="265">
        <f t="shared" si="45"/>
        <v>1</v>
      </c>
      <c r="P269" s="122">
        <f t="shared" si="45"/>
        <v>9</v>
      </c>
      <c r="Q269" s="265">
        <f t="shared" si="45"/>
        <v>1.0005555555555556</v>
      </c>
      <c r="R269" s="122">
        <f t="shared" si="45"/>
        <v>5254</v>
      </c>
    </row>
    <row r="270" spans="1:18" s="203" customFormat="1" ht="15.75" hidden="1" thickBot="1" x14ac:dyDescent="0.3">
      <c r="A270" s="1958" t="s">
        <v>455</v>
      </c>
      <c r="B270" s="1959"/>
      <c r="C270" s="1959"/>
      <c r="D270" s="1959"/>
      <c r="E270" s="1959"/>
      <c r="F270" s="1959"/>
      <c r="G270" s="1959"/>
      <c r="H270" s="1959"/>
      <c r="I270" s="1959"/>
      <c r="J270" s="1959"/>
      <c r="K270" s="1959"/>
      <c r="L270" s="1959"/>
      <c r="M270" s="1959"/>
      <c r="N270" s="1959"/>
      <c r="O270" s="1959"/>
      <c r="P270" s="1959"/>
      <c r="Q270" s="1959"/>
      <c r="R270" s="1959"/>
    </row>
    <row r="271" spans="1:18" s="203" customFormat="1" hidden="1" x14ac:dyDescent="0.25">
      <c r="A271" s="113"/>
      <c r="B271" s="255" t="s">
        <v>149</v>
      </c>
      <c r="C271" s="256" t="s">
        <v>150</v>
      </c>
      <c r="D271" s="257" t="s">
        <v>149</v>
      </c>
      <c r="E271" s="258" t="s">
        <v>150</v>
      </c>
      <c r="F271" s="256" t="s">
        <v>149</v>
      </c>
      <c r="G271" s="256" t="s">
        <v>150</v>
      </c>
      <c r="H271" s="257" t="s">
        <v>149</v>
      </c>
      <c r="I271" s="258" t="s">
        <v>150</v>
      </c>
      <c r="J271" s="331" t="s">
        <v>149</v>
      </c>
      <c r="K271" s="257" t="s">
        <v>150</v>
      </c>
      <c r="L271" s="258" t="s">
        <v>149</v>
      </c>
      <c r="M271" s="256" t="s">
        <v>150</v>
      </c>
      <c r="N271" s="256" t="s">
        <v>149</v>
      </c>
      <c r="O271" s="256" t="s">
        <v>150</v>
      </c>
      <c r="P271" s="257" t="s">
        <v>149</v>
      </c>
      <c r="Q271" s="258" t="s">
        <v>150</v>
      </c>
      <c r="R271" s="257" t="s">
        <v>149</v>
      </c>
    </row>
    <row r="272" spans="1:18" s="203" customFormat="1" hidden="1" x14ac:dyDescent="0.25">
      <c r="A272" s="96" t="s">
        <v>151</v>
      </c>
      <c r="B272" s="477">
        <v>7.93</v>
      </c>
      <c r="C272" s="478">
        <v>7</v>
      </c>
      <c r="D272" s="477">
        <v>8.73</v>
      </c>
      <c r="E272" s="479">
        <v>9</v>
      </c>
      <c r="F272" s="480">
        <v>6.56</v>
      </c>
      <c r="G272" s="478">
        <v>6</v>
      </c>
      <c r="H272" s="477">
        <v>10.46</v>
      </c>
      <c r="I272" s="481">
        <v>11</v>
      </c>
      <c r="J272" s="480">
        <v>18.82</v>
      </c>
      <c r="K272" s="482">
        <v>18</v>
      </c>
      <c r="L272" s="483">
        <v>7.81</v>
      </c>
      <c r="M272" s="478">
        <v>7</v>
      </c>
      <c r="N272" s="480">
        <v>15.81</v>
      </c>
      <c r="O272" s="478">
        <v>16</v>
      </c>
      <c r="P272" s="477">
        <v>8.57</v>
      </c>
      <c r="Q272" s="481">
        <v>8</v>
      </c>
      <c r="R272" s="477">
        <v>8.56</v>
      </c>
    </row>
    <row r="273" spans="1:18" s="203" customFormat="1" hidden="1" x14ac:dyDescent="0.25">
      <c r="A273" s="99" t="s">
        <v>152</v>
      </c>
      <c r="B273" s="477">
        <v>1.34</v>
      </c>
      <c r="C273" s="478">
        <v>1</v>
      </c>
      <c r="D273" s="477">
        <v>1.27</v>
      </c>
      <c r="E273" s="479">
        <v>1</v>
      </c>
      <c r="F273" s="480">
        <v>1.55</v>
      </c>
      <c r="G273" s="478">
        <v>1</v>
      </c>
      <c r="H273" s="477">
        <v>1.21</v>
      </c>
      <c r="I273" s="481">
        <v>1</v>
      </c>
      <c r="J273" s="480">
        <v>1.65</v>
      </c>
      <c r="K273" s="482">
        <v>1</v>
      </c>
      <c r="L273" s="483">
        <v>1.36</v>
      </c>
      <c r="M273" s="478">
        <v>1</v>
      </c>
      <c r="N273" s="480">
        <v>1.7</v>
      </c>
      <c r="O273" s="478">
        <v>1</v>
      </c>
      <c r="P273" s="477">
        <v>1.43</v>
      </c>
      <c r="Q273" s="481">
        <v>1</v>
      </c>
      <c r="R273" s="477">
        <v>1.44</v>
      </c>
    </row>
    <row r="274" spans="1:18" s="203" customFormat="1" ht="15.75" hidden="1" thickBot="1" x14ac:dyDescent="0.3">
      <c r="A274" s="98" t="s">
        <v>153</v>
      </c>
      <c r="B274" s="484">
        <v>12.39</v>
      </c>
      <c r="C274" s="485">
        <v>10</v>
      </c>
      <c r="D274" s="484">
        <v>5.8</v>
      </c>
      <c r="E274" s="486">
        <v>3</v>
      </c>
      <c r="F274" s="487">
        <v>28.68</v>
      </c>
      <c r="G274" s="485">
        <v>26</v>
      </c>
      <c r="H274" s="484">
        <v>18.309999999999999</v>
      </c>
      <c r="I274" s="488">
        <v>17</v>
      </c>
      <c r="J274" s="487">
        <v>38.880000000000003</v>
      </c>
      <c r="K274" s="489">
        <v>34</v>
      </c>
      <c r="L274" s="490">
        <v>8.99</v>
      </c>
      <c r="M274" s="485">
        <v>5</v>
      </c>
      <c r="N274" s="487">
        <v>14.07</v>
      </c>
      <c r="O274" s="485">
        <v>10</v>
      </c>
      <c r="P274" s="484">
        <v>27.14</v>
      </c>
      <c r="Q274" s="488">
        <v>22</v>
      </c>
      <c r="R274" s="484">
        <v>21.2</v>
      </c>
    </row>
    <row r="275" spans="1:18" ht="19.5" hidden="1" thickBot="1" x14ac:dyDescent="0.35">
      <c r="A275" s="1944" t="s">
        <v>439</v>
      </c>
      <c r="B275" s="1945"/>
      <c r="C275" s="1945"/>
      <c r="D275" s="1945"/>
      <c r="E275" s="1945"/>
      <c r="F275" s="1945"/>
      <c r="G275" s="1945"/>
      <c r="H275" s="1945"/>
      <c r="I275" s="1945"/>
      <c r="J275" s="1945"/>
      <c r="K275" s="1945"/>
      <c r="L275" s="1945"/>
      <c r="M275" s="1945"/>
      <c r="N275" s="1945"/>
      <c r="O275" s="1945"/>
      <c r="P275" s="1945"/>
      <c r="Q275" s="1945"/>
      <c r="R275" s="1945"/>
    </row>
    <row r="276" spans="1:18" s="203" customFormat="1" ht="15.75" hidden="1" thickBot="1" x14ac:dyDescent="0.3">
      <c r="A276" s="109"/>
      <c r="B276" s="1962" t="s">
        <v>706</v>
      </c>
      <c r="C276" s="1963"/>
      <c r="D276" s="1963"/>
      <c r="E276" s="1963"/>
      <c r="F276" s="1963"/>
      <c r="G276" s="1963"/>
      <c r="H276" s="1963"/>
      <c r="I276" s="1963"/>
      <c r="J276" s="1963"/>
      <c r="K276" s="1963"/>
      <c r="L276" s="1963"/>
      <c r="M276" s="1963"/>
      <c r="N276" s="1963"/>
      <c r="O276" s="1963"/>
      <c r="P276" s="1963"/>
      <c r="Q276" s="1963"/>
      <c r="R276" s="1963"/>
    </row>
    <row r="277" spans="1:18" ht="40.5" hidden="1" customHeight="1" thickBot="1" x14ac:dyDescent="0.3">
      <c r="A277" s="110"/>
      <c r="B277" s="1967" t="s">
        <v>134</v>
      </c>
      <c r="C277" s="1968"/>
      <c r="D277" s="1967" t="s">
        <v>135</v>
      </c>
      <c r="E277" s="1968"/>
      <c r="F277" s="1967" t="s">
        <v>136</v>
      </c>
      <c r="G277" s="1968"/>
      <c r="H277" s="1967" t="s">
        <v>137</v>
      </c>
      <c r="I277" s="1968"/>
      <c r="J277" s="1967" t="s">
        <v>138</v>
      </c>
      <c r="K277" s="1968"/>
      <c r="L277" s="1967" t="s">
        <v>139</v>
      </c>
      <c r="M277" s="1968"/>
      <c r="N277" s="1967" t="s">
        <v>140</v>
      </c>
      <c r="O277" s="1968"/>
      <c r="P277" s="1967" t="s">
        <v>141</v>
      </c>
      <c r="Q277" s="1968"/>
      <c r="R277" s="1381" t="s">
        <v>311</v>
      </c>
    </row>
    <row r="278" spans="1:18" ht="15.75" hidden="1" thickBot="1" x14ac:dyDescent="0.3">
      <c r="A278" s="1828" t="s">
        <v>452</v>
      </c>
      <c r="B278" s="1839"/>
      <c r="C278" s="1839"/>
      <c r="D278" s="1966"/>
      <c r="E278" s="1966"/>
      <c r="F278" s="1839"/>
      <c r="G278" s="1839"/>
      <c r="H278" s="1966"/>
      <c r="I278" s="1966"/>
      <c r="J278" s="1839"/>
      <c r="K278" s="1839"/>
      <c r="L278" s="1966"/>
      <c r="M278" s="1966"/>
      <c r="N278" s="1839"/>
      <c r="O278" s="1839"/>
      <c r="P278" s="1966"/>
      <c r="Q278" s="1966"/>
      <c r="R278" s="1966"/>
    </row>
    <row r="279" spans="1:18" hidden="1" x14ac:dyDescent="0.25">
      <c r="A279" s="105" t="s">
        <v>392</v>
      </c>
      <c r="B279" s="439">
        <v>151</v>
      </c>
      <c r="C279" s="440">
        <f>B279/B287</f>
        <v>5.7523809523809526E-2</v>
      </c>
      <c r="D279" s="439">
        <v>1</v>
      </c>
      <c r="E279" s="440">
        <f>D279/D287</f>
        <v>4.5454545454545456E-2</v>
      </c>
      <c r="F279" s="439">
        <v>22</v>
      </c>
      <c r="G279" s="440">
        <f>F279/F287</f>
        <v>1.261467889908257E-2</v>
      </c>
      <c r="H279" s="439">
        <v>3</v>
      </c>
      <c r="I279" s="441">
        <f>H279/H287</f>
        <v>7.3529411764705881E-3</v>
      </c>
      <c r="J279" s="442">
        <v>0</v>
      </c>
      <c r="K279" s="440">
        <f>J279/J287</f>
        <v>0</v>
      </c>
      <c r="L279" s="439">
        <v>13</v>
      </c>
      <c r="M279" s="441">
        <f>L279/L287</f>
        <v>0.18309859154929578</v>
      </c>
      <c r="N279" s="442">
        <v>0</v>
      </c>
      <c r="O279" s="440">
        <f>N279/N287</f>
        <v>0</v>
      </c>
      <c r="P279" s="439">
        <v>1</v>
      </c>
      <c r="Q279" s="441">
        <f>P279/P287</f>
        <v>0.125</v>
      </c>
      <c r="R279" s="443">
        <f>SUM(B279,D279,F279,H279,J279,L279,N279,P279)</f>
        <v>191</v>
      </c>
    </row>
    <row r="280" spans="1:18" hidden="1" x14ac:dyDescent="0.25">
      <c r="A280" s="102" t="s">
        <v>393</v>
      </c>
      <c r="B280" s="444">
        <v>415</v>
      </c>
      <c r="C280" s="445">
        <f>B280/B287</f>
        <v>0.15809523809523809</v>
      </c>
      <c r="D280" s="444">
        <v>2</v>
      </c>
      <c r="E280" s="445">
        <f>D280/D287</f>
        <v>9.0909090909090912E-2</v>
      </c>
      <c r="F280" s="444">
        <v>463</v>
      </c>
      <c r="G280" s="445">
        <f>F280/F287</f>
        <v>0.26548165137614677</v>
      </c>
      <c r="H280" s="444">
        <v>25</v>
      </c>
      <c r="I280" s="446">
        <f>H280/H287</f>
        <v>6.1274509803921566E-2</v>
      </c>
      <c r="J280" s="447">
        <v>0</v>
      </c>
      <c r="K280" s="445">
        <f>J280/J287</f>
        <v>0</v>
      </c>
      <c r="L280" s="444">
        <v>9</v>
      </c>
      <c r="M280" s="446">
        <f>L280/L287</f>
        <v>0.12676056338028169</v>
      </c>
      <c r="N280" s="447">
        <v>0</v>
      </c>
      <c r="O280" s="445">
        <f>N280/N287</f>
        <v>0</v>
      </c>
      <c r="P280" s="444">
        <v>2</v>
      </c>
      <c r="Q280" s="446">
        <f>P280/P287</f>
        <v>0.25</v>
      </c>
      <c r="R280" s="448">
        <f>SUM(B280,D280,F280,H280,J280,L280,N280,P280)</f>
        <v>916</v>
      </c>
    </row>
    <row r="281" spans="1:18" hidden="1" x14ac:dyDescent="0.25">
      <c r="A281" s="102" t="s">
        <v>328</v>
      </c>
      <c r="B281" s="444">
        <v>533</v>
      </c>
      <c r="C281" s="445">
        <f>B281/B287</f>
        <v>0.20304761904761906</v>
      </c>
      <c r="D281" s="444">
        <v>4</v>
      </c>
      <c r="E281" s="445">
        <v>0.183</v>
      </c>
      <c r="F281" s="444">
        <v>429</v>
      </c>
      <c r="G281" s="445">
        <v>0.247</v>
      </c>
      <c r="H281" s="444">
        <v>35</v>
      </c>
      <c r="I281" s="446">
        <f>H281/H287</f>
        <v>8.5784313725490197E-2</v>
      </c>
      <c r="J281" s="447">
        <v>0</v>
      </c>
      <c r="K281" s="445">
        <f>J281/J287</f>
        <v>0</v>
      </c>
      <c r="L281" s="444">
        <v>16</v>
      </c>
      <c r="M281" s="446">
        <v>0.22600000000000001</v>
      </c>
      <c r="N281" s="447">
        <v>1</v>
      </c>
      <c r="O281" s="445">
        <f>N281/N287</f>
        <v>2.8571428571428571E-2</v>
      </c>
      <c r="P281" s="444">
        <v>2</v>
      </c>
      <c r="Q281" s="446">
        <f>P281/P287</f>
        <v>0.25</v>
      </c>
      <c r="R281" s="448">
        <f t="shared" ref="R281:R286" si="46">SUM(B281,D281,F281,H281,J281,L281,N281,P281)</f>
        <v>1020</v>
      </c>
    </row>
    <row r="282" spans="1:18" hidden="1" x14ac:dyDescent="0.25">
      <c r="A282" s="102" t="s">
        <v>329</v>
      </c>
      <c r="B282" s="444">
        <v>530</v>
      </c>
      <c r="C282" s="445">
        <f>B282/B287</f>
        <v>0.20190476190476189</v>
      </c>
      <c r="D282" s="444">
        <v>3</v>
      </c>
      <c r="E282" s="445">
        <f>D282/D287</f>
        <v>0.13636363636363635</v>
      </c>
      <c r="F282" s="444">
        <v>372</v>
      </c>
      <c r="G282" s="445">
        <f>F282/F287</f>
        <v>0.21330275229357798</v>
      </c>
      <c r="H282" s="444">
        <v>78</v>
      </c>
      <c r="I282" s="446">
        <f>H282/H287</f>
        <v>0.19117647058823528</v>
      </c>
      <c r="J282" s="447">
        <v>0</v>
      </c>
      <c r="K282" s="445">
        <f>J282/J287</f>
        <v>0</v>
      </c>
      <c r="L282" s="444">
        <v>13</v>
      </c>
      <c r="M282" s="446">
        <f>L282/L287</f>
        <v>0.18309859154929578</v>
      </c>
      <c r="N282" s="447">
        <v>2</v>
      </c>
      <c r="O282" s="445">
        <f>N282/N287</f>
        <v>5.7142857142857141E-2</v>
      </c>
      <c r="P282" s="444">
        <v>0</v>
      </c>
      <c r="Q282" s="446">
        <f>P282/P287</f>
        <v>0</v>
      </c>
      <c r="R282" s="448">
        <f t="shared" si="46"/>
        <v>998</v>
      </c>
    </row>
    <row r="283" spans="1:18" hidden="1" x14ac:dyDescent="0.25">
      <c r="A283" s="102" t="s">
        <v>330</v>
      </c>
      <c r="B283" s="444">
        <v>364</v>
      </c>
      <c r="C283" s="445">
        <f>B283/B287</f>
        <v>0.13866666666666666</v>
      </c>
      <c r="D283" s="444">
        <v>3</v>
      </c>
      <c r="E283" s="445">
        <f>D283/D287</f>
        <v>0.13636363636363635</v>
      </c>
      <c r="F283" s="444">
        <v>233</v>
      </c>
      <c r="G283" s="445">
        <f>F283/F287</f>
        <v>0.13360091743119265</v>
      </c>
      <c r="H283" s="444">
        <v>95</v>
      </c>
      <c r="I283" s="446">
        <f>H283/H287</f>
        <v>0.23284313725490197</v>
      </c>
      <c r="J283" s="447">
        <v>0</v>
      </c>
      <c r="K283" s="445">
        <f>J283/J287</f>
        <v>0</v>
      </c>
      <c r="L283" s="444">
        <v>5</v>
      </c>
      <c r="M283" s="446">
        <f>L283/L287</f>
        <v>7.0422535211267609E-2</v>
      </c>
      <c r="N283" s="447">
        <v>1</v>
      </c>
      <c r="O283" s="445">
        <f>N283/N287</f>
        <v>2.8571428571428571E-2</v>
      </c>
      <c r="P283" s="444">
        <v>1</v>
      </c>
      <c r="Q283" s="446">
        <f>P283/P287</f>
        <v>0.125</v>
      </c>
      <c r="R283" s="448">
        <f t="shared" si="46"/>
        <v>702</v>
      </c>
    </row>
    <row r="284" spans="1:18" hidden="1" x14ac:dyDescent="0.25">
      <c r="A284" s="102" t="s">
        <v>124</v>
      </c>
      <c r="B284" s="444">
        <v>344</v>
      </c>
      <c r="C284" s="445">
        <f>B284/B287</f>
        <v>0.13104761904761905</v>
      </c>
      <c r="D284" s="444">
        <v>4</v>
      </c>
      <c r="E284" s="445">
        <f>D284/D287</f>
        <v>0.18181818181818182</v>
      </c>
      <c r="F284" s="444">
        <v>140</v>
      </c>
      <c r="G284" s="445">
        <f>F284/F287</f>
        <v>8.027522935779817E-2</v>
      </c>
      <c r="H284" s="444">
        <v>98</v>
      </c>
      <c r="I284" s="446">
        <f>H284/H287</f>
        <v>0.24019607843137256</v>
      </c>
      <c r="J284" s="447">
        <v>0</v>
      </c>
      <c r="K284" s="445">
        <f>J284/J287</f>
        <v>0</v>
      </c>
      <c r="L284" s="444">
        <v>3</v>
      </c>
      <c r="M284" s="446">
        <f>L284/L287</f>
        <v>4.2253521126760563E-2</v>
      </c>
      <c r="N284" s="447">
        <v>3</v>
      </c>
      <c r="O284" s="445">
        <f>N284/N287</f>
        <v>8.5714285714285715E-2</v>
      </c>
      <c r="P284" s="444">
        <v>0</v>
      </c>
      <c r="Q284" s="446">
        <f>P284/P287</f>
        <v>0</v>
      </c>
      <c r="R284" s="448">
        <f t="shared" si="46"/>
        <v>592</v>
      </c>
    </row>
    <row r="285" spans="1:18" hidden="1" x14ac:dyDescent="0.25">
      <c r="A285" s="102" t="s">
        <v>125</v>
      </c>
      <c r="B285" s="444">
        <v>258</v>
      </c>
      <c r="C285" s="445">
        <f>B285/B287</f>
        <v>9.8285714285714282E-2</v>
      </c>
      <c r="D285" s="444">
        <v>4</v>
      </c>
      <c r="E285" s="445">
        <f>D285/D287</f>
        <v>0.18181818181818182</v>
      </c>
      <c r="F285" s="444">
        <v>79</v>
      </c>
      <c r="G285" s="445">
        <f>F285/F287</f>
        <v>4.5298165137614678E-2</v>
      </c>
      <c r="H285" s="444">
        <v>68</v>
      </c>
      <c r="I285" s="446">
        <f>H285/H287</f>
        <v>0.16666666666666666</v>
      </c>
      <c r="J285" s="447">
        <v>3</v>
      </c>
      <c r="K285" s="445">
        <f>J285/J287</f>
        <v>6.2500000000000003E-3</v>
      </c>
      <c r="L285" s="444">
        <v>10</v>
      </c>
      <c r="M285" s="446">
        <f>L285/L287</f>
        <v>0.14084507042253522</v>
      </c>
      <c r="N285" s="447">
        <v>25</v>
      </c>
      <c r="O285" s="445">
        <v>0.71299999999999997</v>
      </c>
      <c r="P285" s="444">
        <v>2</v>
      </c>
      <c r="Q285" s="446">
        <f>P285/P287</f>
        <v>0.25</v>
      </c>
      <c r="R285" s="448">
        <f t="shared" si="46"/>
        <v>449</v>
      </c>
    </row>
    <row r="286" spans="1:18" ht="15.75" hidden="1" thickBot="1" x14ac:dyDescent="0.3">
      <c r="A286" s="722" t="s">
        <v>117</v>
      </c>
      <c r="B286" s="449">
        <v>30</v>
      </c>
      <c r="C286" s="450">
        <f>B286/B287</f>
        <v>1.1428571428571429E-2</v>
      </c>
      <c r="D286" s="449">
        <v>1</v>
      </c>
      <c r="E286" s="450">
        <f>D286/D287</f>
        <v>4.5454545454545456E-2</v>
      </c>
      <c r="F286" s="449">
        <v>6</v>
      </c>
      <c r="G286" s="450">
        <f>F286/F287</f>
        <v>3.4403669724770644E-3</v>
      </c>
      <c r="H286" s="449">
        <v>6</v>
      </c>
      <c r="I286" s="451">
        <f>H286/H287</f>
        <v>1.4705882352941176E-2</v>
      </c>
      <c r="J286" s="452">
        <v>477</v>
      </c>
      <c r="K286" s="450">
        <f>J286/J287</f>
        <v>0.99375000000000002</v>
      </c>
      <c r="L286" s="449">
        <v>2</v>
      </c>
      <c r="M286" s="451">
        <f>L286/L287</f>
        <v>2.8169014084507043E-2</v>
      </c>
      <c r="N286" s="452">
        <v>3</v>
      </c>
      <c r="O286" s="450">
        <f>N286/N287</f>
        <v>8.5714285714285715E-2</v>
      </c>
      <c r="P286" s="449">
        <v>0</v>
      </c>
      <c r="Q286" s="451">
        <f>P286/P287</f>
        <v>0</v>
      </c>
      <c r="R286" s="453">
        <f t="shared" si="46"/>
        <v>525</v>
      </c>
    </row>
    <row r="287" spans="1:18" ht="16.5" hidden="1" thickTop="1" thickBot="1" x14ac:dyDescent="0.3">
      <c r="A287" s="128" t="s">
        <v>164</v>
      </c>
      <c r="B287" s="122">
        <f t="shared" ref="B287:G287" si="47">SUM(B279:B286)</f>
        <v>2625</v>
      </c>
      <c r="C287" s="265">
        <f t="shared" si="47"/>
        <v>1</v>
      </c>
      <c r="D287" s="122">
        <f t="shared" si="47"/>
        <v>22</v>
      </c>
      <c r="E287" s="265">
        <f t="shared" si="47"/>
        <v>1.0011818181818182</v>
      </c>
      <c r="F287" s="122">
        <f t="shared" si="47"/>
        <v>1744</v>
      </c>
      <c r="G287" s="265">
        <f t="shared" si="47"/>
        <v>1.0010137614678898</v>
      </c>
      <c r="H287" s="122">
        <f t="shared" ref="H287:Q287" si="48">SUM(H279:H286)</f>
        <v>408</v>
      </c>
      <c r="I287" s="265">
        <f t="shared" si="48"/>
        <v>0.99999999999999989</v>
      </c>
      <c r="J287" s="122">
        <f t="shared" si="48"/>
        <v>480</v>
      </c>
      <c r="K287" s="265">
        <f t="shared" si="48"/>
        <v>1</v>
      </c>
      <c r="L287" s="122">
        <f t="shared" si="48"/>
        <v>71</v>
      </c>
      <c r="M287" s="265">
        <f t="shared" si="48"/>
        <v>1.0006478873239437</v>
      </c>
      <c r="N287" s="122">
        <f t="shared" si="48"/>
        <v>35</v>
      </c>
      <c r="O287" s="265">
        <f t="shared" si="48"/>
        <v>0.99871428571428578</v>
      </c>
      <c r="P287" s="122">
        <f t="shared" si="48"/>
        <v>8</v>
      </c>
      <c r="Q287" s="265">
        <f t="shared" si="48"/>
        <v>1</v>
      </c>
      <c r="R287" s="122">
        <f>SUM(B287,D287,F287,H287,J287,L287,N287,P287)</f>
        <v>5393</v>
      </c>
    </row>
    <row r="288" spans="1:18" s="30" customFormat="1" ht="15.75" hidden="1" thickBot="1" x14ac:dyDescent="0.3">
      <c r="A288" s="1958" t="s">
        <v>453</v>
      </c>
      <c r="B288" s="1959"/>
      <c r="C288" s="1959"/>
      <c r="D288" s="1959"/>
      <c r="E288" s="1959"/>
      <c r="F288" s="1959"/>
      <c r="G288" s="1959"/>
      <c r="H288" s="1959"/>
      <c r="I288" s="1959"/>
      <c r="J288" s="1959"/>
      <c r="K288" s="1959"/>
      <c r="L288" s="1959"/>
      <c r="M288" s="1959"/>
      <c r="N288" s="1959"/>
      <c r="O288" s="1959"/>
      <c r="P288" s="1959"/>
      <c r="Q288" s="1959"/>
      <c r="R288" s="1959"/>
    </row>
    <row r="289" spans="1:18" hidden="1" x14ac:dyDescent="0.25">
      <c r="A289" s="105" t="s">
        <v>118</v>
      </c>
      <c r="B289" s="454">
        <v>399</v>
      </c>
      <c r="C289" s="455">
        <f>SUM(B289/B295)</f>
        <v>0.152</v>
      </c>
      <c r="D289" s="454">
        <v>1</v>
      </c>
      <c r="E289" s="455">
        <f>D289/D295</f>
        <v>4.5454545454545456E-2</v>
      </c>
      <c r="F289" s="454">
        <v>245</v>
      </c>
      <c r="G289" s="455">
        <f>SUM(F289/F295)</f>
        <v>0.14048165137614679</v>
      </c>
      <c r="H289" s="456">
        <v>51</v>
      </c>
      <c r="I289" s="455">
        <f>SUM(H289/H295)</f>
        <v>0.125</v>
      </c>
      <c r="J289" s="456">
        <v>84</v>
      </c>
      <c r="K289" s="455">
        <f>SUM(J289/J295)</f>
        <v>0.17499999999999999</v>
      </c>
      <c r="L289" s="456">
        <v>6</v>
      </c>
      <c r="M289" s="455">
        <f>SUM(L289/L295)</f>
        <v>8.4507042253521125E-2</v>
      </c>
      <c r="N289" s="456">
        <v>3</v>
      </c>
      <c r="O289" s="455">
        <f>SUM(N289/N295)</f>
        <v>8.5714285714285715E-2</v>
      </c>
      <c r="P289" s="456">
        <v>2</v>
      </c>
      <c r="Q289" s="457">
        <f>SUM(P289/P295)</f>
        <v>0.25</v>
      </c>
      <c r="R289" s="443">
        <f t="shared" ref="R289:R294" si="49">SUM(B289,D289,F289,H289,J289,L289,N289,P289)</f>
        <v>791</v>
      </c>
    </row>
    <row r="290" spans="1:18" hidden="1" x14ac:dyDescent="0.25">
      <c r="A290" s="102" t="s">
        <v>119</v>
      </c>
      <c r="B290" s="458">
        <v>221</v>
      </c>
      <c r="C290" s="459">
        <f>SUM(B290/B295)</f>
        <v>8.4190476190476191E-2</v>
      </c>
      <c r="D290" s="458">
        <v>1</v>
      </c>
      <c r="E290" s="459">
        <f>D290/D295</f>
        <v>4.5454545454545456E-2</v>
      </c>
      <c r="F290" s="458">
        <v>103</v>
      </c>
      <c r="G290" s="459">
        <f>SUM(F290/F295)</f>
        <v>5.9059633027522936E-2</v>
      </c>
      <c r="H290" s="460">
        <v>48</v>
      </c>
      <c r="I290" s="459">
        <f>SUM(H290/H295)</f>
        <v>0.11764705882352941</v>
      </c>
      <c r="J290" s="460">
        <v>27</v>
      </c>
      <c r="K290" s="459">
        <f>SUM(J290/J295)</f>
        <v>5.6250000000000001E-2</v>
      </c>
      <c r="L290" s="460">
        <v>26</v>
      </c>
      <c r="M290" s="459">
        <v>0.36499999999999999</v>
      </c>
      <c r="N290" s="460">
        <v>1</v>
      </c>
      <c r="O290" s="459">
        <f>SUM(N290/N295)</f>
        <v>2.8571428571428571E-2</v>
      </c>
      <c r="P290" s="460">
        <v>0</v>
      </c>
      <c r="Q290" s="461">
        <f>SUM(P290/P295)</f>
        <v>0</v>
      </c>
      <c r="R290" s="448">
        <f t="shared" si="49"/>
        <v>427</v>
      </c>
    </row>
    <row r="291" spans="1:18" hidden="1" x14ac:dyDescent="0.25">
      <c r="A291" s="102" t="s">
        <v>120</v>
      </c>
      <c r="B291" s="458">
        <v>43</v>
      </c>
      <c r="C291" s="459">
        <f>SUM(B291/B295)</f>
        <v>1.6380952380952381E-2</v>
      </c>
      <c r="D291" s="458">
        <v>0</v>
      </c>
      <c r="E291" s="459">
        <f>D291/D295</f>
        <v>0</v>
      </c>
      <c r="F291" s="458">
        <v>13</v>
      </c>
      <c r="G291" s="459">
        <f>SUM(F291/F295)</f>
        <v>7.4541284403669729E-3</v>
      </c>
      <c r="H291" s="460">
        <v>4</v>
      </c>
      <c r="I291" s="459">
        <v>8.9999999999999993E-3</v>
      </c>
      <c r="J291" s="460">
        <v>15</v>
      </c>
      <c r="K291" s="459">
        <f>SUM(J291/J295)</f>
        <v>3.125E-2</v>
      </c>
      <c r="L291" s="460">
        <v>0</v>
      </c>
      <c r="M291" s="459">
        <f>SUM(L291/L295)</f>
        <v>0</v>
      </c>
      <c r="N291" s="460">
        <v>0</v>
      </c>
      <c r="O291" s="459">
        <f>SUM(N291/N295)</f>
        <v>0</v>
      </c>
      <c r="P291" s="460">
        <v>0</v>
      </c>
      <c r="Q291" s="461">
        <f>SUM(P291/P295)</f>
        <v>0</v>
      </c>
      <c r="R291" s="448">
        <f t="shared" si="49"/>
        <v>75</v>
      </c>
    </row>
    <row r="292" spans="1:18" hidden="1" x14ac:dyDescent="0.25">
      <c r="A292" s="102" t="s">
        <v>121</v>
      </c>
      <c r="B292" s="458">
        <v>906</v>
      </c>
      <c r="C292" s="459">
        <f>SUM(B292/B295)</f>
        <v>0.34514285714285714</v>
      </c>
      <c r="D292" s="458">
        <v>10</v>
      </c>
      <c r="E292" s="459">
        <f>D292/D295</f>
        <v>0.45454545454545453</v>
      </c>
      <c r="F292" s="458">
        <v>608</v>
      </c>
      <c r="G292" s="459">
        <f>SUM(F292/F295)</f>
        <v>0.34862385321100919</v>
      </c>
      <c r="H292" s="460">
        <v>152</v>
      </c>
      <c r="I292" s="459">
        <f>SUM(H292/H295)</f>
        <v>0.37254901960784315</v>
      </c>
      <c r="J292" s="460">
        <v>171</v>
      </c>
      <c r="K292" s="459">
        <v>0.35699999999999998</v>
      </c>
      <c r="L292" s="460">
        <v>6</v>
      </c>
      <c r="M292" s="459">
        <f>SUM(L292/L295)</f>
        <v>8.4507042253521125E-2</v>
      </c>
      <c r="N292" s="460">
        <v>19</v>
      </c>
      <c r="O292" s="459">
        <v>0.54200000000000004</v>
      </c>
      <c r="P292" s="460">
        <v>2</v>
      </c>
      <c r="Q292" s="461">
        <f>SUM(P292/P295)</f>
        <v>0.25</v>
      </c>
      <c r="R292" s="448">
        <f t="shared" si="49"/>
        <v>1874</v>
      </c>
    </row>
    <row r="293" spans="1:18" hidden="1" x14ac:dyDescent="0.25">
      <c r="A293" s="102" t="s">
        <v>342</v>
      </c>
      <c r="B293" s="458">
        <v>893</v>
      </c>
      <c r="C293" s="459">
        <f>SUM(B293/B295)</f>
        <v>0.34019047619047621</v>
      </c>
      <c r="D293" s="458">
        <v>6</v>
      </c>
      <c r="E293" s="459">
        <f>D293/D295</f>
        <v>0.27272727272727271</v>
      </c>
      <c r="F293" s="458">
        <v>656</v>
      </c>
      <c r="G293" s="459">
        <v>0.377</v>
      </c>
      <c r="H293" s="460">
        <v>134</v>
      </c>
      <c r="I293" s="459">
        <f>SUM(H293/H295)</f>
        <v>0.32843137254901961</v>
      </c>
      <c r="J293" s="460">
        <v>170</v>
      </c>
      <c r="K293" s="459">
        <f>SUM(J293/J295)</f>
        <v>0.35416666666666669</v>
      </c>
      <c r="L293" s="460">
        <v>19</v>
      </c>
      <c r="M293" s="459">
        <f>SUM(L293/L295)</f>
        <v>0.26760563380281688</v>
      </c>
      <c r="N293" s="460">
        <v>11</v>
      </c>
      <c r="O293" s="459">
        <f>SUM(N293/N295)</f>
        <v>0.31428571428571428</v>
      </c>
      <c r="P293" s="460">
        <v>4</v>
      </c>
      <c r="Q293" s="461">
        <f>SUM(P293/P295)</f>
        <v>0.5</v>
      </c>
      <c r="R293" s="448">
        <f t="shared" si="49"/>
        <v>1893</v>
      </c>
    </row>
    <row r="294" spans="1:18" ht="15.75" hidden="1" thickBot="1" x14ac:dyDescent="0.3">
      <c r="A294" s="103" t="s">
        <v>123</v>
      </c>
      <c r="B294" s="462">
        <v>163</v>
      </c>
      <c r="C294" s="463">
        <f>SUM(B294/B295)</f>
        <v>6.2095238095238092E-2</v>
      </c>
      <c r="D294" s="462">
        <v>4</v>
      </c>
      <c r="E294" s="463">
        <f>D294/D295</f>
        <v>0.18181818181818182</v>
      </c>
      <c r="F294" s="462">
        <v>119</v>
      </c>
      <c r="G294" s="463">
        <f>SUM(F294/F295)</f>
        <v>6.8233944954128434E-2</v>
      </c>
      <c r="H294" s="464">
        <v>19</v>
      </c>
      <c r="I294" s="463">
        <f>SUM(H294/H295)</f>
        <v>4.6568627450980393E-2</v>
      </c>
      <c r="J294" s="464">
        <v>13</v>
      </c>
      <c r="K294" s="463">
        <f>SUM(J294/J295)</f>
        <v>2.7083333333333334E-2</v>
      </c>
      <c r="L294" s="464">
        <v>14</v>
      </c>
      <c r="M294" s="463">
        <f>SUM(L294/L295)</f>
        <v>0.19718309859154928</v>
      </c>
      <c r="N294" s="464">
        <v>1</v>
      </c>
      <c r="O294" s="463">
        <f>SUM(N294/N295)</f>
        <v>2.8571428571428571E-2</v>
      </c>
      <c r="P294" s="464">
        <v>0</v>
      </c>
      <c r="Q294" s="465">
        <f>SUM(P294/P295)</f>
        <v>0</v>
      </c>
      <c r="R294" s="453">
        <f t="shared" si="49"/>
        <v>333</v>
      </c>
    </row>
    <row r="295" spans="1:18" ht="16.5" hidden="1" thickTop="1" thickBot="1" x14ac:dyDescent="0.3">
      <c r="A295" s="128" t="s">
        <v>164</v>
      </c>
      <c r="B295" s="122">
        <f>SUM(B289:B294)</f>
        <v>2625</v>
      </c>
      <c r="C295" s="265">
        <f t="shared" ref="C295:Q295" si="50">SUM(C289:C294)</f>
        <v>0.99999999999999989</v>
      </c>
      <c r="D295" s="122">
        <f>SUM(D289:D294)</f>
        <v>22</v>
      </c>
      <c r="E295" s="265">
        <f t="shared" si="50"/>
        <v>1</v>
      </c>
      <c r="F295" s="122">
        <f>SUM(F289:F294)</f>
        <v>1744</v>
      </c>
      <c r="G295" s="265">
        <f t="shared" si="50"/>
        <v>1.0008532110091743</v>
      </c>
      <c r="H295" s="122">
        <f>SUM(H289:H294)</f>
        <v>408</v>
      </c>
      <c r="I295" s="265">
        <f t="shared" si="50"/>
        <v>0.99919607843137248</v>
      </c>
      <c r="J295" s="122">
        <f>SUM(J289:J294)</f>
        <v>480</v>
      </c>
      <c r="K295" s="265">
        <f t="shared" si="50"/>
        <v>1.00075</v>
      </c>
      <c r="L295" s="122">
        <f>SUM(L289:L294)</f>
        <v>71</v>
      </c>
      <c r="M295" s="265">
        <f t="shared" si="50"/>
        <v>0.99880281690140837</v>
      </c>
      <c r="N295" s="122">
        <f>SUM(N289:N294)</f>
        <v>35</v>
      </c>
      <c r="O295" s="265">
        <f t="shared" si="50"/>
        <v>0.99914285714285722</v>
      </c>
      <c r="P295" s="122">
        <f t="shared" si="50"/>
        <v>8</v>
      </c>
      <c r="Q295" s="265">
        <f t="shared" si="50"/>
        <v>1</v>
      </c>
      <c r="R295" s="122">
        <f>SUM(B295,D295,F295,H295,J295,L295,N295,P295)</f>
        <v>5393</v>
      </c>
    </row>
    <row r="296" spans="1:18" ht="15.75" hidden="1" thickBot="1" x14ac:dyDescent="0.3">
      <c r="A296" s="1958" t="s">
        <v>454</v>
      </c>
      <c r="B296" s="1959"/>
      <c r="C296" s="1959"/>
      <c r="D296" s="1959"/>
      <c r="E296" s="1959"/>
      <c r="F296" s="1959"/>
      <c r="G296" s="1959"/>
      <c r="H296" s="1959"/>
      <c r="I296" s="1959"/>
      <c r="J296" s="1959"/>
      <c r="K296" s="1959"/>
      <c r="L296" s="1959"/>
      <c r="M296" s="1959"/>
      <c r="N296" s="1959"/>
      <c r="O296" s="1959"/>
      <c r="P296" s="1959"/>
      <c r="Q296" s="1959"/>
      <c r="R296" s="1959"/>
    </row>
    <row r="297" spans="1:18" hidden="1" x14ac:dyDescent="0.25">
      <c r="A297" s="95" t="s">
        <v>143</v>
      </c>
      <c r="B297" s="454">
        <v>1919</v>
      </c>
      <c r="C297" s="455">
        <f>SUM(B297/B303)</f>
        <v>0.73104761904761906</v>
      </c>
      <c r="D297" s="454">
        <v>11</v>
      </c>
      <c r="E297" s="455">
        <v>0.501</v>
      </c>
      <c r="F297" s="454">
        <v>1003</v>
      </c>
      <c r="G297" s="455">
        <f>SUM(F297/F303)</f>
        <v>0.57511467889908252</v>
      </c>
      <c r="H297" s="454">
        <v>304</v>
      </c>
      <c r="I297" s="455">
        <v>0.746</v>
      </c>
      <c r="J297" s="456">
        <v>308</v>
      </c>
      <c r="K297" s="455">
        <f>SUM(J297/J303)</f>
        <v>0.64166666666666672</v>
      </c>
      <c r="L297" s="456">
        <v>51</v>
      </c>
      <c r="M297" s="455">
        <v>0.71899999999999997</v>
      </c>
      <c r="N297" s="456">
        <v>23</v>
      </c>
      <c r="O297" s="455">
        <f>SUM(N297/N303)</f>
        <v>0.65714285714285714</v>
      </c>
      <c r="P297" s="456">
        <v>6</v>
      </c>
      <c r="Q297" s="457">
        <f>SUM(P297/P303)</f>
        <v>0.75</v>
      </c>
      <c r="R297" s="443">
        <f t="shared" ref="R297:R302" si="51">SUM(B297,D297,F297,H297,J297,L297,N297,P297)</f>
        <v>3625</v>
      </c>
    </row>
    <row r="298" spans="1:18" hidden="1" x14ac:dyDescent="0.25">
      <c r="A298" s="96" t="s">
        <v>144</v>
      </c>
      <c r="B298" s="458">
        <v>481</v>
      </c>
      <c r="C298" s="459">
        <f>SUM(B298/B303)</f>
        <v>0.18323809523809523</v>
      </c>
      <c r="D298" s="458">
        <v>9</v>
      </c>
      <c r="E298" s="459">
        <f>D298/D303</f>
        <v>0.40909090909090912</v>
      </c>
      <c r="F298" s="458">
        <v>554</v>
      </c>
      <c r="G298" s="459">
        <f>SUM(F298/F303)</f>
        <v>0.31766055045871561</v>
      </c>
      <c r="H298" s="458">
        <v>92</v>
      </c>
      <c r="I298" s="459">
        <f>SUM(H298/H303)</f>
        <v>0.22549019607843138</v>
      </c>
      <c r="J298" s="460">
        <v>119</v>
      </c>
      <c r="K298" s="459">
        <f>SUM(J298/J303)</f>
        <v>0.24791666666666667</v>
      </c>
      <c r="L298" s="460">
        <v>16</v>
      </c>
      <c r="M298" s="459">
        <f>SUM(L298/L303)</f>
        <v>0.22535211267605634</v>
      </c>
      <c r="N298" s="460">
        <v>9</v>
      </c>
      <c r="O298" s="459">
        <f>SUM(N298/N303)</f>
        <v>0.25714285714285712</v>
      </c>
      <c r="P298" s="460">
        <v>1</v>
      </c>
      <c r="Q298" s="461">
        <f>SUM(P298/P303)</f>
        <v>0.125</v>
      </c>
      <c r="R298" s="448">
        <f t="shared" si="51"/>
        <v>1281</v>
      </c>
    </row>
    <row r="299" spans="1:18" hidden="1" x14ac:dyDescent="0.25">
      <c r="A299" s="96" t="s">
        <v>145</v>
      </c>
      <c r="B299" s="458">
        <v>160</v>
      </c>
      <c r="C299" s="459">
        <f>SUM(B299/B303)</f>
        <v>6.0952380952380952E-2</v>
      </c>
      <c r="D299" s="458">
        <v>1</v>
      </c>
      <c r="E299" s="459">
        <f>D299/D303</f>
        <v>4.5454545454545456E-2</v>
      </c>
      <c r="F299" s="458">
        <v>162</v>
      </c>
      <c r="G299" s="459">
        <f>SUM(F299/F303)</f>
        <v>9.2889908256880732E-2</v>
      </c>
      <c r="H299" s="458">
        <v>5</v>
      </c>
      <c r="I299" s="459">
        <f>SUM(H299/H303)</f>
        <v>1.2254901960784314E-2</v>
      </c>
      <c r="J299" s="460">
        <v>28</v>
      </c>
      <c r="K299" s="459">
        <f>SUM(J299/J303)</f>
        <v>5.8333333333333334E-2</v>
      </c>
      <c r="L299" s="460">
        <v>3</v>
      </c>
      <c r="M299" s="459">
        <f>SUM(L299/L303)</f>
        <v>4.2253521126760563E-2</v>
      </c>
      <c r="N299" s="460">
        <v>2</v>
      </c>
      <c r="O299" s="459">
        <f>SUM(N299/N303)</f>
        <v>5.7142857142857141E-2</v>
      </c>
      <c r="P299" s="460">
        <v>0</v>
      </c>
      <c r="Q299" s="461">
        <f>SUM(P299/P303)</f>
        <v>0</v>
      </c>
      <c r="R299" s="448">
        <f t="shared" si="51"/>
        <v>361</v>
      </c>
    </row>
    <row r="300" spans="1:18" hidden="1" x14ac:dyDescent="0.25">
      <c r="A300" s="96" t="s">
        <v>146</v>
      </c>
      <c r="B300" s="458">
        <v>34</v>
      </c>
      <c r="C300" s="459">
        <f>SUM(B300/B303)</f>
        <v>1.2952380952380953E-2</v>
      </c>
      <c r="D300" s="458">
        <v>1</v>
      </c>
      <c r="E300" s="459">
        <f>D300/D303</f>
        <v>4.5454545454545456E-2</v>
      </c>
      <c r="F300" s="458">
        <v>25</v>
      </c>
      <c r="G300" s="459">
        <f>SUM(F300/F303)</f>
        <v>1.4334862385321102E-2</v>
      </c>
      <c r="H300" s="458">
        <v>7</v>
      </c>
      <c r="I300" s="459">
        <f>SUM(H300/H303)</f>
        <v>1.7156862745098041E-2</v>
      </c>
      <c r="J300" s="460">
        <v>10</v>
      </c>
      <c r="K300" s="459">
        <v>0.02</v>
      </c>
      <c r="L300" s="460">
        <v>1</v>
      </c>
      <c r="M300" s="459">
        <f>SUM(L300/L303)</f>
        <v>1.4084507042253521E-2</v>
      </c>
      <c r="N300" s="460">
        <v>1</v>
      </c>
      <c r="O300" s="459">
        <f>SUM(N300/N303)</f>
        <v>2.8571428571428571E-2</v>
      </c>
      <c r="P300" s="460">
        <v>1</v>
      </c>
      <c r="Q300" s="461">
        <f>SUM(P300/P303)</f>
        <v>0.125</v>
      </c>
      <c r="R300" s="448">
        <f t="shared" si="51"/>
        <v>80</v>
      </c>
    </row>
    <row r="301" spans="1:18" hidden="1" x14ac:dyDescent="0.25">
      <c r="A301" s="96" t="s">
        <v>147</v>
      </c>
      <c r="B301" s="458">
        <v>18</v>
      </c>
      <c r="C301" s="459">
        <f>SUM(B301/B303)</f>
        <v>6.8571428571428568E-3</v>
      </c>
      <c r="D301" s="458">
        <v>0</v>
      </c>
      <c r="E301" s="459">
        <f>D301/D303</f>
        <v>0</v>
      </c>
      <c r="F301" s="458">
        <v>0</v>
      </c>
      <c r="G301" s="459">
        <f>SUM(F301/F303)</f>
        <v>0</v>
      </c>
      <c r="H301" s="458">
        <v>0</v>
      </c>
      <c r="I301" s="459">
        <f>SUM(H301/H303)</f>
        <v>0</v>
      </c>
      <c r="J301" s="460">
        <v>8</v>
      </c>
      <c r="K301" s="459">
        <f>SUM(J301/J303)</f>
        <v>1.6666666666666666E-2</v>
      </c>
      <c r="L301" s="460">
        <v>0</v>
      </c>
      <c r="M301" s="459">
        <f>SUM(L301/L303)</f>
        <v>0</v>
      </c>
      <c r="N301" s="460">
        <v>0</v>
      </c>
      <c r="O301" s="459">
        <f>SUM(N301/N303)</f>
        <v>0</v>
      </c>
      <c r="P301" s="460">
        <v>0</v>
      </c>
      <c r="Q301" s="461">
        <f>SUM(P301/P303)</f>
        <v>0</v>
      </c>
      <c r="R301" s="448">
        <f t="shared" si="51"/>
        <v>26</v>
      </c>
    </row>
    <row r="302" spans="1:18" ht="15.75" hidden="1" thickBot="1" x14ac:dyDescent="0.3">
      <c r="A302" s="114" t="s">
        <v>148</v>
      </c>
      <c r="B302" s="462">
        <v>13</v>
      </c>
      <c r="C302" s="463">
        <f>SUM(B302/B303)</f>
        <v>4.952380952380952E-3</v>
      </c>
      <c r="D302" s="462">
        <v>0</v>
      </c>
      <c r="E302" s="463">
        <f>D302/D303</f>
        <v>0</v>
      </c>
      <c r="F302" s="462">
        <v>0</v>
      </c>
      <c r="G302" s="463">
        <f>SUM(F302/F303)</f>
        <v>0</v>
      </c>
      <c r="H302" s="462">
        <v>0</v>
      </c>
      <c r="I302" s="463">
        <f>SUM(H302/H303)</f>
        <v>0</v>
      </c>
      <c r="J302" s="464">
        <v>7</v>
      </c>
      <c r="K302" s="463">
        <f>SUM(J302/J303)</f>
        <v>1.4583333333333334E-2</v>
      </c>
      <c r="L302" s="464">
        <v>0</v>
      </c>
      <c r="M302" s="463">
        <f>SUM(L302/L303)</f>
        <v>0</v>
      </c>
      <c r="N302" s="464">
        <v>0</v>
      </c>
      <c r="O302" s="463">
        <f>SUM(N302/N303)</f>
        <v>0</v>
      </c>
      <c r="P302" s="464">
        <v>0</v>
      </c>
      <c r="Q302" s="465">
        <f>SUM(P302/P303)</f>
        <v>0</v>
      </c>
      <c r="R302" s="453">
        <f t="shared" si="51"/>
        <v>20</v>
      </c>
    </row>
    <row r="303" spans="1:18" ht="16.5" hidden="1" thickTop="1" thickBot="1" x14ac:dyDescent="0.3">
      <c r="A303" s="128" t="s">
        <v>164</v>
      </c>
      <c r="B303" s="122">
        <f t="shared" ref="B303:R303" si="52">SUM(B297:B302)</f>
        <v>2625</v>
      </c>
      <c r="C303" s="265">
        <f t="shared" si="52"/>
        <v>1</v>
      </c>
      <c r="D303" s="122">
        <f t="shared" si="52"/>
        <v>22</v>
      </c>
      <c r="E303" s="265">
        <f t="shared" si="52"/>
        <v>1.0009999999999999</v>
      </c>
      <c r="F303" s="122">
        <f t="shared" si="52"/>
        <v>1744</v>
      </c>
      <c r="G303" s="265">
        <f t="shared" si="52"/>
        <v>1</v>
      </c>
      <c r="H303" s="122">
        <f t="shared" si="52"/>
        <v>408</v>
      </c>
      <c r="I303" s="265">
        <f t="shared" si="52"/>
        <v>1.0009019607843137</v>
      </c>
      <c r="J303" s="122">
        <f t="shared" si="52"/>
        <v>480</v>
      </c>
      <c r="K303" s="265">
        <f t="shared" si="52"/>
        <v>0.99916666666666676</v>
      </c>
      <c r="L303" s="122">
        <f t="shared" si="52"/>
        <v>71</v>
      </c>
      <c r="M303" s="265">
        <f t="shared" si="52"/>
        <v>1.0006901408450704</v>
      </c>
      <c r="N303" s="122">
        <f t="shared" si="52"/>
        <v>35</v>
      </c>
      <c r="O303" s="265">
        <f t="shared" si="52"/>
        <v>1</v>
      </c>
      <c r="P303" s="122">
        <f t="shared" si="52"/>
        <v>8</v>
      </c>
      <c r="Q303" s="265">
        <f t="shared" si="52"/>
        <v>1</v>
      </c>
      <c r="R303" s="122">
        <f t="shared" si="52"/>
        <v>5393</v>
      </c>
    </row>
    <row r="304" spans="1:18" ht="15.75" hidden="1" thickBot="1" x14ac:dyDescent="0.3">
      <c r="A304" s="1958" t="s">
        <v>263</v>
      </c>
      <c r="B304" s="1959"/>
      <c r="C304" s="1959"/>
      <c r="D304" s="1959"/>
      <c r="E304" s="1959"/>
      <c r="F304" s="1959"/>
      <c r="G304" s="1959"/>
      <c r="H304" s="1959"/>
      <c r="I304" s="1959"/>
      <c r="J304" s="1959"/>
      <c r="K304" s="1959"/>
      <c r="L304" s="1959"/>
      <c r="M304" s="1959"/>
      <c r="N304" s="1959"/>
      <c r="O304" s="1959"/>
      <c r="P304" s="1959"/>
      <c r="Q304" s="1959"/>
      <c r="R304" s="1959"/>
    </row>
    <row r="305" spans="1:18" hidden="1" x14ac:dyDescent="0.25">
      <c r="A305" s="95" t="s">
        <v>397</v>
      </c>
      <c r="B305" s="458">
        <v>72</v>
      </c>
      <c r="C305" s="466">
        <f>SUM(B305/B309)</f>
        <v>2.7428571428571427E-2</v>
      </c>
      <c r="D305" s="458">
        <v>2</v>
      </c>
      <c r="E305" s="466">
        <f>D305/D309</f>
        <v>9.0909090909090912E-2</v>
      </c>
      <c r="F305" s="458">
        <v>0</v>
      </c>
      <c r="G305" s="466">
        <f>SUM(F305/F309)</f>
        <v>0</v>
      </c>
      <c r="H305" s="458">
        <v>13</v>
      </c>
      <c r="I305" s="466">
        <f>SUM(H305/H309)</f>
        <v>3.1862745098039214E-2</v>
      </c>
      <c r="J305" s="458">
        <v>2</v>
      </c>
      <c r="K305" s="466">
        <f>SUM(J305/J309)</f>
        <v>4.1666666666666666E-3</v>
      </c>
      <c r="L305" s="458">
        <v>5</v>
      </c>
      <c r="M305" s="466">
        <f>SUM(L305/L309)</f>
        <v>7.0422535211267609E-2</v>
      </c>
      <c r="N305" s="458">
        <v>1</v>
      </c>
      <c r="O305" s="467">
        <f>SUM(N305/N309)</f>
        <v>2.8571428571428571E-2</v>
      </c>
      <c r="P305" s="458">
        <v>0</v>
      </c>
      <c r="Q305" s="468">
        <f>SUM(P305/P309)</f>
        <v>0</v>
      </c>
      <c r="R305" s="649">
        <f>SUM(B305,D305,F305,H305,J305,L305,N305,P305)</f>
        <v>95</v>
      </c>
    </row>
    <row r="306" spans="1:18" hidden="1" x14ac:dyDescent="0.25">
      <c r="A306" s="96" t="s">
        <v>319</v>
      </c>
      <c r="B306" s="458">
        <v>1308</v>
      </c>
      <c r="C306" s="470">
        <f>SUM(B306/B309)</f>
        <v>0.49828571428571428</v>
      </c>
      <c r="D306" s="458">
        <v>14</v>
      </c>
      <c r="E306" s="470">
        <v>0.63700000000000001</v>
      </c>
      <c r="F306" s="458">
        <v>45</v>
      </c>
      <c r="G306" s="470">
        <f>SUM(F306/F309)</f>
        <v>2.5802752293577983E-2</v>
      </c>
      <c r="H306" s="458">
        <v>96</v>
      </c>
      <c r="I306" s="470">
        <f>SUM(H306/H309)</f>
        <v>0.23529411764705882</v>
      </c>
      <c r="J306" s="458">
        <v>60</v>
      </c>
      <c r="K306" s="470">
        <f>SUM(J306/J309)</f>
        <v>0.125</v>
      </c>
      <c r="L306" s="458">
        <v>50</v>
      </c>
      <c r="M306" s="470">
        <v>0.70499999999999996</v>
      </c>
      <c r="N306" s="458">
        <v>13</v>
      </c>
      <c r="O306" s="471">
        <f>SUM(N306/N309)</f>
        <v>0.37142857142857144</v>
      </c>
      <c r="P306" s="458">
        <v>1</v>
      </c>
      <c r="Q306" s="472">
        <f>SUM(P306/P309)</f>
        <v>0.125</v>
      </c>
      <c r="R306" s="469">
        <f>SUM(B306,D306,F306,H306,J306,L306,N306,P306)</f>
        <v>1587</v>
      </c>
    </row>
    <row r="307" spans="1:18" hidden="1" x14ac:dyDescent="0.25">
      <c r="A307" s="96" t="s">
        <v>320</v>
      </c>
      <c r="B307" s="458">
        <v>931</v>
      </c>
      <c r="C307" s="470">
        <f>SUM(B307/B309)</f>
        <v>0.35466666666666669</v>
      </c>
      <c r="D307" s="458">
        <v>5</v>
      </c>
      <c r="E307" s="470">
        <f>D307/D309</f>
        <v>0.22727272727272727</v>
      </c>
      <c r="F307" s="458">
        <v>652</v>
      </c>
      <c r="G307" s="470">
        <f>SUM(F307/F309)</f>
        <v>0.37385321100917429</v>
      </c>
      <c r="H307" s="458">
        <v>173</v>
      </c>
      <c r="I307" s="470">
        <f>SUM(H307/H309)</f>
        <v>0.42401960784313725</v>
      </c>
      <c r="J307" s="458">
        <v>108</v>
      </c>
      <c r="K307" s="470">
        <f>SUM(J307/J309)</f>
        <v>0.22500000000000001</v>
      </c>
      <c r="L307" s="458">
        <v>11</v>
      </c>
      <c r="M307" s="470">
        <f>SUM(L307/L309)</f>
        <v>0.15492957746478872</v>
      </c>
      <c r="N307" s="458">
        <v>6</v>
      </c>
      <c r="O307" s="471">
        <f>SUM(N307/N309)</f>
        <v>0.17142857142857143</v>
      </c>
      <c r="P307" s="458">
        <v>3</v>
      </c>
      <c r="Q307" s="472">
        <f>SUM(P307/P309)</f>
        <v>0.375</v>
      </c>
      <c r="R307" s="469">
        <f>SUM(B307,D307,F307,H307,J307,L307,N307,P307)</f>
        <v>1889</v>
      </c>
    </row>
    <row r="308" spans="1:18" ht="15.75" hidden="1" thickBot="1" x14ac:dyDescent="0.3">
      <c r="A308" s="114" t="s">
        <v>321</v>
      </c>
      <c r="B308" s="462">
        <v>314</v>
      </c>
      <c r="C308" s="473">
        <f>SUM(B308/B309)</f>
        <v>0.11961904761904762</v>
      </c>
      <c r="D308" s="462">
        <v>1</v>
      </c>
      <c r="E308" s="473">
        <f>D308/D309</f>
        <v>4.5454545454545456E-2</v>
      </c>
      <c r="F308" s="462">
        <v>1047</v>
      </c>
      <c r="G308" s="473">
        <f>SUM(F308/F309)</f>
        <v>0.60034403669724767</v>
      </c>
      <c r="H308" s="462">
        <v>126</v>
      </c>
      <c r="I308" s="473">
        <f>SUM(H308/H309)</f>
        <v>0.30882352941176472</v>
      </c>
      <c r="J308" s="462">
        <v>310</v>
      </c>
      <c r="K308" s="473">
        <f>SUM(J308/J309)</f>
        <v>0.64583333333333337</v>
      </c>
      <c r="L308" s="462">
        <v>5</v>
      </c>
      <c r="M308" s="473">
        <f>SUM(L308/L309)</f>
        <v>7.0422535211267609E-2</v>
      </c>
      <c r="N308" s="462">
        <v>15</v>
      </c>
      <c r="O308" s="474">
        <f>SUM(N308/N309)</f>
        <v>0.42857142857142855</v>
      </c>
      <c r="P308" s="462">
        <v>4</v>
      </c>
      <c r="Q308" s="475">
        <f>SUM(P308/P309)</f>
        <v>0.5</v>
      </c>
      <c r="R308" s="476">
        <f>SUM(B308,D308,F308,H308,J308,L308,N308,P308)</f>
        <v>1822</v>
      </c>
    </row>
    <row r="309" spans="1:18" ht="16.5" hidden="1" thickTop="1" thickBot="1" x14ac:dyDescent="0.3">
      <c r="A309" s="128" t="s">
        <v>164</v>
      </c>
      <c r="B309" s="122">
        <f>SUM(B305:B308)</f>
        <v>2625</v>
      </c>
      <c r="C309" s="265">
        <f>SUM(B309/B309)</f>
        <v>1</v>
      </c>
      <c r="D309" s="122">
        <f>SUM(D305:D308)</f>
        <v>22</v>
      </c>
      <c r="E309" s="265">
        <f>SUM(E305:E308)</f>
        <v>1.0006363636363638</v>
      </c>
      <c r="F309" s="122">
        <f>SUM(F305:F308)</f>
        <v>1744</v>
      </c>
      <c r="G309" s="265">
        <f>SUM(F309/F309)</f>
        <v>1</v>
      </c>
      <c r="H309" s="122">
        <f>SUM(H305:H308)</f>
        <v>408</v>
      </c>
      <c r="I309" s="265">
        <f>SUM(H309/H309)</f>
        <v>1</v>
      </c>
      <c r="J309" s="122">
        <f>SUM(J305:J308)</f>
        <v>480</v>
      </c>
      <c r="K309" s="265">
        <f>SUM(J309/J309)</f>
        <v>1</v>
      </c>
      <c r="L309" s="122">
        <f>SUM(L305:L308)</f>
        <v>71</v>
      </c>
      <c r="M309" s="265">
        <f>SUM(L309/L309)</f>
        <v>1</v>
      </c>
      <c r="N309" s="122">
        <f>SUM(N305:N308)</f>
        <v>35</v>
      </c>
      <c r="O309" s="265">
        <f>SUM(N309/N309)</f>
        <v>1</v>
      </c>
      <c r="P309" s="122">
        <f>SUM(P305:P308)</f>
        <v>8</v>
      </c>
      <c r="Q309" s="265">
        <f>SUM(P309/P309)</f>
        <v>1</v>
      </c>
      <c r="R309" s="122">
        <f>SUM(R305:R308)</f>
        <v>5393</v>
      </c>
    </row>
    <row r="310" spans="1:18" ht="15.75" hidden="1" thickBot="1" x14ac:dyDescent="0.3">
      <c r="A310" s="1958" t="s">
        <v>455</v>
      </c>
      <c r="B310" s="1959"/>
      <c r="C310" s="1959"/>
      <c r="D310" s="1959"/>
      <c r="E310" s="1959"/>
      <c r="F310" s="1959"/>
      <c r="G310" s="1959"/>
      <c r="H310" s="1959"/>
      <c r="I310" s="1959"/>
      <c r="J310" s="1959"/>
      <c r="K310" s="1959"/>
      <c r="L310" s="1959"/>
      <c r="M310" s="1959"/>
      <c r="N310" s="1959"/>
      <c r="O310" s="1959"/>
      <c r="P310" s="1959"/>
      <c r="Q310" s="1959"/>
      <c r="R310" s="1959"/>
    </row>
    <row r="311" spans="1:18" hidden="1" x14ac:dyDescent="0.25">
      <c r="A311" s="113"/>
      <c r="B311" s="255" t="s">
        <v>149</v>
      </c>
      <c r="C311" s="256" t="s">
        <v>150</v>
      </c>
      <c r="D311" s="257" t="s">
        <v>149</v>
      </c>
      <c r="E311" s="258" t="s">
        <v>150</v>
      </c>
      <c r="F311" s="256" t="s">
        <v>149</v>
      </c>
      <c r="G311" s="256" t="s">
        <v>150</v>
      </c>
      <c r="H311" s="257" t="s">
        <v>149</v>
      </c>
      <c r="I311" s="258" t="s">
        <v>150</v>
      </c>
      <c r="J311" s="331" t="s">
        <v>149</v>
      </c>
      <c r="K311" s="257" t="s">
        <v>150</v>
      </c>
      <c r="L311" s="258" t="s">
        <v>149</v>
      </c>
      <c r="M311" s="256" t="s">
        <v>150</v>
      </c>
      <c r="N311" s="256" t="s">
        <v>149</v>
      </c>
      <c r="O311" s="256" t="s">
        <v>150</v>
      </c>
      <c r="P311" s="257" t="s">
        <v>149</v>
      </c>
      <c r="Q311" s="258" t="s">
        <v>150</v>
      </c>
      <c r="R311" s="257" t="s">
        <v>149</v>
      </c>
    </row>
    <row r="312" spans="1:18" hidden="1" x14ac:dyDescent="0.25">
      <c r="A312" s="96" t="s">
        <v>151</v>
      </c>
      <c r="B312" s="477">
        <v>7.72</v>
      </c>
      <c r="C312" s="478">
        <v>7</v>
      </c>
      <c r="D312" s="477">
        <v>9.64</v>
      </c>
      <c r="E312" s="479">
        <v>10</v>
      </c>
      <c r="F312" s="480">
        <v>6.3</v>
      </c>
      <c r="G312" s="478">
        <v>5</v>
      </c>
      <c r="H312" s="477">
        <v>10.86</v>
      </c>
      <c r="I312" s="481">
        <v>11</v>
      </c>
      <c r="J312" s="480">
        <v>18.829999999999998</v>
      </c>
      <c r="K312" s="482">
        <v>18</v>
      </c>
      <c r="L312" s="483">
        <v>6.62</v>
      </c>
      <c r="M312" s="478">
        <v>5</v>
      </c>
      <c r="N312" s="480">
        <v>15.31</v>
      </c>
      <c r="O312" s="478">
        <v>16</v>
      </c>
      <c r="P312" s="477">
        <v>6.88</v>
      </c>
      <c r="Q312" s="481">
        <v>4</v>
      </c>
      <c r="R312" s="477">
        <v>8.5299999999999994</v>
      </c>
    </row>
    <row r="313" spans="1:18" hidden="1" x14ac:dyDescent="0.25">
      <c r="A313" s="99" t="s">
        <v>152</v>
      </c>
      <c r="B313" s="477">
        <v>1.4</v>
      </c>
      <c r="C313" s="478">
        <v>1</v>
      </c>
      <c r="D313" s="477">
        <v>1.64</v>
      </c>
      <c r="E313" s="479">
        <v>1</v>
      </c>
      <c r="F313" s="480">
        <v>1.55</v>
      </c>
      <c r="G313" s="478">
        <v>1</v>
      </c>
      <c r="H313" s="477">
        <v>1.3</v>
      </c>
      <c r="I313" s="481">
        <v>1</v>
      </c>
      <c r="J313" s="480">
        <v>1.58</v>
      </c>
      <c r="K313" s="482">
        <v>1</v>
      </c>
      <c r="L313" s="483">
        <v>1.35</v>
      </c>
      <c r="M313" s="478">
        <v>1</v>
      </c>
      <c r="N313" s="480">
        <v>1.46</v>
      </c>
      <c r="O313" s="478">
        <v>1</v>
      </c>
      <c r="P313" s="477">
        <v>1.5</v>
      </c>
      <c r="Q313" s="481">
        <v>1</v>
      </c>
      <c r="R313" s="477">
        <v>1.46</v>
      </c>
    </row>
    <row r="314" spans="1:18" ht="15.75" hidden="1" thickBot="1" x14ac:dyDescent="0.3">
      <c r="A314" s="98" t="s">
        <v>153</v>
      </c>
      <c r="B314" s="484">
        <v>12.48</v>
      </c>
      <c r="C314" s="485">
        <v>11</v>
      </c>
      <c r="D314" s="484">
        <v>7.59</v>
      </c>
      <c r="E314" s="486">
        <v>4</v>
      </c>
      <c r="F314" s="487">
        <v>28.21</v>
      </c>
      <c r="G314" s="485">
        <v>27</v>
      </c>
      <c r="H314" s="484">
        <v>19.48</v>
      </c>
      <c r="I314" s="488">
        <v>18</v>
      </c>
      <c r="J314" s="487">
        <v>38.21</v>
      </c>
      <c r="K314" s="489">
        <v>33</v>
      </c>
      <c r="L314" s="490">
        <v>8.6300000000000008</v>
      </c>
      <c r="M314" s="485">
        <v>5</v>
      </c>
      <c r="N314" s="487">
        <v>21.14</v>
      </c>
      <c r="O314" s="485">
        <v>21</v>
      </c>
      <c r="P314" s="484">
        <v>33.630000000000003</v>
      </c>
      <c r="Q314" s="488">
        <v>26</v>
      </c>
      <c r="R314" s="484">
        <v>20.399999999999999</v>
      </c>
    </row>
  </sheetData>
  <sheetProtection algorithmName="SHA-512" hashValue="dy1kZPn8Q64BQGXIR3IHCNbJlfNjvDsov5/4mcsFemeNPTE9bx+avH0dVCQx+ZkXCJo6HSPWUTAUfBy4wnQ6NA==" saltValue="vmwP6a6Q+nuusNz53/lQeQ==" spinCount="100000" sheet="1" objects="1" scenarios="1"/>
  <mergeCells count="114">
    <mergeCell ref="A43:R43"/>
    <mergeCell ref="A53:R53"/>
    <mergeCell ref="A61:R61"/>
    <mergeCell ref="A69:R69"/>
    <mergeCell ref="A75:R75"/>
    <mergeCell ref="A41:R41"/>
    <mergeCell ref="B42:C42"/>
    <mergeCell ref="D42:E42"/>
    <mergeCell ref="F42:G42"/>
    <mergeCell ref="H42:I42"/>
    <mergeCell ref="J42:K42"/>
    <mergeCell ref="L42:M42"/>
    <mergeCell ref="N42:O42"/>
    <mergeCell ref="P42:Q42"/>
    <mergeCell ref="A80:R80"/>
    <mergeCell ref="B81:C81"/>
    <mergeCell ref="D81:E81"/>
    <mergeCell ref="F81:G81"/>
    <mergeCell ref="H81:I81"/>
    <mergeCell ref="J81:K81"/>
    <mergeCell ref="L81:M81"/>
    <mergeCell ref="N81:O81"/>
    <mergeCell ref="P81:Q81"/>
    <mergeCell ref="J120:K120"/>
    <mergeCell ref="L120:M120"/>
    <mergeCell ref="N120:O120"/>
    <mergeCell ref="P120:Q120"/>
    <mergeCell ref="A82:R82"/>
    <mergeCell ref="A92:R92"/>
    <mergeCell ref="A100:R100"/>
    <mergeCell ref="A108:R108"/>
    <mergeCell ref="A114:R114"/>
    <mergeCell ref="A2:R2"/>
    <mergeCell ref="A1:R1"/>
    <mergeCell ref="A170:R170"/>
    <mergeCell ref="A178:R178"/>
    <mergeCell ref="A186:R186"/>
    <mergeCell ref="B3:C3"/>
    <mergeCell ref="D3:E3"/>
    <mergeCell ref="F3:G3"/>
    <mergeCell ref="H3:I3"/>
    <mergeCell ref="J3:K3"/>
    <mergeCell ref="L3:M3"/>
    <mergeCell ref="N3:O3"/>
    <mergeCell ref="P3:Q3"/>
    <mergeCell ref="A4:R4"/>
    <mergeCell ref="A14:R14"/>
    <mergeCell ref="N159:O159"/>
    <mergeCell ref="A160:R160"/>
    <mergeCell ref="B159:C159"/>
    <mergeCell ref="D159:E159"/>
    <mergeCell ref="F159:G159"/>
    <mergeCell ref="H159:I159"/>
    <mergeCell ref="J159:K159"/>
    <mergeCell ref="A22:R22"/>
    <mergeCell ref="A30:R30"/>
    <mergeCell ref="A275:R275"/>
    <mergeCell ref="A296:R296"/>
    <mergeCell ref="A304:R304"/>
    <mergeCell ref="A310:R310"/>
    <mergeCell ref="N277:O277"/>
    <mergeCell ref="A278:R278"/>
    <mergeCell ref="A288:R288"/>
    <mergeCell ref="B277:C277"/>
    <mergeCell ref="D277:E277"/>
    <mergeCell ref="F277:G277"/>
    <mergeCell ref="H277:I277"/>
    <mergeCell ref="J277:K277"/>
    <mergeCell ref="L277:M277"/>
    <mergeCell ref="B276:R276"/>
    <mergeCell ref="P277:Q277"/>
    <mergeCell ref="A238:R238"/>
    <mergeCell ref="A248:R248"/>
    <mergeCell ref="A256:R256"/>
    <mergeCell ref="A264:R264"/>
    <mergeCell ref="A270:R270"/>
    <mergeCell ref="A199:R199"/>
    <mergeCell ref="A209:R209"/>
    <mergeCell ref="A217:R217"/>
    <mergeCell ref="A225:R225"/>
    <mergeCell ref="A231:R231"/>
    <mergeCell ref="B236:R236"/>
    <mergeCell ref="B237:C237"/>
    <mergeCell ref="D237:E237"/>
    <mergeCell ref="F237:G237"/>
    <mergeCell ref="H237:I237"/>
    <mergeCell ref="J237:K237"/>
    <mergeCell ref="L237:M237"/>
    <mergeCell ref="N237:O237"/>
    <mergeCell ref="P237:Q237"/>
    <mergeCell ref="A36:R36"/>
    <mergeCell ref="L198:M198"/>
    <mergeCell ref="N198:O198"/>
    <mergeCell ref="P198:Q198"/>
    <mergeCell ref="A197:R197"/>
    <mergeCell ref="B198:C198"/>
    <mergeCell ref="D198:E198"/>
    <mergeCell ref="F198:G198"/>
    <mergeCell ref="H198:I198"/>
    <mergeCell ref="J198:K198"/>
    <mergeCell ref="A192:R192"/>
    <mergeCell ref="A158:R158"/>
    <mergeCell ref="L159:M159"/>
    <mergeCell ref="P159:Q159"/>
    <mergeCell ref="A121:R121"/>
    <mergeCell ref="A131:R131"/>
    <mergeCell ref="A139:R139"/>
    <mergeCell ref="A147:R147"/>
    <mergeCell ref="A153:R153"/>
    <mergeCell ref="A119:R119"/>
    <mergeCell ref="B120:C120"/>
    <mergeCell ref="D120:E120"/>
    <mergeCell ref="F120:G120"/>
    <mergeCell ref="H120:I120"/>
  </mergeCells>
  <printOptions horizontalCentered="1"/>
  <pageMargins left="0.25" right="0.25" top="0.75" bottom="0" header="0.3" footer="0.3"/>
  <pageSetup scale="61" firstPageNumber="20" fitToHeight="0" orientation="portrait" useFirstPageNumber="1" r:id="rId1"/>
  <headerFooter>
    <oddHeader>&amp;L&amp;9
Semi-Annual Child Welfare Report&amp;C&amp;"-,Bold"&amp;14ARIZONA DEPARTMENT of CHILD SAFETY&amp;R&amp;9
January  01, 2021 through June 30, 2021</oddHeader>
    <oddFooter xml:space="preserve">&amp;CPage &amp;P
</oddFooter>
  </headerFooter>
  <ignoredErrors>
    <ignoredError sqref="R280:R286 R239:R246 R249:R254 R258:R262 R265:R267 R201:R208 R211:R212 R215:R216 R219:R223 R226:R228 R161:R169 R171:R177 R179:R185 R187:R191 C19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F192"/>
  <sheetViews>
    <sheetView showGridLines="0" view="pageLayout" zoomScaleNormal="100" workbookViewId="0">
      <selection activeCell="M22" sqref="M22"/>
    </sheetView>
  </sheetViews>
  <sheetFormatPr defaultColWidth="8.85546875" defaultRowHeight="15" x14ac:dyDescent="0.25"/>
  <cols>
    <col min="1" max="1" width="36" customWidth="1"/>
    <col min="2" max="17" width="6.85546875" customWidth="1"/>
    <col min="18" max="18" width="7.42578125" customWidth="1"/>
    <col min="24" max="32" width="8.85546875" style="1413"/>
  </cols>
  <sheetData>
    <row r="1" spans="1:32" s="32" customFormat="1" ht="32.25" customHeight="1" thickBot="1" x14ac:dyDescent="0.3">
      <c r="A1" s="2014" t="s">
        <v>670</v>
      </c>
      <c r="B1" s="2015"/>
      <c r="C1" s="2015"/>
      <c r="D1" s="2015"/>
      <c r="E1" s="2015"/>
      <c r="F1" s="2015"/>
      <c r="G1" s="2015"/>
      <c r="H1" s="2015"/>
      <c r="I1" s="2015"/>
      <c r="J1" s="2015"/>
      <c r="K1" s="2015"/>
      <c r="L1" s="2015"/>
      <c r="M1" s="2015"/>
      <c r="N1" s="2015"/>
      <c r="O1" s="2015"/>
      <c r="P1" s="2015"/>
      <c r="Q1" s="2015"/>
      <c r="R1" s="2016"/>
    </row>
    <row r="2" spans="1:32" s="32" customFormat="1" ht="16.5" hidden="1" thickBot="1" x14ac:dyDescent="0.3">
      <c r="A2" s="1989" t="s">
        <v>861</v>
      </c>
      <c r="B2" s="1990"/>
      <c r="C2" s="1990"/>
      <c r="D2" s="1990"/>
      <c r="E2" s="1990"/>
      <c r="F2" s="1990"/>
      <c r="G2" s="1990"/>
      <c r="H2" s="1990"/>
      <c r="I2" s="1990"/>
      <c r="J2" s="1990"/>
      <c r="K2" s="1990"/>
      <c r="L2" s="1990"/>
      <c r="M2" s="1990"/>
      <c r="N2" s="1990"/>
      <c r="O2" s="1990"/>
      <c r="P2" s="1990"/>
      <c r="Q2" s="1990"/>
      <c r="R2" s="1991"/>
    </row>
    <row r="3" spans="1:32" s="32" customFormat="1" ht="70.5" hidden="1" customHeight="1" thickBot="1" x14ac:dyDescent="0.3">
      <c r="A3" s="132"/>
      <c r="B3" s="724" t="s">
        <v>80</v>
      </c>
      <c r="C3" s="170" t="s">
        <v>81</v>
      </c>
      <c r="D3" s="170" t="s">
        <v>82</v>
      </c>
      <c r="E3" s="170" t="s">
        <v>83</v>
      </c>
      <c r="F3" s="170" t="s">
        <v>84</v>
      </c>
      <c r="G3" s="170" t="s">
        <v>85</v>
      </c>
      <c r="H3" s="170" t="s">
        <v>86</v>
      </c>
      <c r="I3" s="170" t="s">
        <v>87</v>
      </c>
      <c r="J3" s="170" t="s">
        <v>88</v>
      </c>
      <c r="K3" s="170" t="s">
        <v>89</v>
      </c>
      <c r="L3" s="170" t="s">
        <v>90</v>
      </c>
      <c r="M3" s="170" t="s">
        <v>91</v>
      </c>
      <c r="N3" s="170" t="s">
        <v>92</v>
      </c>
      <c r="O3" s="170" t="s">
        <v>93</v>
      </c>
      <c r="P3" s="171" t="s">
        <v>94</v>
      </c>
      <c r="Q3" s="1331" t="s">
        <v>95</v>
      </c>
      <c r="R3" s="168" t="s">
        <v>96</v>
      </c>
    </row>
    <row r="4" spans="1:32" s="203" customFormat="1" hidden="1" x14ac:dyDescent="0.25">
      <c r="A4" s="1389" t="s">
        <v>154</v>
      </c>
      <c r="B4" s="1403"/>
      <c r="C4" s="1404"/>
      <c r="D4" s="1404"/>
      <c r="E4" s="1404"/>
      <c r="F4" s="1404"/>
      <c r="G4" s="1404"/>
      <c r="H4" s="1404"/>
      <c r="I4" s="1404"/>
      <c r="J4" s="1404"/>
      <c r="K4" s="1404"/>
      <c r="L4" s="1404"/>
      <c r="M4" s="1404"/>
      <c r="N4" s="1404"/>
      <c r="O4" s="1404"/>
      <c r="P4" s="1405"/>
      <c r="Q4" s="1332">
        <f>SUM(B4:P4)</f>
        <v>0</v>
      </c>
      <c r="R4" s="1336" t="e">
        <f>SUM(Q4/Q9)</f>
        <v>#DIV/0!</v>
      </c>
      <c r="X4" s="1413"/>
      <c r="Y4" s="1413"/>
      <c r="Z4" s="1413"/>
      <c r="AA4" s="1413"/>
      <c r="AB4" s="1413"/>
      <c r="AC4" s="1413"/>
      <c r="AD4" s="1413"/>
      <c r="AE4" s="1413"/>
      <c r="AF4" s="1413"/>
    </row>
    <row r="5" spans="1:32" s="203" customFormat="1" ht="15.75" hidden="1" customHeight="1" x14ac:dyDescent="0.25">
      <c r="A5" s="1390" t="s">
        <v>626</v>
      </c>
      <c r="B5" s="1406"/>
      <c r="C5" s="1407"/>
      <c r="D5" s="1407"/>
      <c r="E5" s="1407"/>
      <c r="F5" s="1407"/>
      <c r="G5" s="1407"/>
      <c r="H5" s="1407"/>
      <c r="I5" s="1407"/>
      <c r="J5" s="1407"/>
      <c r="K5" s="1407"/>
      <c r="L5" s="1407"/>
      <c r="M5" s="1407"/>
      <c r="N5" s="1407"/>
      <c r="O5" s="1407"/>
      <c r="P5" s="1408"/>
      <c r="Q5" s="1333">
        <f>SUM(B5:P5)</f>
        <v>0</v>
      </c>
      <c r="R5" s="1337" t="e">
        <f>SUM(Q5/Q9)</f>
        <v>#DIV/0!</v>
      </c>
      <c r="X5" s="1413"/>
      <c r="Y5" s="1413"/>
      <c r="Z5" s="1413"/>
      <c r="AA5" s="1413"/>
      <c r="AB5" s="1413"/>
      <c r="AC5" s="1413"/>
      <c r="AD5" s="1413"/>
      <c r="AE5" s="1413"/>
      <c r="AF5" s="1413"/>
    </row>
    <row r="6" spans="1:32" s="203" customFormat="1" ht="15.75" hidden="1" customHeight="1" x14ac:dyDescent="0.25">
      <c r="A6" s="1390" t="s">
        <v>156</v>
      </c>
      <c r="B6" s="1406"/>
      <c r="C6" s="1407"/>
      <c r="D6" s="1407"/>
      <c r="E6" s="1407"/>
      <c r="F6" s="1407"/>
      <c r="G6" s="1407"/>
      <c r="H6" s="1407"/>
      <c r="I6" s="1407"/>
      <c r="J6" s="1407"/>
      <c r="K6" s="1407"/>
      <c r="L6" s="1407"/>
      <c r="M6" s="1407"/>
      <c r="N6" s="1407"/>
      <c r="O6" s="1407"/>
      <c r="P6" s="1408"/>
      <c r="Q6" s="1333">
        <f>SUM(B6:P6)</f>
        <v>0</v>
      </c>
      <c r="R6" s="1337" t="e">
        <f>SUM(Q6/Q9)</f>
        <v>#DIV/0!</v>
      </c>
      <c r="X6" s="1413"/>
      <c r="Y6" s="1413"/>
      <c r="Z6" s="1413"/>
      <c r="AA6" s="1413"/>
      <c r="AB6" s="1413"/>
      <c r="AC6" s="1413"/>
      <c r="AD6" s="1413"/>
      <c r="AE6" s="1413"/>
      <c r="AF6" s="1413"/>
    </row>
    <row r="7" spans="1:32" s="203" customFormat="1" ht="15.75" hidden="1" customHeight="1" x14ac:dyDescent="0.25">
      <c r="A7" s="1390" t="s">
        <v>157</v>
      </c>
      <c r="B7" s="1406"/>
      <c r="C7" s="1407"/>
      <c r="D7" s="1407"/>
      <c r="E7" s="1407"/>
      <c r="F7" s="1407"/>
      <c r="G7" s="1407"/>
      <c r="H7" s="1407"/>
      <c r="I7" s="1407"/>
      <c r="J7" s="1407"/>
      <c r="K7" s="1407"/>
      <c r="L7" s="1407"/>
      <c r="M7" s="1407"/>
      <c r="N7" s="1407"/>
      <c r="O7" s="1407"/>
      <c r="P7" s="1408"/>
      <c r="Q7" s="1333">
        <f>SUM(B7:P7)</f>
        <v>0</v>
      </c>
      <c r="R7" s="1337" t="e">
        <f>SUM(Q7/Q9)</f>
        <v>#DIV/0!</v>
      </c>
      <c r="X7" s="1413"/>
      <c r="Y7" s="1413"/>
      <c r="Z7" s="1413"/>
      <c r="AA7" s="1413"/>
      <c r="AB7" s="1413"/>
      <c r="AC7" s="1413"/>
      <c r="AD7" s="1413"/>
      <c r="AE7" s="1413"/>
      <c r="AF7" s="1413"/>
    </row>
    <row r="8" spans="1:32" s="203" customFormat="1" ht="15.75" hidden="1" thickBot="1" x14ac:dyDescent="0.3">
      <c r="A8" s="1391" t="s">
        <v>188</v>
      </c>
      <c r="B8" s="1406"/>
      <c r="C8" s="1407"/>
      <c r="D8" s="1407"/>
      <c r="E8" s="1407"/>
      <c r="F8" s="1407"/>
      <c r="G8" s="1407"/>
      <c r="H8" s="1407"/>
      <c r="I8" s="1407"/>
      <c r="J8" s="1407"/>
      <c r="K8" s="1407"/>
      <c r="L8" s="1407"/>
      <c r="M8" s="1407"/>
      <c r="N8" s="1407"/>
      <c r="O8" s="1407"/>
      <c r="P8" s="1408"/>
      <c r="Q8" s="1333">
        <f>SUM(B8:P8)</f>
        <v>0</v>
      </c>
      <c r="R8" s="1338" t="e">
        <f>SUM(Q8/Q9)</f>
        <v>#DIV/0!</v>
      </c>
      <c r="X8" s="1413"/>
      <c r="Y8" s="1413"/>
      <c r="Z8" s="1413"/>
      <c r="AA8" s="1413"/>
      <c r="AB8" s="1413"/>
      <c r="AC8" s="1413"/>
      <c r="AD8" s="1413"/>
      <c r="AE8" s="1413"/>
      <c r="AF8" s="1413"/>
    </row>
    <row r="9" spans="1:32" s="203" customFormat="1" ht="16.5" hidden="1" thickTop="1" thickBot="1" x14ac:dyDescent="0.3">
      <c r="A9" s="1392" t="s">
        <v>26</v>
      </c>
      <c r="B9" s="1273">
        <f t="shared" ref="B9:Q9" si="0">SUM(B4:B8)</f>
        <v>0</v>
      </c>
      <c r="C9" s="1274">
        <f t="shared" si="0"/>
        <v>0</v>
      </c>
      <c r="D9" s="1274">
        <f t="shared" si="0"/>
        <v>0</v>
      </c>
      <c r="E9" s="1274">
        <f t="shared" si="0"/>
        <v>0</v>
      </c>
      <c r="F9" s="1274">
        <f t="shared" si="0"/>
        <v>0</v>
      </c>
      <c r="G9" s="1274">
        <f t="shared" si="0"/>
        <v>0</v>
      </c>
      <c r="H9" s="1274">
        <f t="shared" si="0"/>
        <v>0</v>
      </c>
      <c r="I9" s="1274">
        <f t="shared" si="0"/>
        <v>0</v>
      </c>
      <c r="J9" s="1274">
        <f t="shared" si="0"/>
        <v>0</v>
      </c>
      <c r="K9" s="1274">
        <f t="shared" si="0"/>
        <v>0</v>
      </c>
      <c r="L9" s="1274">
        <f t="shared" si="0"/>
        <v>0</v>
      </c>
      <c r="M9" s="1274">
        <f t="shared" si="0"/>
        <v>0</v>
      </c>
      <c r="N9" s="1274">
        <f t="shared" si="0"/>
        <v>0</v>
      </c>
      <c r="O9" s="1274">
        <f t="shared" si="0"/>
        <v>0</v>
      </c>
      <c r="P9" s="1275">
        <f t="shared" si="0"/>
        <v>0</v>
      </c>
      <c r="Q9" s="1334">
        <f t="shared" si="0"/>
        <v>0</v>
      </c>
      <c r="R9" s="1339" t="e">
        <f>SUM(Q9/Q9)</f>
        <v>#DIV/0!</v>
      </c>
      <c r="X9" s="1413"/>
      <c r="Y9" s="1413"/>
      <c r="Z9" s="1413"/>
      <c r="AA9" s="1413"/>
      <c r="AB9" s="1413"/>
      <c r="AC9" s="1413"/>
      <c r="AD9" s="1413"/>
      <c r="AE9" s="1413"/>
      <c r="AF9" s="1413"/>
    </row>
    <row r="10" spans="1:32" s="203" customFormat="1" ht="15.75" hidden="1" customHeight="1" thickBot="1" x14ac:dyDescent="0.3">
      <c r="A10" s="1393" t="s">
        <v>43</v>
      </c>
      <c r="B10" s="1276" t="e">
        <f>SUM(B9/Q9)</f>
        <v>#DIV/0!</v>
      </c>
      <c r="C10" s="1278" t="e">
        <f>SUM(C9/Q9)</f>
        <v>#DIV/0!</v>
      </c>
      <c r="D10" s="1278" t="e">
        <f>SUM(D9/Q9)</f>
        <v>#DIV/0!</v>
      </c>
      <c r="E10" s="1278" t="e">
        <f>SUM(E9/Q9)</f>
        <v>#DIV/0!</v>
      </c>
      <c r="F10" s="1278" t="e">
        <f>SUM(F9/Q9)</f>
        <v>#DIV/0!</v>
      </c>
      <c r="G10" s="1278" t="e">
        <f>SUM(G9/Q9)</f>
        <v>#DIV/0!</v>
      </c>
      <c r="H10" s="1278" t="e">
        <f>SUM(H9/Q9)</f>
        <v>#DIV/0!</v>
      </c>
      <c r="I10" s="1278" t="e">
        <f>SUM(I9/Q9)</f>
        <v>#DIV/0!</v>
      </c>
      <c r="J10" s="1278" t="e">
        <f>SUM(J9/Q9)</f>
        <v>#DIV/0!</v>
      </c>
      <c r="K10" s="1278" t="e">
        <f>SUM(K9/Q9)</f>
        <v>#DIV/0!</v>
      </c>
      <c r="L10" s="1278" t="e">
        <f>SUM(L9/Q9)</f>
        <v>#DIV/0!</v>
      </c>
      <c r="M10" s="1278" t="e">
        <f>SUM(M9/Q9)</f>
        <v>#DIV/0!</v>
      </c>
      <c r="N10" s="1278" t="e">
        <f>SUM(N9/Q9)</f>
        <v>#DIV/0!</v>
      </c>
      <c r="O10" s="1278" t="e">
        <f>SUM(O9/Q9)</f>
        <v>#DIV/0!</v>
      </c>
      <c r="P10" s="1279" t="e">
        <f>SUM(P9/Q9)</f>
        <v>#DIV/0!</v>
      </c>
      <c r="Q10" s="1335" t="e">
        <f>SUM(B10:P10)</f>
        <v>#DIV/0!</v>
      </c>
      <c r="R10" s="415"/>
      <c r="X10" s="1413"/>
      <c r="Y10" s="1413"/>
      <c r="Z10" s="1413"/>
      <c r="AA10" s="1413"/>
      <c r="AB10" s="1413"/>
      <c r="AC10" s="1413"/>
      <c r="AD10" s="1413"/>
      <c r="AE10" s="1413"/>
      <c r="AF10" s="1413"/>
    </row>
    <row r="11" spans="1:32" s="203" customFormat="1" ht="12.75" hidden="1" customHeight="1" thickBot="1" x14ac:dyDescent="0.3">
      <c r="A11" s="11"/>
      <c r="B11" s="11"/>
      <c r="C11" s="11"/>
      <c r="D11" s="11"/>
      <c r="E11" s="11"/>
      <c r="F11" s="11"/>
      <c r="G11" s="11"/>
      <c r="H11" s="11"/>
      <c r="I11" s="11"/>
      <c r="J11" s="11"/>
      <c r="K11" s="11"/>
      <c r="L11" s="11"/>
      <c r="M11" s="11"/>
      <c r="N11" s="11"/>
      <c r="O11" s="11"/>
      <c r="P11" s="11"/>
      <c r="Q11" s="11"/>
      <c r="R11" s="11"/>
      <c r="X11" s="1413"/>
      <c r="Y11" s="1413"/>
      <c r="Z11" s="1413"/>
      <c r="AA11" s="1413"/>
      <c r="AB11" s="1413"/>
      <c r="AC11" s="1413"/>
      <c r="AD11" s="1413"/>
      <c r="AE11" s="1413"/>
      <c r="AF11" s="1413"/>
    </row>
    <row r="12" spans="1:32" s="203" customFormat="1" ht="34.5" hidden="1" customHeight="1" thickBot="1" x14ac:dyDescent="0.3">
      <c r="A12" s="1982" t="s">
        <v>672</v>
      </c>
      <c r="B12" s="1983"/>
      <c r="C12" s="1983"/>
      <c r="D12" s="1983"/>
      <c r="E12" s="1983"/>
      <c r="F12" s="1983"/>
      <c r="G12" s="1983"/>
      <c r="H12" s="1983"/>
      <c r="I12" s="1983"/>
      <c r="J12" s="1983"/>
      <c r="K12" s="1983"/>
      <c r="L12" s="1983"/>
      <c r="M12" s="1983"/>
      <c r="N12" s="1983"/>
      <c r="O12" s="1983"/>
      <c r="P12" s="1983"/>
      <c r="Q12" s="1983"/>
      <c r="R12" s="1984"/>
      <c r="X12" s="1413"/>
      <c r="Y12" s="1413"/>
      <c r="Z12" s="1413"/>
      <c r="AA12" s="1413"/>
      <c r="AB12" s="1413"/>
      <c r="AC12" s="1413"/>
      <c r="AD12" s="1413"/>
      <c r="AE12" s="1413"/>
      <c r="AF12" s="1413"/>
    </row>
    <row r="13" spans="1:32" s="203" customFormat="1" ht="15.75" hidden="1" thickBot="1" x14ac:dyDescent="0.3">
      <c r="A13" s="1394" t="s">
        <v>187</v>
      </c>
      <c r="B13" s="1399">
        <v>0</v>
      </c>
      <c r="C13" s="1400">
        <v>0</v>
      </c>
      <c r="D13" s="1400">
        <v>0</v>
      </c>
      <c r="E13" s="1400">
        <v>0</v>
      </c>
      <c r="F13" s="1400">
        <v>0</v>
      </c>
      <c r="G13" s="1400">
        <v>0</v>
      </c>
      <c r="H13" s="1400">
        <v>0</v>
      </c>
      <c r="I13" s="1400">
        <v>0</v>
      </c>
      <c r="J13" s="1400">
        <v>0</v>
      </c>
      <c r="K13" s="1400">
        <v>0</v>
      </c>
      <c r="L13" s="1400">
        <v>0</v>
      </c>
      <c r="M13" s="1400">
        <v>0</v>
      </c>
      <c r="N13" s="1400">
        <v>0</v>
      </c>
      <c r="O13" s="1400">
        <v>0</v>
      </c>
      <c r="P13" s="1400">
        <v>0</v>
      </c>
      <c r="Q13" s="1401">
        <v>0</v>
      </c>
      <c r="R13" s="1402">
        <v>0</v>
      </c>
      <c r="X13" s="1413"/>
      <c r="Y13" s="1413"/>
      <c r="Z13" s="1413"/>
      <c r="AA13" s="1413"/>
      <c r="AB13" s="1413"/>
      <c r="AC13" s="1413"/>
      <c r="AD13" s="1413"/>
      <c r="AE13" s="1413"/>
      <c r="AF13" s="1413"/>
    </row>
    <row r="14" spans="1:32" s="203" customFormat="1" ht="15.75" hidden="1" customHeight="1" thickBot="1" x14ac:dyDescent="0.3">
      <c r="X14" s="1413"/>
      <c r="Y14" s="1413"/>
      <c r="Z14" s="1413"/>
      <c r="AA14" s="1413"/>
      <c r="AB14" s="1413"/>
      <c r="AC14" s="1413"/>
      <c r="AD14" s="1413"/>
      <c r="AE14" s="1413"/>
      <c r="AF14" s="1413"/>
    </row>
    <row r="15" spans="1:32" s="203" customFormat="1" ht="18.75" hidden="1" customHeight="1" thickBot="1" x14ac:dyDescent="0.3">
      <c r="A15" s="1985" t="s">
        <v>671</v>
      </c>
      <c r="B15" s="1986"/>
      <c r="C15" s="1986"/>
      <c r="D15" s="1986"/>
      <c r="E15" s="1986"/>
      <c r="F15" s="1986"/>
      <c r="G15" s="1986"/>
      <c r="H15" s="1986"/>
      <c r="I15" s="1986"/>
      <c r="J15" s="1986"/>
      <c r="K15" s="1986"/>
      <c r="L15" s="1986"/>
      <c r="M15" s="1986"/>
      <c r="N15" s="1986"/>
      <c r="O15" s="1986"/>
      <c r="P15" s="1986"/>
      <c r="Q15" s="1986"/>
      <c r="R15" s="1987"/>
      <c r="X15" s="1413"/>
      <c r="Y15" s="1413"/>
      <c r="Z15" s="1413"/>
      <c r="AA15" s="1413"/>
      <c r="AB15" s="1413"/>
      <c r="AC15" s="1413"/>
      <c r="AD15" s="1413"/>
      <c r="AE15" s="1413"/>
      <c r="AF15" s="1413"/>
    </row>
    <row r="16" spans="1:32" s="203" customFormat="1" ht="15.75" hidden="1" thickBot="1" x14ac:dyDescent="0.3">
      <c r="A16" s="1383" t="s">
        <v>158</v>
      </c>
      <c r="B16" s="1995" t="s">
        <v>159</v>
      </c>
      <c r="C16" s="1995"/>
      <c r="D16" s="1995"/>
      <c r="E16" s="1995"/>
      <c r="F16" s="1995"/>
      <c r="G16" s="1995"/>
      <c r="H16" s="1995"/>
      <c r="I16" s="1995"/>
      <c r="J16" s="1995"/>
      <c r="K16" s="1995"/>
      <c r="L16" s="1994" t="s">
        <v>160</v>
      </c>
      <c r="M16" s="1995"/>
      <c r="N16" s="1995"/>
      <c r="O16" s="1995"/>
      <c r="P16" s="1995"/>
      <c r="Q16" s="1995"/>
      <c r="R16" s="1995"/>
      <c r="X16" s="1413"/>
      <c r="Y16" s="1413"/>
      <c r="Z16" s="1413"/>
      <c r="AA16" s="1413"/>
      <c r="AB16" s="1413"/>
      <c r="AC16" s="1413"/>
      <c r="AD16" s="1413"/>
      <c r="AE16" s="1413"/>
      <c r="AF16" s="1413"/>
    </row>
    <row r="17" spans="1:32" s="203" customFormat="1" ht="15.75" hidden="1" customHeight="1" x14ac:dyDescent="0.25">
      <c r="A17" s="1410"/>
      <c r="B17" s="2017"/>
      <c r="C17" s="2018"/>
      <c r="D17" s="2018"/>
      <c r="E17" s="2018"/>
      <c r="F17" s="2018"/>
      <c r="G17" s="2018"/>
      <c r="H17" s="2018"/>
      <c r="I17" s="2018"/>
      <c r="J17" s="2018"/>
      <c r="K17" s="2019"/>
      <c r="L17" s="2020"/>
      <c r="M17" s="2018"/>
      <c r="N17" s="2018"/>
      <c r="O17" s="2018"/>
      <c r="P17" s="2018"/>
      <c r="Q17" s="2018"/>
      <c r="R17" s="2019"/>
      <c r="X17" s="1413"/>
      <c r="Y17" s="1413"/>
      <c r="Z17" s="1413"/>
      <c r="AA17" s="1413"/>
      <c r="AB17" s="1413"/>
      <c r="AC17" s="1413"/>
      <c r="AD17" s="1413"/>
      <c r="AE17" s="1413"/>
      <c r="AF17" s="1413"/>
    </row>
    <row r="18" spans="1:32" s="203" customFormat="1" ht="15.75" hidden="1" customHeight="1" thickBot="1" x14ac:dyDescent="0.3">
      <c r="A18" s="1411"/>
      <c r="B18" s="2021"/>
      <c r="C18" s="2022"/>
      <c r="D18" s="2022"/>
      <c r="E18" s="2022"/>
      <c r="F18" s="2022"/>
      <c r="G18" s="2022"/>
      <c r="H18" s="2022"/>
      <c r="I18" s="2022"/>
      <c r="J18" s="2022"/>
      <c r="K18" s="2023"/>
      <c r="L18" s="2024"/>
      <c r="M18" s="2022"/>
      <c r="N18" s="2022"/>
      <c r="O18" s="2022"/>
      <c r="P18" s="2022"/>
      <c r="Q18" s="2022"/>
      <c r="R18" s="2023"/>
      <c r="X18" s="1413"/>
      <c r="Y18" s="1413"/>
      <c r="Z18" s="1413"/>
      <c r="AA18" s="1413"/>
      <c r="AB18" s="1413"/>
      <c r="AC18" s="1413"/>
      <c r="AD18" s="1413"/>
      <c r="AE18" s="1413"/>
      <c r="AF18" s="1413"/>
    </row>
    <row r="19" spans="1:32" s="32" customFormat="1" ht="16.5" thickBot="1" x14ac:dyDescent="0.3">
      <c r="A19" s="1989" t="s">
        <v>859</v>
      </c>
      <c r="B19" s="1990"/>
      <c r="C19" s="1990"/>
      <c r="D19" s="1990"/>
      <c r="E19" s="1990"/>
      <c r="F19" s="1990"/>
      <c r="G19" s="1990"/>
      <c r="H19" s="1990"/>
      <c r="I19" s="1990"/>
      <c r="J19" s="1990"/>
      <c r="K19" s="1990"/>
      <c r="L19" s="1990"/>
      <c r="M19" s="1990"/>
      <c r="N19" s="1990"/>
      <c r="O19" s="1990"/>
      <c r="P19" s="1990"/>
      <c r="Q19" s="1990"/>
      <c r="R19" s="1991"/>
    </row>
    <row r="20" spans="1:32" s="32" customFormat="1" ht="70.5" customHeight="1" thickBot="1" x14ac:dyDescent="0.3">
      <c r="A20" s="132"/>
      <c r="B20" s="724" t="s">
        <v>80</v>
      </c>
      <c r="C20" s="170" t="s">
        <v>81</v>
      </c>
      <c r="D20" s="170" t="s">
        <v>82</v>
      </c>
      <c r="E20" s="170" t="s">
        <v>83</v>
      </c>
      <c r="F20" s="170" t="s">
        <v>84</v>
      </c>
      <c r="G20" s="170" t="s">
        <v>85</v>
      </c>
      <c r="H20" s="170" t="s">
        <v>86</v>
      </c>
      <c r="I20" s="170" t="s">
        <v>87</v>
      </c>
      <c r="J20" s="170" t="s">
        <v>88</v>
      </c>
      <c r="K20" s="170" t="s">
        <v>89</v>
      </c>
      <c r="L20" s="170" t="s">
        <v>90</v>
      </c>
      <c r="M20" s="170" t="s">
        <v>91</v>
      </c>
      <c r="N20" s="170" t="s">
        <v>92</v>
      </c>
      <c r="O20" s="170" t="s">
        <v>93</v>
      </c>
      <c r="P20" s="171" t="s">
        <v>94</v>
      </c>
      <c r="Q20" s="1331" t="s">
        <v>95</v>
      </c>
      <c r="R20" s="168" t="s">
        <v>96</v>
      </c>
    </row>
    <row r="21" spans="1:32" s="1413" customFormat="1" x14ac:dyDescent="0.25">
      <c r="A21" s="1389" t="s">
        <v>154</v>
      </c>
      <c r="B21" s="1470">
        <v>0</v>
      </c>
      <c r="C21" s="1729">
        <v>0</v>
      </c>
      <c r="D21" s="1729">
        <v>0</v>
      </c>
      <c r="E21" s="1729">
        <v>0</v>
      </c>
      <c r="F21" s="1729">
        <v>0</v>
      </c>
      <c r="G21" s="1729">
        <v>0</v>
      </c>
      <c r="H21" s="1729">
        <v>0</v>
      </c>
      <c r="I21" s="1729">
        <v>0</v>
      </c>
      <c r="J21" s="1729">
        <v>0</v>
      </c>
      <c r="K21" s="1729">
        <v>0</v>
      </c>
      <c r="L21" s="1729">
        <v>0</v>
      </c>
      <c r="M21" s="1729">
        <v>0</v>
      </c>
      <c r="N21" s="1729">
        <v>0</v>
      </c>
      <c r="O21" s="1729">
        <v>0</v>
      </c>
      <c r="P21" s="1471">
        <v>0</v>
      </c>
      <c r="Q21" s="1332">
        <f>SUM(B21:P21)</f>
        <v>0</v>
      </c>
      <c r="R21" s="1336">
        <v>0</v>
      </c>
    </row>
    <row r="22" spans="1:32" s="1413" customFormat="1" ht="15.75" customHeight="1" x14ac:dyDescent="0.25">
      <c r="A22" s="1390" t="s">
        <v>626</v>
      </c>
      <c r="B22" s="1474">
        <v>0</v>
      </c>
      <c r="C22" s="1730">
        <v>0</v>
      </c>
      <c r="D22" s="1730">
        <v>0</v>
      </c>
      <c r="E22" s="1730">
        <v>0</v>
      </c>
      <c r="F22" s="1730">
        <v>0</v>
      </c>
      <c r="G22" s="1730">
        <v>0</v>
      </c>
      <c r="H22" s="1730">
        <v>0</v>
      </c>
      <c r="I22" s="1730">
        <v>0</v>
      </c>
      <c r="J22" s="1730">
        <v>0</v>
      </c>
      <c r="K22" s="1730">
        <v>0</v>
      </c>
      <c r="L22" s="1730">
        <v>0</v>
      </c>
      <c r="M22" s="1730">
        <v>0</v>
      </c>
      <c r="N22" s="1730">
        <v>0</v>
      </c>
      <c r="O22" s="1730">
        <v>0</v>
      </c>
      <c r="P22" s="1475">
        <v>0</v>
      </c>
      <c r="Q22" s="1333">
        <f>SUM(B22:P22)</f>
        <v>0</v>
      </c>
      <c r="R22" s="1337">
        <v>0</v>
      </c>
    </row>
    <row r="23" spans="1:32" s="1413" customFormat="1" ht="15.75" customHeight="1" x14ac:dyDescent="0.25">
      <c r="A23" s="1390" t="s">
        <v>156</v>
      </c>
      <c r="B23" s="1474">
        <v>0</v>
      </c>
      <c r="C23" s="1730">
        <v>0</v>
      </c>
      <c r="D23" s="1730">
        <v>0</v>
      </c>
      <c r="E23" s="1730">
        <v>0</v>
      </c>
      <c r="F23" s="1730">
        <v>0</v>
      </c>
      <c r="G23" s="1730">
        <v>0</v>
      </c>
      <c r="H23" s="1730">
        <v>0</v>
      </c>
      <c r="I23" s="1730">
        <v>0</v>
      </c>
      <c r="J23" s="1730">
        <v>0</v>
      </c>
      <c r="K23" s="1730">
        <v>0</v>
      </c>
      <c r="L23" s="1730">
        <v>0</v>
      </c>
      <c r="M23" s="1730">
        <v>0</v>
      </c>
      <c r="N23" s="1730">
        <v>0</v>
      </c>
      <c r="O23" s="1730">
        <v>0</v>
      </c>
      <c r="P23" s="1475">
        <v>0</v>
      </c>
      <c r="Q23" s="1333">
        <f>SUM(B23:P23)</f>
        <v>0</v>
      </c>
      <c r="R23" s="1337">
        <v>0</v>
      </c>
    </row>
    <row r="24" spans="1:32" s="1413" customFormat="1" ht="15.75" customHeight="1" x14ac:dyDescent="0.25">
      <c r="A24" s="1390" t="s">
        <v>157</v>
      </c>
      <c r="B24" s="1474">
        <v>0</v>
      </c>
      <c r="C24" s="1730">
        <v>0</v>
      </c>
      <c r="D24" s="1730">
        <v>0</v>
      </c>
      <c r="E24" s="1730">
        <v>0</v>
      </c>
      <c r="F24" s="1730">
        <v>0</v>
      </c>
      <c r="G24" s="1730">
        <v>0</v>
      </c>
      <c r="H24" s="1730">
        <v>0</v>
      </c>
      <c r="I24" s="1730">
        <v>0</v>
      </c>
      <c r="J24" s="1730">
        <v>0</v>
      </c>
      <c r="K24" s="1730">
        <v>0</v>
      </c>
      <c r="L24" s="1730">
        <v>0</v>
      </c>
      <c r="M24" s="1730">
        <v>0</v>
      </c>
      <c r="N24" s="1730">
        <v>0</v>
      </c>
      <c r="O24" s="1730">
        <v>0</v>
      </c>
      <c r="P24" s="1475">
        <v>0</v>
      </c>
      <c r="Q24" s="1333">
        <f>SUM(B24:P24)</f>
        <v>0</v>
      </c>
      <c r="R24" s="1337">
        <v>0</v>
      </c>
    </row>
    <row r="25" spans="1:32" s="1413" customFormat="1" ht="15.75" thickBot="1" x14ac:dyDescent="0.3">
      <c r="A25" s="1391" t="s">
        <v>188</v>
      </c>
      <c r="B25" s="1474">
        <v>0</v>
      </c>
      <c r="C25" s="1730">
        <v>0</v>
      </c>
      <c r="D25" s="1730">
        <v>0</v>
      </c>
      <c r="E25" s="1730">
        <v>0</v>
      </c>
      <c r="F25" s="1730">
        <v>0</v>
      </c>
      <c r="G25" s="1730">
        <v>0</v>
      </c>
      <c r="H25" s="1730">
        <v>0</v>
      </c>
      <c r="I25" s="1730">
        <v>0</v>
      </c>
      <c r="J25" s="1730">
        <v>0</v>
      </c>
      <c r="K25" s="1730">
        <v>0</v>
      </c>
      <c r="L25" s="1730">
        <v>0</v>
      </c>
      <c r="M25" s="1730">
        <v>0</v>
      </c>
      <c r="N25" s="1730">
        <v>0</v>
      </c>
      <c r="O25" s="1730">
        <v>0</v>
      </c>
      <c r="P25" s="1475">
        <v>0</v>
      </c>
      <c r="Q25" s="1333">
        <f>SUM(B25:P25)</f>
        <v>0</v>
      </c>
      <c r="R25" s="1338">
        <v>0</v>
      </c>
    </row>
    <row r="26" spans="1:32" s="1413" customFormat="1" ht="16.5" thickTop="1" thickBot="1" x14ac:dyDescent="0.3">
      <c r="A26" s="1392" t="s">
        <v>26</v>
      </c>
      <c r="B26" s="1273">
        <f t="shared" ref="B26:Q26" si="1">SUM(B21:B25)</f>
        <v>0</v>
      </c>
      <c r="C26" s="1274">
        <f t="shared" si="1"/>
        <v>0</v>
      </c>
      <c r="D26" s="1274">
        <f t="shared" si="1"/>
        <v>0</v>
      </c>
      <c r="E26" s="1274">
        <f t="shared" si="1"/>
        <v>0</v>
      </c>
      <c r="F26" s="1274">
        <f t="shared" si="1"/>
        <v>0</v>
      </c>
      <c r="G26" s="1274">
        <f t="shared" si="1"/>
        <v>0</v>
      </c>
      <c r="H26" s="1274">
        <f t="shared" si="1"/>
        <v>0</v>
      </c>
      <c r="I26" s="1274">
        <f t="shared" si="1"/>
        <v>0</v>
      </c>
      <c r="J26" s="1274">
        <f t="shared" si="1"/>
        <v>0</v>
      </c>
      <c r="K26" s="1274">
        <f t="shared" si="1"/>
        <v>0</v>
      </c>
      <c r="L26" s="1274">
        <f t="shared" si="1"/>
        <v>0</v>
      </c>
      <c r="M26" s="1274">
        <f t="shared" si="1"/>
        <v>0</v>
      </c>
      <c r="N26" s="1274">
        <f t="shared" si="1"/>
        <v>0</v>
      </c>
      <c r="O26" s="1274">
        <f t="shared" si="1"/>
        <v>0</v>
      </c>
      <c r="P26" s="1275">
        <f t="shared" si="1"/>
        <v>0</v>
      </c>
      <c r="Q26" s="1334">
        <f t="shared" si="1"/>
        <v>0</v>
      </c>
      <c r="R26" s="1339">
        <v>0</v>
      </c>
    </row>
    <row r="27" spans="1:32" s="1413" customFormat="1" ht="15.75" customHeight="1" thickBot="1" x14ac:dyDescent="0.3">
      <c r="A27" s="1393" t="s">
        <v>43</v>
      </c>
      <c r="B27" s="1276">
        <v>0</v>
      </c>
      <c r="C27" s="1278">
        <v>0</v>
      </c>
      <c r="D27" s="1278">
        <v>0</v>
      </c>
      <c r="E27" s="1278">
        <v>0</v>
      </c>
      <c r="F27" s="1278">
        <v>0</v>
      </c>
      <c r="G27" s="1278">
        <v>0</v>
      </c>
      <c r="H27" s="1278">
        <v>0</v>
      </c>
      <c r="I27" s="1278">
        <v>0</v>
      </c>
      <c r="J27" s="1278">
        <v>0</v>
      </c>
      <c r="K27" s="1278">
        <v>0</v>
      </c>
      <c r="L27" s="1278">
        <v>0</v>
      </c>
      <c r="M27" s="1278">
        <v>0</v>
      </c>
      <c r="N27" s="1278">
        <v>0</v>
      </c>
      <c r="O27" s="1278">
        <v>0</v>
      </c>
      <c r="P27" s="1279">
        <v>0</v>
      </c>
      <c r="Q27" s="1335">
        <v>0</v>
      </c>
      <c r="R27" s="415"/>
    </row>
    <row r="28" spans="1:32" s="1413" customFormat="1" ht="12.75" customHeight="1" thickBot="1" x14ac:dyDescent="0.3">
      <c r="A28" s="11"/>
      <c r="B28" s="11"/>
      <c r="C28" s="11"/>
      <c r="D28" s="11"/>
      <c r="E28" s="11"/>
      <c r="F28" s="11"/>
      <c r="G28" s="11"/>
      <c r="H28" s="11"/>
      <c r="I28" s="11"/>
      <c r="J28" s="11"/>
      <c r="K28" s="11"/>
      <c r="L28" s="11"/>
      <c r="M28" s="11"/>
      <c r="N28" s="11"/>
      <c r="O28" s="11"/>
      <c r="P28" s="11"/>
      <c r="Q28" s="11"/>
      <c r="R28" s="11"/>
    </row>
    <row r="29" spans="1:32" s="1413" customFormat="1" ht="34.5" customHeight="1" thickBot="1" x14ac:dyDescent="0.3">
      <c r="A29" s="1982" t="s">
        <v>672</v>
      </c>
      <c r="B29" s="1983"/>
      <c r="C29" s="1983"/>
      <c r="D29" s="1983"/>
      <c r="E29" s="1983"/>
      <c r="F29" s="1983"/>
      <c r="G29" s="1983"/>
      <c r="H29" s="1983"/>
      <c r="I29" s="1983"/>
      <c r="J29" s="1983"/>
      <c r="K29" s="1983"/>
      <c r="L29" s="1983"/>
      <c r="M29" s="1983"/>
      <c r="N29" s="1983"/>
      <c r="O29" s="1983"/>
      <c r="P29" s="1983"/>
      <c r="Q29" s="1983"/>
      <c r="R29" s="1984"/>
    </row>
    <row r="30" spans="1:32" s="1413" customFormat="1" ht="15.75" thickBot="1" x14ac:dyDescent="0.3">
      <c r="A30" s="1394" t="s">
        <v>187</v>
      </c>
      <c r="B30" s="1466">
        <v>0</v>
      </c>
      <c r="C30" s="1467">
        <v>0</v>
      </c>
      <c r="D30" s="1467">
        <v>0</v>
      </c>
      <c r="E30" s="1467">
        <v>0</v>
      </c>
      <c r="F30" s="1467">
        <v>0</v>
      </c>
      <c r="G30" s="1467">
        <v>0</v>
      </c>
      <c r="H30" s="1467">
        <v>0</v>
      </c>
      <c r="I30" s="1467">
        <v>0</v>
      </c>
      <c r="J30" s="1467">
        <v>0</v>
      </c>
      <c r="K30" s="1467">
        <v>0</v>
      </c>
      <c r="L30" s="1467">
        <v>0</v>
      </c>
      <c r="M30" s="1467">
        <v>0</v>
      </c>
      <c r="N30" s="1467">
        <v>0</v>
      </c>
      <c r="O30" s="1467">
        <v>0</v>
      </c>
      <c r="P30" s="1467">
        <v>0</v>
      </c>
      <c r="Q30" s="1468">
        <v>0</v>
      </c>
      <c r="R30" s="1469">
        <v>0</v>
      </c>
    </row>
    <row r="31" spans="1:32" s="1413" customFormat="1" ht="15.75" customHeight="1" thickBot="1" x14ac:dyDescent="0.3"/>
    <row r="32" spans="1:32" s="1413" customFormat="1" ht="18.75" customHeight="1" thickBot="1" x14ac:dyDescent="0.3">
      <c r="A32" s="1985" t="s">
        <v>671</v>
      </c>
      <c r="B32" s="1986"/>
      <c r="C32" s="1986"/>
      <c r="D32" s="1986"/>
      <c r="E32" s="1986"/>
      <c r="F32" s="1986"/>
      <c r="G32" s="1986"/>
      <c r="H32" s="1986"/>
      <c r="I32" s="1986"/>
      <c r="J32" s="1986"/>
      <c r="K32" s="1986"/>
      <c r="L32" s="1986"/>
      <c r="M32" s="1986"/>
      <c r="N32" s="1986"/>
      <c r="O32" s="1986"/>
      <c r="P32" s="1986"/>
      <c r="Q32" s="1986"/>
      <c r="R32" s="1987"/>
    </row>
    <row r="33" spans="1:18" s="1413" customFormat="1" ht="15.75" thickBot="1" x14ac:dyDescent="0.3">
      <c r="A33" s="1657" t="s">
        <v>158</v>
      </c>
      <c r="B33" s="1995" t="s">
        <v>159</v>
      </c>
      <c r="C33" s="1995"/>
      <c r="D33" s="1995"/>
      <c r="E33" s="1995"/>
      <c r="F33" s="1995"/>
      <c r="G33" s="1995"/>
      <c r="H33" s="1995"/>
      <c r="I33" s="1995"/>
      <c r="J33" s="1995"/>
      <c r="K33" s="1995"/>
      <c r="L33" s="1994" t="s">
        <v>160</v>
      </c>
      <c r="M33" s="1995"/>
      <c r="N33" s="1995"/>
      <c r="O33" s="1995"/>
      <c r="P33" s="1995"/>
      <c r="Q33" s="1995"/>
      <c r="R33" s="1995"/>
    </row>
    <row r="34" spans="1:18" s="1413" customFormat="1" ht="15.75" customHeight="1" x14ac:dyDescent="0.25">
      <c r="A34" s="1463" t="s">
        <v>873</v>
      </c>
      <c r="B34" s="1988" t="s">
        <v>946</v>
      </c>
      <c r="C34" s="1988"/>
      <c r="D34" s="1988"/>
      <c r="E34" s="1988"/>
      <c r="F34" s="1988"/>
      <c r="G34" s="1988"/>
      <c r="H34" s="1988"/>
      <c r="I34" s="1988"/>
      <c r="J34" s="1988"/>
      <c r="K34" s="1988"/>
      <c r="L34" s="1988" t="s">
        <v>129</v>
      </c>
      <c r="M34" s="1988"/>
      <c r="N34" s="1988"/>
      <c r="O34" s="1988"/>
      <c r="P34" s="1988"/>
      <c r="Q34" s="1988"/>
      <c r="R34" s="2025"/>
    </row>
    <row r="35" spans="1:18" s="1413" customFormat="1" ht="15.75" customHeight="1" x14ac:dyDescent="0.25">
      <c r="A35" s="1464" t="s">
        <v>873</v>
      </c>
      <c r="B35" s="1975" t="s">
        <v>764</v>
      </c>
      <c r="C35" s="1975"/>
      <c r="D35" s="1975"/>
      <c r="E35" s="1975"/>
      <c r="F35" s="1975"/>
      <c r="G35" s="1975"/>
      <c r="H35" s="1975"/>
      <c r="I35" s="1975"/>
      <c r="J35" s="1975"/>
      <c r="K35" s="1975"/>
      <c r="L35" s="1975" t="s">
        <v>303</v>
      </c>
      <c r="M35" s="1975"/>
      <c r="N35" s="1975"/>
      <c r="O35" s="1975"/>
      <c r="P35" s="1975"/>
      <c r="Q35" s="1975"/>
      <c r="R35" s="1976"/>
    </row>
    <row r="36" spans="1:18" s="1413" customFormat="1" ht="15.75" customHeight="1" x14ac:dyDescent="0.25">
      <c r="A36" s="1464" t="s">
        <v>873</v>
      </c>
      <c r="B36" s="1975" t="s">
        <v>947</v>
      </c>
      <c r="C36" s="1975"/>
      <c r="D36" s="1975"/>
      <c r="E36" s="1975"/>
      <c r="F36" s="1975"/>
      <c r="G36" s="1975"/>
      <c r="H36" s="1975"/>
      <c r="I36" s="1975"/>
      <c r="J36" s="1975"/>
      <c r="K36" s="1975"/>
      <c r="L36" s="1975" t="s">
        <v>884</v>
      </c>
      <c r="M36" s="1975"/>
      <c r="N36" s="1975"/>
      <c r="O36" s="1975"/>
      <c r="P36" s="1975"/>
      <c r="Q36" s="1975"/>
      <c r="R36" s="1976"/>
    </row>
    <row r="37" spans="1:18" s="1413" customFormat="1" ht="15.75" customHeight="1" thickBot="1" x14ac:dyDescent="0.3">
      <c r="A37" s="1465" t="s">
        <v>879</v>
      </c>
      <c r="B37" s="1977" t="s">
        <v>609</v>
      </c>
      <c r="C37" s="1977"/>
      <c r="D37" s="1977"/>
      <c r="E37" s="1977"/>
      <c r="F37" s="1977"/>
      <c r="G37" s="1977"/>
      <c r="H37" s="1977"/>
      <c r="I37" s="1977"/>
      <c r="J37" s="1977"/>
      <c r="K37" s="1977"/>
      <c r="L37" s="1977" t="s">
        <v>884</v>
      </c>
      <c r="M37" s="1977"/>
      <c r="N37" s="1977"/>
      <c r="O37" s="1977"/>
      <c r="P37" s="1977"/>
      <c r="Q37" s="1977"/>
      <c r="R37" s="1978"/>
    </row>
    <row r="38" spans="1:18" s="32" customFormat="1" ht="16.5" hidden="1" thickBot="1" x14ac:dyDescent="0.3">
      <c r="A38" s="1979" t="s">
        <v>788</v>
      </c>
      <c r="B38" s="1980"/>
      <c r="C38" s="1980"/>
      <c r="D38" s="1980"/>
      <c r="E38" s="1980"/>
      <c r="F38" s="1980"/>
      <c r="G38" s="1980"/>
      <c r="H38" s="1980"/>
      <c r="I38" s="1980"/>
      <c r="J38" s="1980"/>
      <c r="K38" s="1980"/>
      <c r="L38" s="1980"/>
      <c r="M38" s="1980"/>
      <c r="N38" s="1980"/>
      <c r="O38" s="1980"/>
      <c r="P38" s="1980"/>
      <c r="Q38" s="1980"/>
      <c r="R38" s="1981"/>
    </row>
    <row r="39" spans="1:18" s="32" customFormat="1" ht="70.5" hidden="1" customHeight="1" thickBot="1" x14ac:dyDescent="0.3">
      <c r="A39" s="132"/>
      <c r="B39" s="724" t="s">
        <v>80</v>
      </c>
      <c r="C39" s="170" t="s">
        <v>81</v>
      </c>
      <c r="D39" s="170" t="s">
        <v>82</v>
      </c>
      <c r="E39" s="170" t="s">
        <v>83</v>
      </c>
      <c r="F39" s="170" t="s">
        <v>84</v>
      </c>
      <c r="G39" s="170" t="s">
        <v>85</v>
      </c>
      <c r="H39" s="170" t="s">
        <v>86</v>
      </c>
      <c r="I39" s="170" t="s">
        <v>87</v>
      </c>
      <c r="J39" s="170" t="s">
        <v>88</v>
      </c>
      <c r="K39" s="170" t="s">
        <v>89</v>
      </c>
      <c r="L39" s="170" t="s">
        <v>90</v>
      </c>
      <c r="M39" s="170" t="s">
        <v>91</v>
      </c>
      <c r="N39" s="170" t="s">
        <v>92</v>
      </c>
      <c r="O39" s="170" t="s">
        <v>93</v>
      </c>
      <c r="P39" s="171" t="s">
        <v>94</v>
      </c>
      <c r="Q39" s="1331" t="s">
        <v>95</v>
      </c>
      <c r="R39" s="168" t="s">
        <v>96</v>
      </c>
    </row>
    <row r="40" spans="1:18" s="1413" customFormat="1" hidden="1" x14ac:dyDescent="0.25">
      <c r="A40" s="1389" t="s">
        <v>154</v>
      </c>
      <c r="B40" s="1470">
        <v>0</v>
      </c>
      <c r="C40" s="1620">
        <v>0</v>
      </c>
      <c r="D40" s="1620">
        <v>0</v>
      </c>
      <c r="E40" s="1620">
        <v>1</v>
      </c>
      <c r="F40" s="1620">
        <v>0</v>
      </c>
      <c r="G40" s="1620">
        <v>0</v>
      </c>
      <c r="H40" s="1620">
        <v>0</v>
      </c>
      <c r="I40" s="1620">
        <v>1</v>
      </c>
      <c r="J40" s="1620">
        <v>1</v>
      </c>
      <c r="K40" s="1620">
        <v>0</v>
      </c>
      <c r="L40" s="1620">
        <v>1</v>
      </c>
      <c r="M40" s="1620">
        <v>0</v>
      </c>
      <c r="N40" s="1620">
        <v>0</v>
      </c>
      <c r="O40" s="1620">
        <v>0</v>
      </c>
      <c r="P40" s="1471">
        <v>0</v>
      </c>
      <c r="Q40" s="1332">
        <f>SUM(B40:P40)</f>
        <v>4</v>
      </c>
      <c r="R40" s="1336">
        <f>SUM(Q40/Q45)</f>
        <v>1</v>
      </c>
    </row>
    <row r="41" spans="1:18" s="1413" customFormat="1" ht="15.75" hidden="1" customHeight="1" x14ac:dyDescent="0.25">
      <c r="A41" s="1390" t="s">
        <v>626</v>
      </c>
      <c r="B41" s="1474">
        <v>0</v>
      </c>
      <c r="C41" s="1619">
        <v>0</v>
      </c>
      <c r="D41" s="1619">
        <v>0</v>
      </c>
      <c r="E41" s="1619">
        <v>0</v>
      </c>
      <c r="F41" s="1619">
        <v>0</v>
      </c>
      <c r="G41" s="1619">
        <v>0</v>
      </c>
      <c r="H41" s="1619">
        <v>0</v>
      </c>
      <c r="I41" s="1619">
        <v>0</v>
      </c>
      <c r="J41" s="1619">
        <v>0</v>
      </c>
      <c r="K41" s="1619">
        <v>0</v>
      </c>
      <c r="L41" s="1619">
        <v>0</v>
      </c>
      <c r="M41" s="1619">
        <v>0</v>
      </c>
      <c r="N41" s="1619">
        <v>0</v>
      </c>
      <c r="O41" s="1619">
        <v>0</v>
      </c>
      <c r="P41" s="1475">
        <v>0</v>
      </c>
      <c r="Q41" s="1333">
        <f>SUM(B41:P41)</f>
        <v>0</v>
      </c>
      <c r="R41" s="1337">
        <f>SUM(Q41/Q45)</f>
        <v>0</v>
      </c>
    </row>
    <row r="42" spans="1:18" s="1413" customFormat="1" ht="15.75" hidden="1" customHeight="1" x14ac:dyDescent="0.25">
      <c r="A42" s="1390" t="s">
        <v>156</v>
      </c>
      <c r="B42" s="1474">
        <v>0</v>
      </c>
      <c r="C42" s="1619">
        <v>0</v>
      </c>
      <c r="D42" s="1619">
        <v>0</v>
      </c>
      <c r="E42" s="1619">
        <v>0</v>
      </c>
      <c r="F42" s="1619">
        <v>0</v>
      </c>
      <c r="G42" s="1619">
        <v>0</v>
      </c>
      <c r="H42" s="1619">
        <v>0</v>
      </c>
      <c r="I42" s="1619">
        <v>0</v>
      </c>
      <c r="J42" s="1619">
        <v>0</v>
      </c>
      <c r="K42" s="1619">
        <v>0</v>
      </c>
      <c r="L42" s="1619">
        <v>0</v>
      </c>
      <c r="M42" s="1619">
        <v>0</v>
      </c>
      <c r="N42" s="1619">
        <v>0</v>
      </c>
      <c r="O42" s="1619">
        <v>0</v>
      </c>
      <c r="P42" s="1475">
        <v>0</v>
      </c>
      <c r="Q42" s="1333">
        <f>SUM(B42:P42)</f>
        <v>0</v>
      </c>
      <c r="R42" s="1337">
        <f>SUM(Q42/Q45)</f>
        <v>0</v>
      </c>
    </row>
    <row r="43" spans="1:18" s="1413" customFormat="1" ht="15.75" hidden="1" customHeight="1" x14ac:dyDescent="0.25">
      <c r="A43" s="1390" t="s">
        <v>157</v>
      </c>
      <c r="B43" s="1474">
        <v>0</v>
      </c>
      <c r="C43" s="1619">
        <v>0</v>
      </c>
      <c r="D43" s="1619">
        <v>0</v>
      </c>
      <c r="E43" s="1619">
        <v>0</v>
      </c>
      <c r="F43" s="1619">
        <v>0</v>
      </c>
      <c r="G43" s="1619">
        <v>0</v>
      </c>
      <c r="H43" s="1619">
        <v>0</v>
      </c>
      <c r="I43" s="1619">
        <v>0</v>
      </c>
      <c r="J43" s="1619">
        <v>0</v>
      </c>
      <c r="K43" s="1619">
        <v>0</v>
      </c>
      <c r="L43" s="1619">
        <v>0</v>
      </c>
      <c r="M43" s="1619">
        <v>0</v>
      </c>
      <c r="N43" s="1619">
        <v>0</v>
      </c>
      <c r="O43" s="1619">
        <v>0</v>
      </c>
      <c r="P43" s="1475">
        <v>0</v>
      </c>
      <c r="Q43" s="1333">
        <f>SUM(B43:P43)</f>
        <v>0</v>
      </c>
      <c r="R43" s="1337">
        <f>SUM(Q43/Q45)</f>
        <v>0</v>
      </c>
    </row>
    <row r="44" spans="1:18" s="1413" customFormat="1" ht="15.75" hidden="1" thickBot="1" x14ac:dyDescent="0.3">
      <c r="A44" s="1391" t="s">
        <v>188</v>
      </c>
      <c r="B44" s="1474">
        <v>0</v>
      </c>
      <c r="C44" s="1619">
        <v>0</v>
      </c>
      <c r="D44" s="1619">
        <v>0</v>
      </c>
      <c r="E44" s="1619">
        <v>0</v>
      </c>
      <c r="F44" s="1619">
        <v>0</v>
      </c>
      <c r="G44" s="1619">
        <v>0</v>
      </c>
      <c r="H44" s="1619">
        <v>0</v>
      </c>
      <c r="I44" s="1619">
        <v>0</v>
      </c>
      <c r="J44" s="1619">
        <v>0</v>
      </c>
      <c r="K44" s="1619">
        <v>0</v>
      </c>
      <c r="L44" s="1619">
        <v>0</v>
      </c>
      <c r="M44" s="1619">
        <v>0</v>
      </c>
      <c r="N44" s="1619">
        <v>0</v>
      </c>
      <c r="O44" s="1619">
        <v>0</v>
      </c>
      <c r="P44" s="1475">
        <v>0</v>
      </c>
      <c r="Q44" s="1333">
        <f>SUM(B44:P44)</f>
        <v>0</v>
      </c>
      <c r="R44" s="1338">
        <f>SUM(Q44/Q45)</f>
        <v>0</v>
      </c>
    </row>
    <row r="45" spans="1:18" s="1413" customFormat="1" ht="16.5" hidden="1" thickTop="1" thickBot="1" x14ac:dyDescent="0.3">
      <c r="A45" s="1392" t="s">
        <v>26</v>
      </c>
      <c r="B45" s="1273">
        <f t="shared" ref="B45:Q45" si="2">SUM(B40:B44)</f>
        <v>0</v>
      </c>
      <c r="C45" s="1274">
        <f t="shared" si="2"/>
        <v>0</v>
      </c>
      <c r="D45" s="1274">
        <f t="shared" si="2"/>
        <v>0</v>
      </c>
      <c r="E45" s="1274">
        <f t="shared" si="2"/>
        <v>1</v>
      </c>
      <c r="F45" s="1274">
        <f t="shared" si="2"/>
        <v>0</v>
      </c>
      <c r="G45" s="1274">
        <f t="shared" si="2"/>
        <v>0</v>
      </c>
      <c r="H45" s="1274">
        <f t="shared" si="2"/>
        <v>0</v>
      </c>
      <c r="I45" s="1274">
        <f t="shared" si="2"/>
        <v>1</v>
      </c>
      <c r="J45" s="1274">
        <f t="shared" si="2"/>
        <v>1</v>
      </c>
      <c r="K45" s="1274">
        <f t="shared" si="2"/>
        <v>0</v>
      </c>
      <c r="L45" s="1274">
        <f t="shared" si="2"/>
        <v>1</v>
      </c>
      <c r="M45" s="1274">
        <f t="shared" si="2"/>
        <v>0</v>
      </c>
      <c r="N45" s="1274">
        <f t="shared" si="2"/>
        <v>0</v>
      </c>
      <c r="O45" s="1274">
        <f t="shared" si="2"/>
        <v>0</v>
      </c>
      <c r="P45" s="1275">
        <f t="shared" si="2"/>
        <v>0</v>
      </c>
      <c r="Q45" s="1334">
        <f t="shared" si="2"/>
        <v>4</v>
      </c>
      <c r="R45" s="1339">
        <f>SUM(Q45/Q45)</f>
        <v>1</v>
      </c>
    </row>
    <row r="46" spans="1:18" s="1413" customFormat="1" ht="15.75" hidden="1" customHeight="1" thickBot="1" x14ac:dyDescent="0.3">
      <c r="A46" s="1393" t="s">
        <v>43</v>
      </c>
      <c r="B46" s="1276">
        <f>SUM(B45/Q45)</f>
        <v>0</v>
      </c>
      <c r="C46" s="1278">
        <f>SUM(C45/Q45)</f>
        <v>0</v>
      </c>
      <c r="D46" s="1278">
        <f>SUM(D45/Q45)</f>
        <v>0</v>
      </c>
      <c r="E46" s="1278">
        <f>SUM(E45/Q45)</f>
        <v>0.25</v>
      </c>
      <c r="F46" s="1278">
        <f>SUM(F45/Q45)</f>
        <v>0</v>
      </c>
      <c r="G46" s="1278">
        <f>SUM(G45/Q45)</f>
        <v>0</v>
      </c>
      <c r="H46" s="1278">
        <f>SUM(H45/Q45)</f>
        <v>0</v>
      </c>
      <c r="I46" s="1278">
        <f>SUM(I45/Q45)</f>
        <v>0.25</v>
      </c>
      <c r="J46" s="1278">
        <f>SUM(J45/Q45)</f>
        <v>0.25</v>
      </c>
      <c r="K46" s="1278">
        <f>SUM(K45/Q45)</f>
        <v>0</v>
      </c>
      <c r="L46" s="1278">
        <f>SUM(L45/Q45)</f>
        <v>0.25</v>
      </c>
      <c r="M46" s="1278">
        <f>SUM(M45/Q45)</f>
        <v>0</v>
      </c>
      <c r="N46" s="1278">
        <f>SUM(N45/Q45)</f>
        <v>0</v>
      </c>
      <c r="O46" s="1278">
        <f>SUM(O45/Q45)</f>
        <v>0</v>
      </c>
      <c r="P46" s="1279">
        <f>SUM(P45/Q45)</f>
        <v>0</v>
      </c>
      <c r="Q46" s="1335">
        <f>SUM(B46:P46)</f>
        <v>1</v>
      </c>
      <c r="R46" s="415"/>
    </row>
    <row r="47" spans="1:18" s="1413" customFormat="1" ht="12.75" hidden="1" customHeight="1" thickBot="1" x14ac:dyDescent="0.3">
      <c r="A47" s="11"/>
      <c r="B47" s="11"/>
      <c r="C47" s="11"/>
      <c r="D47" s="11"/>
      <c r="E47" s="11"/>
      <c r="F47" s="11"/>
      <c r="G47" s="11"/>
      <c r="H47" s="11"/>
      <c r="I47" s="11"/>
      <c r="J47" s="11"/>
      <c r="K47" s="11"/>
      <c r="L47" s="11"/>
      <c r="M47" s="11"/>
      <c r="N47" s="11"/>
      <c r="O47" s="11"/>
      <c r="P47" s="11"/>
      <c r="Q47" s="11"/>
      <c r="R47" s="11"/>
    </row>
    <row r="48" spans="1:18" s="1413" customFormat="1" ht="34.5" hidden="1" customHeight="1" thickBot="1" x14ac:dyDescent="0.3">
      <c r="A48" s="1982" t="s">
        <v>672</v>
      </c>
      <c r="B48" s="1983"/>
      <c r="C48" s="1983"/>
      <c r="D48" s="1983"/>
      <c r="E48" s="1983"/>
      <c r="F48" s="1983"/>
      <c r="G48" s="1983"/>
      <c r="H48" s="1983"/>
      <c r="I48" s="1983"/>
      <c r="J48" s="1983"/>
      <c r="K48" s="1983"/>
      <c r="L48" s="1983"/>
      <c r="M48" s="1983"/>
      <c r="N48" s="1983"/>
      <c r="O48" s="1983"/>
      <c r="P48" s="1983"/>
      <c r="Q48" s="1983"/>
      <c r="R48" s="1984"/>
    </row>
    <row r="49" spans="1:32" s="1413" customFormat="1" ht="15.75" hidden="1" thickBot="1" x14ac:dyDescent="0.3">
      <c r="A49" s="1394" t="s">
        <v>187</v>
      </c>
      <c r="B49" s="1466">
        <v>0</v>
      </c>
      <c r="C49" s="1467">
        <v>0</v>
      </c>
      <c r="D49" s="1467">
        <v>0</v>
      </c>
      <c r="E49" s="1467">
        <v>0</v>
      </c>
      <c r="F49" s="1467">
        <v>0</v>
      </c>
      <c r="G49" s="1467">
        <v>0</v>
      </c>
      <c r="H49" s="1467">
        <v>0</v>
      </c>
      <c r="I49" s="1467">
        <v>0</v>
      </c>
      <c r="J49" s="1467">
        <v>0</v>
      </c>
      <c r="K49" s="1467">
        <v>0</v>
      </c>
      <c r="L49" s="1467">
        <v>0</v>
      </c>
      <c r="M49" s="1467">
        <v>0</v>
      </c>
      <c r="N49" s="1467">
        <v>0</v>
      </c>
      <c r="O49" s="1467">
        <v>0</v>
      </c>
      <c r="P49" s="1467">
        <v>0</v>
      </c>
      <c r="Q49" s="1468">
        <v>0</v>
      </c>
      <c r="R49" s="1469">
        <v>0</v>
      </c>
    </row>
    <row r="50" spans="1:32" s="1413" customFormat="1" ht="15.75" hidden="1" customHeight="1" thickBot="1" x14ac:dyDescent="0.3"/>
    <row r="51" spans="1:32" s="1413" customFormat="1" ht="18.75" hidden="1" customHeight="1" thickBot="1" x14ac:dyDescent="0.3">
      <c r="A51" s="1985" t="s">
        <v>671</v>
      </c>
      <c r="B51" s="1986"/>
      <c r="C51" s="1986"/>
      <c r="D51" s="1986"/>
      <c r="E51" s="1986"/>
      <c r="F51" s="1986"/>
      <c r="G51" s="1986"/>
      <c r="H51" s="1986"/>
      <c r="I51" s="1986"/>
      <c r="J51" s="1986"/>
      <c r="K51" s="1986"/>
      <c r="L51" s="1986"/>
      <c r="M51" s="1986"/>
      <c r="N51" s="1986"/>
      <c r="O51" s="1986"/>
      <c r="P51" s="1986"/>
      <c r="Q51" s="1986"/>
      <c r="R51" s="1987"/>
    </row>
    <row r="52" spans="1:32" s="1413" customFormat="1" ht="15.75" hidden="1" thickBot="1" x14ac:dyDescent="0.3">
      <c r="A52" s="1638" t="s">
        <v>158</v>
      </c>
      <c r="B52" s="2026" t="s">
        <v>159</v>
      </c>
      <c r="C52" s="2026"/>
      <c r="D52" s="2026"/>
      <c r="E52" s="2026"/>
      <c r="F52" s="2026"/>
      <c r="G52" s="2026"/>
      <c r="H52" s="2026"/>
      <c r="I52" s="2026"/>
      <c r="J52" s="2026"/>
      <c r="K52" s="2026"/>
      <c r="L52" s="2026" t="s">
        <v>160</v>
      </c>
      <c r="M52" s="2026"/>
      <c r="N52" s="2026"/>
      <c r="O52" s="2026"/>
      <c r="P52" s="2026"/>
      <c r="Q52" s="2026"/>
      <c r="R52" s="2033"/>
    </row>
    <row r="53" spans="1:32" s="1413" customFormat="1" ht="15.75" hidden="1" customHeight="1" x14ac:dyDescent="0.25">
      <c r="A53" s="1463" t="s">
        <v>34</v>
      </c>
      <c r="B53" s="1988" t="s">
        <v>790</v>
      </c>
      <c r="C53" s="1988"/>
      <c r="D53" s="1988"/>
      <c r="E53" s="1988"/>
      <c r="F53" s="1988"/>
      <c r="G53" s="1988"/>
      <c r="H53" s="1988"/>
      <c r="I53" s="1988"/>
      <c r="J53" s="1988"/>
      <c r="K53" s="1988"/>
      <c r="L53" s="1988" t="s">
        <v>793</v>
      </c>
      <c r="M53" s="1988"/>
      <c r="N53" s="1988"/>
      <c r="O53" s="1988"/>
      <c r="P53" s="1988"/>
      <c r="Q53" s="1988"/>
      <c r="R53" s="2025"/>
    </row>
    <row r="54" spans="1:32" s="1413" customFormat="1" ht="15.75" hidden="1" customHeight="1" x14ac:dyDescent="0.25">
      <c r="A54" s="1464" t="s">
        <v>37</v>
      </c>
      <c r="B54" s="1975" t="s">
        <v>802</v>
      </c>
      <c r="C54" s="1975"/>
      <c r="D54" s="1975"/>
      <c r="E54" s="1975"/>
      <c r="F54" s="1975"/>
      <c r="G54" s="1975"/>
      <c r="H54" s="1975"/>
      <c r="I54" s="1975"/>
      <c r="J54" s="1975"/>
      <c r="K54" s="1975"/>
      <c r="L54" s="1975" t="s">
        <v>140</v>
      </c>
      <c r="M54" s="1975"/>
      <c r="N54" s="1975"/>
      <c r="O54" s="1975"/>
      <c r="P54" s="1975"/>
      <c r="Q54" s="1975"/>
      <c r="R54" s="1976"/>
    </row>
    <row r="55" spans="1:32" s="1413" customFormat="1" ht="15.75" hidden="1" customHeight="1" x14ac:dyDescent="0.25">
      <c r="A55" s="1464" t="s">
        <v>34</v>
      </c>
      <c r="B55" s="1975" t="s">
        <v>802</v>
      </c>
      <c r="C55" s="1975"/>
      <c r="D55" s="1975"/>
      <c r="E55" s="1975"/>
      <c r="F55" s="1975"/>
      <c r="G55" s="1975"/>
      <c r="H55" s="1975"/>
      <c r="I55" s="1975"/>
      <c r="J55" s="1975"/>
      <c r="K55" s="1975"/>
      <c r="L55" s="1975" t="s">
        <v>794</v>
      </c>
      <c r="M55" s="1975"/>
      <c r="N55" s="1975"/>
      <c r="O55" s="1975"/>
      <c r="P55" s="1975"/>
      <c r="Q55" s="1975"/>
      <c r="R55" s="1976"/>
    </row>
    <row r="56" spans="1:32" s="1413" customFormat="1" ht="15.75" hidden="1" customHeight="1" x14ac:dyDescent="0.25">
      <c r="A56" s="1464" t="s">
        <v>34</v>
      </c>
      <c r="B56" s="1975" t="s">
        <v>791</v>
      </c>
      <c r="C56" s="1975"/>
      <c r="D56" s="1975"/>
      <c r="E56" s="1975"/>
      <c r="F56" s="1975"/>
      <c r="G56" s="1975"/>
      <c r="H56" s="1975"/>
      <c r="I56" s="1975"/>
      <c r="J56" s="1975"/>
      <c r="K56" s="1975"/>
      <c r="L56" s="1975" t="s">
        <v>310</v>
      </c>
      <c r="M56" s="1975"/>
      <c r="N56" s="1975"/>
      <c r="O56" s="1975"/>
      <c r="P56" s="1975"/>
      <c r="Q56" s="1975"/>
      <c r="R56" s="1976"/>
    </row>
    <row r="57" spans="1:32" s="1413" customFormat="1" ht="15.75" hidden="1" customHeight="1" x14ac:dyDescent="0.25">
      <c r="A57" s="1464" t="s">
        <v>34</v>
      </c>
      <c r="B57" s="1975" t="s">
        <v>790</v>
      </c>
      <c r="C57" s="1975"/>
      <c r="D57" s="1975"/>
      <c r="E57" s="1975"/>
      <c r="F57" s="1975"/>
      <c r="G57" s="1975"/>
      <c r="H57" s="1975"/>
      <c r="I57" s="1975"/>
      <c r="J57" s="1975"/>
      <c r="K57" s="1975"/>
      <c r="L57" s="1975" t="s">
        <v>129</v>
      </c>
      <c r="M57" s="1975"/>
      <c r="N57" s="1975"/>
      <c r="O57" s="1975"/>
      <c r="P57" s="1975"/>
      <c r="Q57" s="1975"/>
      <c r="R57" s="1976"/>
    </row>
    <row r="58" spans="1:32" s="1413" customFormat="1" ht="15.75" hidden="1" customHeight="1" thickBot="1" x14ac:dyDescent="0.3">
      <c r="A58" s="1465" t="s">
        <v>34</v>
      </c>
      <c r="B58" s="1977" t="s">
        <v>802</v>
      </c>
      <c r="C58" s="1977"/>
      <c r="D58" s="1977"/>
      <c r="E58" s="1977"/>
      <c r="F58" s="1977"/>
      <c r="G58" s="1977"/>
      <c r="H58" s="1977"/>
      <c r="I58" s="1977"/>
      <c r="J58" s="1977"/>
      <c r="K58" s="1977"/>
      <c r="L58" s="1977" t="s">
        <v>793</v>
      </c>
      <c r="M58" s="1977"/>
      <c r="N58" s="1977"/>
      <c r="O58" s="1977"/>
      <c r="P58" s="1977"/>
      <c r="Q58" s="1977"/>
      <c r="R58" s="1978"/>
    </row>
    <row r="59" spans="1:32" s="1413" customFormat="1" ht="15.75" hidden="1" customHeight="1" x14ac:dyDescent="0.25">
      <c r="A59" s="1639" t="s">
        <v>37</v>
      </c>
      <c r="B59" s="2034" t="s">
        <v>792</v>
      </c>
      <c r="C59" s="2034"/>
      <c r="D59" s="2034"/>
      <c r="E59" s="2034"/>
      <c r="F59" s="2034"/>
      <c r="G59" s="2034"/>
      <c r="H59" s="2034"/>
      <c r="I59" s="2034"/>
      <c r="J59" s="2034"/>
      <c r="K59" s="2034"/>
      <c r="L59" s="2034" t="s">
        <v>793</v>
      </c>
      <c r="M59" s="2034"/>
      <c r="N59" s="2034"/>
      <c r="O59" s="2034"/>
      <c r="P59" s="2034"/>
      <c r="Q59" s="2034"/>
      <c r="R59" s="2035"/>
    </row>
    <row r="60" spans="1:32" s="32" customFormat="1" ht="16.5" hidden="1" thickBot="1" x14ac:dyDescent="0.3">
      <c r="A60" s="1979" t="s">
        <v>698</v>
      </c>
      <c r="B60" s="1980"/>
      <c r="C60" s="1980"/>
      <c r="D60" s="1980"/>
      <c r="E60" s="1980"/>
      <c r="F60" s="1980"/>
      <c r="G60" s="1980"/>
      <c r="H60" s="1980"/>
      <c r="I60" s="1980"/>
      <c r="J60" s="1980"/>
      <c r="K60" s="1980"/>
      <c r="L60" s="1980"/>
      <c r="M60" s="1980"/>
      <c r="N60" s="1980"/>
      <c r="O60" s="1980"/>
      <c r="P60" s="1980"/>
      <c r="Q60" s="1980"/>
      <c r="R60" s="1981"/>
    </row>
    <row r="61" spans="1:32" s="32" customFormat="1" ht="70.5" hidden="1" customHeight="1" thickBot="1" x14ac:dyDescent="0.3">
      <c r="A61" s="132"/>
      <c r="B61" s="724" t="s">
        <v>80</v>
      </c>
      <c r="C61" s="170" t="s">
        <v>81</v>
      </c>
      <c r="D61" s="170" t="s">
        <v>82</v>
      </c>
      <c r="E61" s="170" t="s">
        <v>83</v>
      </c>
      <c r="F61" s="170" t="s">
        <v>84</v>
      </c>
      <c r="G61" s="170" t="s">
        <v>85</v>
      </c>
      <c r="H61" s="170" t="s">
        <v>86</v>
      </c>
      <c r="I61" s="170" t="s">
        <v>87</v>
      </c>
      <c r="J61" s="170" t="s">
        <v>88</v>
      </c>
      <c r="K61" s="170" t="s">
        <v>89</v>
      </c>
      <c r="L61" s="170" t="s">
        <v>90</v>
      </c>
      <c r="M61" s="170" t="s">
        <v>91</v>
      </c>
      <c r="N61" s="170" t="s">
        <v>92</v>
      </c>
      <c r="O61" s="170" t="s">
        <v>93</v>
      </c>
      <c r="P61" s="171" t="s">
        <v>94</v>
      </c>
      <c r="Q61" s="1331" t="s">
        <v>95</v>
      </c>
      <c r="R61" s="168" t="s">
        <v>96</v>
      </c>
    </row>
    <row r="62" spans="1:32" s="203" customFormat="1" hidden="1" x14ac:dyDescent="0.25">
      <c r="A62" s="1389" t="s">
        <v>154</v>
      </c>
      <c r="B62" s="1470">
        <v>0</v>
      </c>
      <c r="C62" s="1428">
        <v>0</v>
      </c>
      <c r="D62" s="1428">
        <v>0</v>
      </c>
      <c r="E62" s="1428">
        <v>0</v>
      </c>
      <c r="F62" s="1428">
        <v>0</v>
      </c>
      <c r="G62" s="1428">
        <v>0</v>
      </c>
      <c r="H62" s="1428">
        <v>0</v>
      </c>
      <c r="I62" s="1428">
        <v>1</v>
      </c>
      <c r="J62" s="1428">
        <v>0</v>
      </c>
      <c r="K62" s="1428">
        <v>0</v>
      </c>
      <c r="L62" s="1428">
        <v>1</v>
      </c>
      <c r="M62" s="1428">
        <v>0</v>
      </c>
      <c r="N62" s="1428">
        <v>0</v>
      </c>
      <c r="O62" s="1428">
        <v>0</v>
      </c>
      <c r="P62" s="1471">
        <v>0</v>
      </c>
      <c r="Q62" s="1472">
        <f>SUM(B62:P62)</f>
        <v>2</v>
      </c>
      <c r="R62" s="1473">
        <f>SUM(Q62/Q67)</f>
        <v>1</v>
      </c>
      <c r="X62" s="1413"/>
      <c r="Y62" s="1413"/>
      <c r="Z62" s="1413"/>
      <c r="AA62" s="1413"/>
      <c r="AB62" s="1413"/>
      <c r="AC62" s="1413"/>
      <c r="AD62" s="1413"/>
      <c r="AE62" s="1413"/>
      <c r="AF62" s="1413"/>
    </row>
    <row r="63" spans="1:32" s="203" customFormat="1" ht="15.75" hidden="1" customHeight="1" x14ac:dyDescent="0.25">
      <c r="A63" s="1390" t="s">
        <v>626</v>
      </c>
      <c r="B63" s="1474">
        <v>0</v>
      </c>
      <c r="C63" s="1429">
        <v>0</v>
      </c>
      <c r="D63" s="1429">
        <v>0</v>
      </c>
      <c r="E63" s="1429">
        <v>0</v>
      </c>
      <c r="F63" s="1429">
        <v>0</v>
      </c>
      <c r="G63" s="1429">
        <v>0</v>
      </c>
      <c r="H63" s="1429">
        <v>0</v>
      </c>
      <c r="I63" s="1429">
        <v>0</v>
      </c>
      <c r="J63" s="1429">
        <v>0</v>
      </c>
      <c r="K63" s="1429">
        <v>0</v>
      </c>
      <c r="L63" s="1429">
        <v>0</v>
      </c>
      <c r="M63" s="1429">
        <v>0</v>
      </c>
      <c r="N63" s="1429">
        <v>0</v>
      </c>
      <c r="O63" s="1429">
        <v>0</v>
      </c>
      <c r="P63" s="1475">
        <v>0</v>
      </c>
      <c r="Q63" s="1476">
        <f>SUM(B63:P63)</f>
        <v>0</v>
      </c>
      <c r="R63" s="1477">
        <f>SUM(Q63/Q67)</f>
        <v>0</v>
      </c>
      <c r="X63" s="1413"/>
      <c r="Y63" s="1413"/>
      <c r="Z63" s="1413"/>
      <c r="AA63" s="1413"/>
      <c r="AB63" s="1413"/>
      <c r="AC63" s="1413"/>
      <c r="AD63" s="1413"/>
      <c r="AE63" s="1413"/>
      <c r="AF63" s="1413"/>
    </row>
    <row r="64" spans="1:32" s="203" customFormat="1" ht="15.75" hidden="1" customHeight="1" x14ac:dyDescent="0.25">
      <c r="A64" s="1390" t="s">
        <v>156</v>
      </c>
      <c r="B64" s="1474">
        <v>0</v>
      </c>
      <c r="C64" s="1429">
        <v>0</v>
      </c>
      <c r="D64" s="1429">
        <v>0</v>
      </c>
      <c r="E64" s="1429">
        <v>0</v>
      </c>
      <c r="F64" s="1429">
        <v>0</v>
      </c>
      <c r="G64" s="1429">
        <v>0</v>
      </c>
      <c r="H64" s="1429">
        <v>0</v>
      </c>
      <c r="I64" s="1429">
        <v>0</v>
      </c>
      <c r="J64" s="1429">
        <v>0</v>
      </c>
      <c r="K64" s="1429">
        <v>0</v>
      </c>
      <c r="L64" s="1429">
        <v>0</v>
      </c>
      <c r="M64" s="1429">
        <v>0</v>
      </c>
      <c r="N64" s="1429">
        <v>0</v>
      </c>
      <c r="O64" s="1429">
        <v>0</v>
      </c>
      <c r="P64" s="1475">
        <v>0</v>
      </c>
      <c r="Q64" s="1476">
        <f>SUM(B64:P64)</f>
        <v>0</v>
      </c>
      <c r="R64" s="1477">
        <f>SUM(Q64/Q67)</f>
        <v>0</v>
      </c>
      <c r="X64" s="1413"/>
      <c r="Y64" s="1413"/>
      <c r="Z64" s="1413"/>
      <c r="AA64" s="1413"/>
      <c r="AB64" s="1413"/>
      <c r="AC64" s="1413"/>
      <c r="AD64" s="1413"/>
      <c r="AE64" s="1413"/>
      <c r="AF64" s="1413"/>
    </row>
    <row r="65" spans="1:32" s="203" customFormat="1" ht="15.75" hidden="1" customHeight="1" x14ac:dyDescent="0.25">
      <c r="A65" s="1390" t="s">
        <v>157</v>
      </c>
      <c r="B65" s="1474">
        <v>0</v>
      </c>
      <c r="C65" s="1429">
        <v>0</v>
      </c>
      <c r="D65" s="1429">
        <v>0</v>
      </c>
      <c r="E65" s="1429">
        <v>0</v>
      </c>
      <c r="F65" s="1429">
        <v>0</v>
      </c>
      <c r="G65" s="1429">
        <v>0</v>
      </c>
      <c r="H65" s="1429">
        <v>0</v>
      </c>
      <c r="I65" s="1429">
        <v>0</v>
      </c>
      <c r="J65" s="1429">
        <v>0</v>
      </c>
      <c r="K65" s="1429">
        <v>0</v>
      </c>
      <c r="L65" s="1429">
        <v>0</v>
      </c>
      <c r="M65" s="1429">
        <v>0</v>
      </c>
      <c r="N65" s="1429">
        <v>0</v>
      </c>
      <c r="O65" s="1429">
        <v>0</v>
      </c>
      <c r="P65" s="1475">
        <v>0</v>
      </c>
      <c r="Q65" s="1476">
        <f>SUM(B65:P65)</f>
        <v>0</v>
      </c>
      <c r="R65" s="1477">
        <f>SUM(Q65/Q67)</f>
        <v>0</v>
      </c>
      <c r="X65" s="1413"/>
      <c r="Y65" s="1413"/>
      <c r="Z65" s="1413"/>
      <c r="AA65" s="1413"/>
      <c r="AB65" s="1413"/>
      <c r="AC65" s="1413"/>
      <c r="AD65" s="1413"/>
      <c r="AE65" s="1413"/>
      <c r="AF65" s="1413"/>
    </row>
    <row r="66" spans="1:32" s="203" customFormat="1" ht="15.75" hidden="1" thickBot="1" x14ac:dyDescent="0.3">
      <c r="A66" s="1391" t="s">
        <v>188</v>
      </c>
      <c r="B66" s="1474">
        <v>0</v>
      </c>
      <c r="C66" s="1429">
        <v>0</v>
      </c>
      <c r="D66" s="1429">
        <v>0</v>
      </c>
      <c r="E66" s="1429">
        <v>0</v>
      </c>
      <c r="F66" s="1429">
        <v>0</v>
      </c>
      <c r="G66" s="1429">
        <v>0</v>
      </c>
      <c r="H66" s="1429">
        <v>0</v>
      </c>
      <c r="I66" s="1429">
        <v>0</v>
      </c>
      <c r="J66" s="1429">
        <v>0</v>
      </c>
      <c r="K66" s="1429">
        <v>0</v>
      </c>
      <c r="L66" s="1429">
        <v>0</v>
      </c>
      <c r="M66" s="1429">
        <v>0</v>
      </c>
      <c r="N66" s="1429">
        <v>0</v>
      </c>
      <c r="O66" s="1429">
        <v>0</v>
      </c>
      <c r="P66" s="1475">
        <v>0</v>
      </c>
      <c r="Q66" s="1476">
        <f>SUM(B66:P66)</f>
        <v>0</v>
      </c>
      <c r="R66" s="1478">
        <f>SUM(Q66/Q67)</f>
        <v>0</v>
      </c>
      <c r="X66" s="1413"/>
      <c r="Y66" s="1413"/>
      <c r="Z66" s="1413"/>
      <c r="AA66" s="1413"/>
      <c r="AB66" s="1413"/>
      <c r="AC66" s="1413"/>
      <c r="AD66" s="1413"/>
      <c r="AE66" s="1413"/>
      <c r="AF66" s="1413"/>
    </row>
    <row r="67" spans="1:32" s="203" customFormat="1" ht="16.5" hidden="1" thickTop="1" thickBot="1" x14ac:dyDescent="0.3">
      <c r="A67" s="1392" t="s">
        <v>26</v>
      </c>
      <c r="B67" s="1479">
        <f t="shared" ref="B67:Q67" si="3">SUM(B62:B66)</f>
        <v>0</v>
      </c>
      <c r="C67" s="1480">
        <f t="shared" si="3"/>
        <v>0</v>
      </c>
      <c r="D67" s="1480">
        <f t="shared" si="3"/>
        <v>0</v>
      </c>
      <c r="E67" s="1480">
        <f t="shared" si="3"/>
        <v>0</v>
      </c>
      <c r="F67" s="1480">
        <f t="shared" si="3"/>
        <v>0</v>
      </c>
      <c r="G67" s="1480">
        <f t="shared" si="3"/>
        <v>0</v>
      </c>
      <c r="H67" s="1480">
        <f t="shared" si="3"/>
        <v>0</v>
      </c>
      <c r="I67" s="1480">
        <f t="shared" si="3"/>
        <v>1</v>
      </c>
      <c r="J67" s="1480">
        <f t="shared" si="3"/>
        <v>0</v>
      </c>
      <c r="K67" s="1480">
        <f t="shared" si="3"/>
        <v>0</v>
      </c>
      <c r="L67" s="1480">
        <f t="shared" si="3"/>
        <v>1</v>
      </c>
      <c r="M67" s="1480">
        <f t="shared" si="3"/>
        <v>0</v>
      </c>
      <c r="N67" s="1480">
        <f t="shared" si="3"/>
        <v>0</v>
      </c>
      <c r="O67" s="1480">
        <f t="shared" si="3"/>
        <v>0</v>
      </c>
      <c r="P67" s="1481">
        <f t="shared" si="3"/>
        <v>0</v>
      </c>
      <c r="Q67" s="1482">
        <f t="shared" si="3"/>
        <v>2</v>
      </c>
      <c r="R67" s="1483">
        <f>SUM(Q67/Q67)</f>
        <v>1</v>
      </c>
      <c r="X67" s="1413"/>
      <c r="Y67" s="1413"/>
      <c r="Z67" s="1413"/>
      <c r="AA67" s="1413"/>
      <c r="AB67" s="1413"/>
      <c r="AC67" s="1413"/>
      <c r="AD67" s="1413"/>
      <c r="AE67" s="1413"/>
      <c r="AF67" s="1413"/>
    </row>
    <row r="68" spans="1:32" s="203" customFormat="1" ht="15.75" hidden="1" customHeight="1" thickBot="1" x14ac:dyDescent="0.3">
      <c r="A68" s="1393" t="s">
        <v>43</v>
      </c>
      <c r="B68" s="1484">
        <f>SUM(B67/Q67)</f>
        <v>0</v>
      </c>
      <c r="C68" s="1485">
        <f>SUM(C67/Q67)</f>
        <v>0</v>
      </c>
      <c r="D68" s="1485">
        <f>SUM(D67/Q67)</f>
        <v>0</v>
      </c>
      <c r="E68" s="1485">
        <f>SUM(E67/Q67)</f>
        <v>0</v>
      </c>
      <c r="F68" s="1485">
        <f>SUM(F67/Q67)</f>
        <v>0</v>
      </c>
      <c r="G68" s="1485">
        <f>SUM(G67/Q67)</f>
        <v>0</v>
      </c>
      <c r="H68" s="1485">
        <f>SUM(H67/Q67)</f>
        <v>0</v>
      </c>
      <c r="I68" s="1486">
        <f>SUM(I67/Q67)</f>
        <v>0.5</v>
      </c>
      <c r="J68" s="1485">
        <f>SUM(J67/Q67)</f>
        <v>0</v>
      </c>
      <c r="K68" s="1485">
        <f>SUM(K67/Q67)</f>
        <v>0</v>
      </c>
      <c r="L68" s="1486">
        <f>SUM(L67/Q67)</f>
        <v>0.5</v>
      </c>
      <c r="M68" s="1485">
        <f>SUM(M67/Q67)</f>
        <v>0</v>
      </c>
      <c r="N68" s="1485">
        <f>SUM(N67/Q67)</f>
        <v>0</v>
      </c>
      <c r="O68" s="1485">
        <f>SUM(O67/Q67)</f>
        <v>0</v>
      </c>
      <c r="P68" s="1487">
        <f>SUM(P67/Q67)</f>
        <v>0</v>
      </c>
      <c r="Q68" s="1488">
        <f>SUM(B68:P68)</f>
        <v>1</v>
      </c>
      <c r="R68" s="415"/>
      <c r="X68" s="1413"/>
      <c r="Y68" s="1413"/>
      <c r="Z68" s="1413"/>
      <c r="AA68" s="1413"/>
      <c r="AB68" s="1413"/>
      <c r="AC68" s="1413"/>
      <c r="AD68" s="1413"/>
      <c r="AE68" s="1413"/>
      <c r="AF68" s="1413"/>
    </row>
    <row r="69" spans="1:32" s="203" customFormat="1" ht="12.75" hidden="1" customHeight="1" thickBot="1" x14ac:dyDescent="0.3">
      <c r="A69" s="11"/>
      <c r="B69" s="11"/>
      <c r="C69" s="11"/>
      <c r="D69" s="11"/>
      <c r="E69" s="11"/>
      <c r="F69" s="11"/>
      <c r="G69" s="11"/>
      <c r="H69" s="11"/>
      <c r="I69" s="11"/>
      <c r="J69" s="11"/>
      <c r="K69" s="11"/>
      <c r="L69" s="11"/>
      <c r="M69" s="11"/>
      <c r="N69" s="11"/>
      <c r="O69" s="11"/>
      <c r="P69" s="11"/>
      <c r="Q69" s="11"/>
      <c r="R69" s="11"/>
      <c r="X69" s="1413"/>
      <c r="Y69" s="1413"/>
      <c r="Z69" s="1413"/>
      <c r="AA69" s="1413"/>
      <c r="AB69" s="1413"/>
      <c r="AC69" s="1413"/>
      <c r="AD69" s="1413"/>
      <c r="AE69" s="1413"/>
      <c r="AF69" s="1413"/>
    </row>
    <row r="70" spans="1:32" s="203" customFormat="1" ht="34.5" hidden="1" customHeight="1" thickBot="1" x14ac:dyDescent="0.3">
      <c r="A70" s="1982" t="s">
        <v>672</v>
      </c>
      <c r="B70" s="1983"/>
      <c r="C70" s="1983"/>
      <c r="D70" s="1983"/>
      <c r="E70" s="1983"/>
      <c r="F70" s="1983"/>
      <c r="G70" s="1983"/>
      <c r="H70" s="1983"/>
      <c r="I70" s="1983"/>
      <c r="J70" s="1983"/>
      <c r="K70" s="1983"/>
      <c r="L70" s="1983"/>
      <c r="M70" s="1983"/>
      <c r="N70" s="1983"/>
      <c r="O70" s="1983"/>
      <c r="P70" s="1983"/>
      <c r="Q70" s="1983"/>
      <c r="R70" s="1984"/>
      <c r="X70" s="1413"/>
      <c r="Y70" s="1413"/>
      <c r="Z70" s="1413"/>
      <c r="AA70" s="1413"/>
      <c r="AB70" s="1413"/>
      <c r="AC70" s="1413"/>
      <c r="AD70" s="1413"/>
      <c r="AE70" s="1413"/>
      <c r="AF70" s="1413"/>
    </row>
    <row r="71" spans="1:32" s="203" customFormat="1" ht="15.75" hidden="1" thickBot="1" x14ac:dyDescent="0.3">
      <c r="A71" s="1394" t="s">
        <v>187</v>
      </c>
      <c r="B71" s="1466">
        <v>0</v>
      </c>
      <c r="C71" s="1467">
        <v>0</v>
      </c>
      <c r="D71" s="1467">
        <v>0</v>
      </c>
      <c r="E71" s="1467">
        <v>0</v>
      </c>
      <c r="F71" s="1467">
        <v>0</v>
      </c>
      <c r="G71" s="1467">
        <v>0</v>
      </c>
      <c r="H71" s="1467">
        <v>0</v>
      </c>
      <c r="I71" s="1467">
        <v>0</v>
      </c>
      <c r="J71" s="1467">
        <v>0</v>
      </c>
      <c r="K71" s="1467">
        <v>0</v>
      </c>
      <c r="L71" s="1467">
        <v>0</v>
      </c>
      <c r="M71" s="1467">
        <v>0</v>
      </c>
      <c r="N71" s="1467">
        <v>0</v>
      </c>
      <c r="O71" s="1467">
        <v>0</v>
      </c>
      <c r="P71" s="1467">
        <v>0</v>
      </c>
      <c r="Q71" s="1468">
        <v>0</v>
      </c>
      <c r="R71" s="1469">
        <v>0</v>
      </c>
      <c r="X71" s="1413"/>
      <c r="Y71" s="1413"/>
      <c r="Z71" s="1413"/>
      <c r="AA71" s="1413"/>
      <c r="AB71" s="1413"/>
      <c r="AC71" s="1413"/>
      <c r="AD71" s="1413"/>
      <c r="AE71" s="1413"/>
      <c r="AF71" s="1413"/>
    </row>
    <row r="72" spans="1:32" s="203" customFormat="1" ht="15.75" hidden="1" customHeight="1" thickBot="1" x14ac:dyDescent="0.3"/>
    <row r="73" spans="1:32" s="203" customFormat="1" ht="18.75" hidden="1" customHeight="1" thickBot="1" x14ac:dyDescent="0.3">
      <c r="A73" s="1985" t="s">
        <v>671</v>
      </c>
      <c r="B73" s="1986"/>
      <c r="C73" s="1986"/>
      <c r="D73" s="1986"/>
      <c r="E73" s="1986"/>
      <c r="F73" s="1986"/>
      <c r="G73" s="1986"/>
      <c r="H73" s="1986"/>
      <c r="I73" s="1986"/>
      <c r="J73" s="1986"/>
      <c r="K73" s="1986"/>
      <c r="L73" s="1986"/>
      <c r="M73" s="1986"/>
      <c r="N73" s="1986"/>
      <c r="O73" s="1986"/>
      <c r="P73" s="1986"/>
      <c r="Q73" s="1986"/>
      <c r="R73" s="1987"/>
    </row>
    <row r="74" spans="1:32" s="203" customFormat="1" ht="15.75" hidden="1" thickBot="1" x14ac:dyDescent="0.3">
      <c r="A74" s="1383" t="s">
        <v>158</v>
      </c>
      <c r="B74" s="1995" t="s">
        <v>159</v>
      </c>
      <c r="C74" s="1995"/>
      <c r="D74" s="1995"/>
      <c r="E74" s="1995"/>
      <c r="F74" s="1995"/>
      <c r="G74" s="1995"/>
      <c r="H74" s="1995"/>
      <c r="I74" s="1995"/>
      <c r="J74" s="1995"/>
      <c r="K74" s="1995"/>
      <c r="L74" s="1994" t="s">
        <v>160</v>
      </c>
      <c r="M74" s="1995"/>
      <c r="N74" s="1995"/>
      <c r="O74" s="1995"/>
      <c r="P74" s="1995"/>
      <c r="Q74" s="1995"/>
      <c r="R74" s="1995"/>
    </row>
    <row r="75" spans="1:32" s="1413" customFormat="1" ht="15.75" hidden="1" customHeight="1" x14ac:dyDescent="0.25">
      <c r="A75" s="1463" t="s">
        <v>34</v>
      </c>
      <c r="B75" s="1988" t="s">
        <v>762</v>
      </c>
      <c r="C75" s="1988"/>
      <c r="D75" s="1988"/>
      <c r="E75" s="1988"/>
      <c r="F75" s="1988"/>
      <c r="G75" s="1988"/>
      <c r="H75" s="1988"/>
      <c r="I75" s="1988"/>
      <c r="J75" s="1988"/>
      <c r="K75" s="1988"/>
      <c r="L75" s="1988" t="s">
        <v>503</v>
      </c>
      <c r="M75" s="1988"/>
      <c r="N75" s="1988"/>
      <c r="O75" s="1988"/>
      <c r="P75" s="1988"/>
      <c r="Q75" s="1988"/>
      <c r="R75" s="2025"/>
    </row>
    <row r="76" spans="1:32" s="1413" customFormat="1" ht="15.75" hidden="1" customHeight="1" x14ac:dyDescent="0.25">
      <c r="A76" s="1464" t="s">
        <v>34</v>
      </c>
      <c r="B76" s="1975" t="s">
        <v>764</v>
      </c>
      <c r="C76" s="1975"/>
      <c r="D76" s="1975"/>
      <c r="E76" s="1975"/>
      <c r="F76" s="1975"/>
      <c r="G76" s="1975"/>
      <c r="H76" s="1975"/>
      <c r="I76" s="1975"/>
      <c r="J76" s="1975"/>
      <c r="K76" s="1975"/>
      <c r="L76" s="1975" t="s">
        <v>595</v>
      </c>
      <c r="M76" s="1975"/>
      <c r="N76" s="1975"/>
      <c r="O76" s="1975"/>
      <c r="P76" s="1975"/>
      <c r="Q76" s="1975"/>
      <c r="R76" s="1976"/>
    </row>
    <row r="77" spans="1:32" s="1413" customFormat="1" ht="15.75" hidden="1" customHeight="1" x14ac:dyDescent="0.25">
      <c r="A77" s="1464" t="s">
        <v>37</v>
      </c>
      <c r="B77" s="1975" t="s">
        <v>590</v>
      </c>
      <c r="C77" s="1975"/>
      <c r="D77" s="1975"/>
      <c r="E77" s="1975"/>
      <c r="F77" s="1975"/>
      <c r="G77" s="1975"/>
      <c r="H77" s="1975"/>
      <c r="I77" s="1975"/>
      <c r="J77" s="1975"/>
      <c r="K77" s="1975"/>
      <c r="L77" s="1975" t="s">
        <v>728</v>
      </c>
      <c r="M77" s="1975"/>
      <c r="N77" s="1975"/>
      <c r="O77" s="1975"/>
      <c r="P77" s="1975"/>
      <c r="Q77" s="1975"/>
      <c r="R77" s="1976"/>
    </row>
    <row r="78" spans="1:32" s="1413" customFormat="1" ht="15.75" hidden="1" customHeight="1" x14ac:dyDescent="0.25">
      <c r="A78" s="1464" t="s">
        <v>34</v>
      </c>
      <c r="B78" s="1975" t="s">
        <v>766</v>
      </c>
      <c r="C78" s="1975"/>
      <c r="D78" s="1975"/>
      <c r="E78" s="1975"/>
      <c r="F78" s="1975"/>
      <c r="G78" s="1975"/>
      <c r="H78" s="1975"/>
      <c r="I78" s="1975"/>
      <c r="J78" s="1975"/>
      <c r="K78" s="1975"/>
      <c r="L78" s="1975" t="s">
        <v>729</v>
      </c>
      <c r="M78" s="1975"/>
      <c r="N78" s="1975"/>
      <c r="O78" s="1975"/>
      <c r="P78" s="1975"/>
      <c r="Q78" s="1975"/>
      <c r="R78" s="1976"/>
    </row>
    <row r="79" spans="1:32" s="1413" customFormat="1" ht="15.75" hidden="1" customHeight="1" x14ac:dyDescent="0.25">
      <c r="A79" s="1464" t="s">
        <v>34</v>
      </c>
      <c r="B79" s="1975" t="s">
        <v>765</v>
      </c>
      <c r="C79" s="1975"/>
      <c r="D79" s="1975"/>
      <c r="E79" s="1975"/>
      <c r="F79" s="1975"/>
      <c r="G79" s="1975"/>
      <c r="H79" s="1975"/>
      <c r="I79" s="1975"/>
      <c r="J79" s="1975"/>
      <c r="K79" s="1975"/>
      <c r="L79" s="1975" t="s">
        <v>730</v>
      </c>
      <c r="M79" s="1975"/>
      <c r="N79" s="1975"/>
      <c r="O79" s="1975"/>
      <c r="P79" s="1975"/>
      <c r="Q79" s="1975"/>
      <c r="R79" s="1976"/>
    </row>
    <row r="80" spans="1:32" s="1413" customFormat="1" ht="15.75" hidden="1" customHeight="1" x14ac:dyDescent="0.25">
      <c r="A80" s="1464" t="s">
        <v>34</v>
      </c>
      <c r="B80" s="1975" t="s">
        <v>731</v>
      </c>
      <c r="C80" s="1975"/>
      <c r="D80" s="1975"/>
      <c r="E80" s="1975"/>
      <c r="F80" s="1975"/>
      <c r="G80" s="1975"/>
      <c r="H80" s="1975"/>
      <c r="I80" s="1975"/>
      <c r="J80" s="1975"/>
      <c r="K80" s="1975"/>
      <c r="L80" s="1975" t="s">
        <v>729</v>
      </c>
      <c r="M80" s="1975"/>
      <c r="N80" s="1975"/>
      <c r="O80" s="1975"/>
      <c r="P80" s="1975"/>
      <c r="Q80" s="1975"/>
      <c r="R80" s="1976"/>
    </row>
    <row r="81" spans="1:18" s="1413" customFormat="1" ht="15.75" hidden="1" customHeight="1" x14ac:dyDescent="0.25">
      <c r="A81" s="1464" t="s">
        <v>34</v>
      </c>
      <c r="B81" s="1975" t="s">
        <v>673</v>
      </c>
      <c r="C81" s="1975"/>
      <c r="D81" s="1975"/>
      <c r="E81" s="1975"/>
      <c r="F81" s="1975"/>
      <c r="G81" s="1975"/>
      <c r="H81" s="1975"/>
      <c r="I81" s="1975"/>
      <c r="J81" s="1975"/>
      <c r="K81" s="1975"/>
      <c r="L81" s="1975" t="s">
        <v>728</v>
      </c>
      <c r="M81" s="1975"/>
      <c r="N81" s="1975"/>
      <c r="O81" s="1975"/>
      <c r="P81" s="1975"/>
      <c r="Q81" s="1975"/>
      <c r="R81" s="1976"/>
    </row>
    <row r="82" spans="1:18" s="1413" customFormat="1" ht="15.75" hidden="1" customHeight="1" x14ac:dyDescent="0.25">
      <c r="A82" s="1464" t="s">
        <v>34</v>
      </c>
      <c r="B82" s="1975" t="s">
        <v>732</v>
      </c>
      <c r="C82" s="1975"/>
      <c r="D82" s="1975"/>
      <c r="E82" s="1975"/>
      <c r="F82" s="1975"/>
      <c r="G82" s="1975"/>
      <c r="H82" s="1975"/>
      <c r="I82" s="1975"/>
      <c r="J82" s="1975"/>
      <c r="K82" s="1975"/>
      <c r="L82" s="1975" t="s">
        <v>522</v>
      </c>
      <c r="M82" s="1975"/>
      <c r="N82" s="1975"/>
      <c r="O82" s="1975"/>
      <c r="P82" s="1975"/>
      <c r="Q82" s="1975"/>
      <c r="R82" s="1976"/>
    </row>
    <row r="83" spans="1:18" s="1413" customFormat="1" ht="15.75" hidden="1" customHeight="1" x14ac:dyDescent="0.25">
      <c r="A83" s="1464" t="s">
        <v>34</v>
      </c>
      <c r="B83" s="1975" t="s">
        <v>590</v>
      </c>
      <c r="C83" s="1975"/>
      <c r="D83" s="1975"/>
      <c r="E83" s="1975"/>
      <c r="F83" s="1975"/>
      <c r="G83" s="1975"/>
      <c r="H83" s="1975"/>
      <c r="I83" s="1975"/>
      <c r="J83" s="1975"/>
      <c r="K83" s="1975"/>
      <c r="L83" s="1975" t="s">
        <v>595</v>
      </c>
      <c r="M83" s="1975"/>
      <c r="N83" s="1975"/>
      <c r="O83" s="1975"/>
      <c r="P83" s="1975"/>
      <c r="Q83" s="1975"/>
      <c r="R83" s="1976"/>
    </row>
    <row r="84" spans="1:18" s="1413" customFormat="1" ht="15.75" hidden="1" customHeight="1" x14ac:dyDescent="0.25">
      <c r="A84" s="1464" t="s">
        <v>34</v>
      </c>
      <c r="B84" s="1975" t="s">
        <v>763</v>
      </c>
      <c r="C84" s="1975"/>
      <c r="D84" s="1975"/>
      <c r="E84" s="1975"/>
      <c r="F84" s="1975"/>
      <c r="G84" s="1975"/>
      <c r="H84" s="1975"/>
      <c r="I84" s="1975"/>
      <c r="J84" s="1975"/>
      <c r="K84" s="1975"/>
      <c r="L84" s="1975" t="s">
        <v>522</v>
      </c>
      <c r="M84" s="1975"/>
      <c r="N84" s="1975"/>
      <c r="O84" s="1975"/>
      <c r="P84" s="1975"/>
      <c r="Q84" s="1975"/>
      <c r="R84" s="1976"/>
    </row>
    <row r="85" spans="1:18" s="203" customFormat="1" ht="15.75" hidden="1" customHeight="1" x14ac:dyDescent="0.25">
      <c r="A85" s="1464" t="s">
        <v>34</v>
      </c>
      <c r="B85" s="1975" t="s">
        <v>767</v>
      </c>
      <c r="C85" s="1975"/>
      <c r="D85" s="1975"/>
      <c r="E85" s="1975"/>
      <c r="F85" s="1975"/>
      <c r="G85" s="1975"/>
      <c r="H85" s="1975"/>
      <c r="I85" s="1975"/>
      <c r="J85" s="1975"/>
      <c r="K85" s="1975"/>
      <c r="L85" s="1975" t="s">
        <v>729</v>
      </c>
      <c r="M85" s="1975"/>
      <c r="N85" s="1975"/>
      <c r="O85" s="1975"/>
      <c r="P85" s="1975"/>
      <c r="Q85" s="1975"/>
      <c r="R85" s="1976"/>
    </row>
    <row r="86" spans="1:18" s="203" customFormat="1" ht="19.5" hidden="1" customHeight="1" thickBot="1" x14ac:dyDescent="0.3">
      <c r="A86" s="1465" t="s">
        <v>34</v>
      </c>
      <c r="B86" s="1977" t="s">
        <v>765</v>
      </c>
      <c r="C86" s="1977"/>
      <c r="D86" s="1977"/>
      <c r="E86" s="1977"/>
      <c r="F86" s="1977"/>
      <c r="G86" s="1977"/>
      <c r="H86" s="1977"/>
      <c r="I86" s="1977"/>
      <c r="J86" s="1977"/>
      <c r="K86" s="1977"/>
      <c r="L86" s="1977" t="s">
        <v>733</v>
      </c>
      <c r="M86" s="1977"/>
      <c r="N86" s="1977"/>
      <c r="O86" s="1977"/>
      <c r="P86" s="1977"/>
      <c r="Q86" s="1977"/>
      <c r="R86" s="1978"/>
    </row>
    <row r="87" spans="1:18" s="203" customFormat="1" ht="15.75" hidden="1" customHeight="1" thickBot="1" x14ac:dyDescent="0.3">
      <c r="A87" s="130"/>
      <c r="B87" s="1409"/>
      <c r="C87" s="1409"/>
      <c r="D87" s="1409"/>
      <c r="E87" s="1409"/>
      <c r="F87" s="1409"/>
      <c r="G87" s="1409"/>
      <c r="H87" s="1409"/>
      <c r="I87" s="1409"/>
      <c r="J87" s="1409"/>
      <c r="K87" s="1409"/>
      <c r="L87" s="1409"/>
      <c r="M87" s="1409"/>
      <c r="N87" s="1409"/>
      <c r="O87" s="1409"/>
      <c r="P87" s="1409"/>
      <c r="Q87" s="1409"/>
      <c r="R87" s="1412"/>
    </row>
    <row r="88" spans="1:18" s="32" customFormat="1" ht="16.5" hidden="1" thickBot="1" x14ac:dyDescent="0.3">
      <c r="A88" s="1989" t="s">
        <v>628</v>
      </c>
      <c r="B88" s="1990"/>
      <c r="C88" s="1990"/>
      <c r="D88" s="1990"/>
      <c r="E88" s="1990"/>
      <c r="F88" s="1990"/>
      <c r="G88" s="1990"/>
      <c r="H88" s="1990"/>
      <c r="I88" s="1990"/>
      <c r="J88" s="1990"/>
      <c r="K88" s="1990"/>
      <c r="L88" s="1990"/>
      <c r="M88" s="1990"/>
      <c r="N88" s="1990"/>
      <c r="O88" s="1990"/>
      <c r="P88" s="1990"/>
      <c r="Q88" s="1990"/>
      <c r="R88" s="1981"/>
    </row>
    <row r="89" spans="1:18" s="32" customFormat="1" ht="70.5" hidden="1" customHeight="1" thickBot="1" x14ac:dyDescent="0.3">
      <c r="A89" s="132"/>
      <c r="B89" s="724" t="s">
        <v>80</v>
      </c>
      <c r="C89" s="170" t="s">
        <v>81</v>
      </c>
      <c r="D89" s="170" t="s">
        <v>82</v>
      </c>
      <c r="E89" s="170" t="s">
        <v>83</v>
      </c>
      <c r="F89" s="170" t="s">
        <v>84</v>
      </c>
      <c r="G89" s="170" t="s">
        <v>85</v>
      </c>
      <c r="H89" s="170" t="s">
        <v>86</v>
      </c>
      <c r="I89" s="170" t="s">
        <v>87</v>
      </c>
      <c r="J89" s="170" t="s">
        <v>88</v>
      </c>
      <c r="K89" s="170" t="s">
        <v>89</v>
      </c>
      <c r="L89" s="170" t="s">
        <v>90</v>
      </c>
      <c r="M89" s="170" t="s">
        <v>91</v>
      </c>
      <c r="N89" s="170" t="s">
        <v>92</v>
      </c>
      <c r="O89" s="170" t="s">
        <v>93</v>
      </c>
      <c r="P89" s="171" t="s">
        <v>94</v>
      </c>
      <c r="Q89" s="1331" t="s">
        <v>95</v>
      </c>
      <c r="R89" s="168" t="s">
        <v>96</v>
      </c>
    </row>
    <row r="90" spans="1:18" s="203" customFormat="1" hidden="1" x14ac:dyDescent="0.25">
      <c r="A90" s="1389" t="s">
        <v>154</v>
      </c>
      <c r="B90" s="1319">
        <v>0</v>
      </c>
      <c r="C90" s="1320">
        <v>0</v>
      </c>
      <c r="D90" s="1320">
        <v>0</v>
      </c>
      <c r="E90" s="1320">
        <v>0</v>
      </c>
      <c r="F90" s="1320">
        <v>0</v>
      </c>
      <c r="G90" s="1320">
        <v>0</v>
      </c>
      <c r="H90" s="1320">
        <v>0</v>
      </c>
      <c r="I90" s="1320">
        <v>2</v>
      </c>
      <c r="J90" s="1320">
        <v>0</v>
      </c>
      <c r="K90" s="1320">
        <v>0</v>
      </c>
      <c r="L90" s="1320">
        <v>0</v>
      </c>
      <c r="M90" s="1320">
        <v>0</v>
      </c>
      <c r="N90" s="1320">
        <v>0</v>
      </c>
      <c r="O90" s="1320">
        <v>0</v>
      </c>
      <c r="P90" s="1321">
        <v>0</v>
      </c>
      <c r="Q90" s="1332">
        <f>SUM(B90:P90)</f>
        <v>2</v>
      </c>
      <c r="R90" s="1336">
        <f>SUM(Q90/Q95)</f>
        <v>0.5</v>
      </c>
    </row>
    <row r="91" spans="1:18" s="203" customFormat="1" ht="15.75" hidden="1" customHeight="1" x14ac:dyDescent="0.25">
      <c r="A91" s="1390" t="s">
        <v>626</v>
      </c>
      <c r="B91" s="1322">
        <v>0</v>
      </c>
      <c r="C91" s="1323">
        <v>0</v>
      </c>
      <c r="D91" s="1323">
        <v>0</v>
      </c>
      <c r="E91" s="1323">
        <v>0</v>
      </c>
      <c r="F91" s="1323">
        <v>0</v>
      </c>
      <c r="G91" s="1323">
        <v>0</v>
      </c>
      <c r="H91" s="1323">
        <v>0</v>
      </c>
      <c r="I91" s="1323">
        <v>0</v>
      </c>
      <c r="J91" s="1323">
        <v>0</v>
      </c>
      <c r="K91" s="1323">
        <v>0</v>
      </c>
      <c r="L91" s="1323">
        <v>0</v>
      </c>
      <c r="M91" s="1323">
        <v>0</v>
      </c>
      <c r="N91" s="1323">
        <v>0</v>
      </c>
      <c r="O91" s="1323">
        <v>0</v>
      </c>
      <c r="P91" s="1324">
        <v>0</v>
      </c>
      <c r="Q91" s="1333">
        <f>SUM(B91:P91)</f>
        <v>0</v>
      </c>
      <c r="R91" s="1337">
        <f>SUM(Q91/Q95)</f>
        <v>0</v>
      </c>
    </row>
    <row r="92" spans="1:18" s="203" customFormat="1" ht="15.75" hidden="1" customHeight="1" x14ac:dyDescent="0.25">
      <c r="A92" s="1390" t="s">
        <v>156</v>
      </c>
      <c r="B92" s="1322">
        <v>0</v>
      </c>
      <c r="C92" s="1323">
        <v>0</v>
      </c>
      <c r="D92" s="1323">
        <v>0</v>
      </c>
      <c r="E92" s="1323">
        <v>0</v>
      </c>
      <c r="F92" s="1323">
        <v>0</v>
      </c>
      <c r="G92" s="1323">
        <v>0</v>
      </c>
      <c r="H92" s="1323">
        <v>0</v>
      </c>
      <c r="I92" s="1323">
        <v>0</v>
      </c>
      <c r="J92" s="1323">
        <v>0</v>
      </c>
      <c r="K92" s="1323">
        <v>0</v>
      </c>
      <c r="L92" s="1323">
        <v>0</v>
      </c>
      <c r="M92" s="1323">
        <v>0</v>
      </c>
      <c r="N92" s="1323">
        <v>0</v>
      </c>
      <c r="O92" s="1323">
        <v>0</v>
      </c>
      <c r="P92" s="1324">
        <v>0</v>
      </c>
      <c r="Q92" s="1333">
        <f>SUM(B92:P92)</f>
        <v>0</v>
      </c>
      <c r="R92" s="1337">
        <f>SUM(Q92/Q95)</f>
        <v>0</v>
      </c>
    </row>
    <row r="93" spans="1:18" s="203" customFormat="1" ht="15.75" hidden="1" customHeight="1" x14ac:dyDescent="0.25">
      <c r="A93" s="1390" t="s">
        <v>157</v>
      </c>
      <c r="B93" s="1322">
        <v>0</v>
      </c>
      <c r="C93" s="1323">
        <v>0</v>
      </c>
      <c r="D93" s="1323">
        <v>0</v>
      </c>
      <c r="E93" s="1323">
        <v>0</v>
      </c>
      <c r="F93" s="1323">
        <v>0</v>
      </c>
      <c r="G93" s="1323">
        <v>0</v>
      </c>
      <c r="H93" s="1323">
        <v>0</v>
      </c>
      <c r="I93" s="1323">
        <v>2</v>
      </c>
      <c r="J93" s="1323">
        <v>0</v>
      </c>
      <c r="K93" s="1323">
        <v>0</v>
      </c>
      <c r="L93" s="1323">
        <v>0</v>
      </c>
      <c r="M93" s="1323">
        <v>0</v>
      </c>
      <c r="N93" s="1323">
        <v>0</v>
      </c>
      <c r="O93" s="1323">
        <v>0</v>
      </c>
      <c r="P93" s="1324">
        <v>0</v>
      </c>
      <c r="Q93" s="1333">
        <f>SUM(B93:P93)</f>
        <v>2</v>
      </c>
      <c r="R93" s="1337">
        <f>SUM(Q93/Q95)</f>
        <v>0.5</v>
      </c>
    </row>
    <row r="94" spans="1:18" s="203" customFormat="1" ht="15.75" hidden="1" thickBot="1" x14ac:dyDescent="0.3">
      <c r="A94" s="1391" t="s">
        <v>188</v>
      </c>
      <c r="B94" s="1322">
        <v>0</v>
      </c>
      <c r="C94" s="1323">
        <v>0</v>
      </c>
      <c r="D94" s="1323">
        <v>0</v>
      </c>
      <c r="E94" s="1323">
        <v>0</v>
      </c>
      <c r="F94" s="1323">
        <v>0</v>
      </c>
      <c r="G94" s="1323">
        <v>0</v>
      </c>
      <c r="H94" s="1323">
        <v>0</v>
      </c>
      <c r="I94" s="1323">
        <v>0</v>
      </c>
      <c r="J94" s="1323">
        <v>0</v>
      </c>
      <c r="K94" s="1323">
        <v>0</v>
      </c>
      <c r="L94" s="1323">
        <v>0</v>
      </c>
      <c r="M94" s="1323">
        <v>0</v>
      </c>
      <c r="N94" s="1323">
        <v>0</v>
      </c>
      <c r="O94" s="1323">
        <v>0</v>
      </c>
      <c r="P94" s="1324">
        <v>0</v>
      </c>
      <c r="Q94" s="1333">
        <f>SUM(B94:P94)</f>
        <v>0</v>
      </c>
      <c r="R94" s="1338">
        <f>SUM(Q94/Q95)</f>
        <v>0</v>
      </c>
    </row>
    <row r="95" spans="1:18" s="203" customFormat="1" ht="16.5" hidden="1" thickTop="1" thickBot="1" x14ac:dyDescent="0.3">
      <c r="A95" s="1392" t="s">
        <v>26</v>
      </c>
      <c r="B95" s="1273">
        <f t="shared" ref="B95:Q95" si="4">SUM(B90:B94)</f>
        <v>0</v>
      </c>
      <c r="C95" s="1274">
        <f t="shared" si="4"/>
        <v>0</v>
      </c>
      <c r="D95" s="1274">
        <f t="shared" si="4"/>
        <v>0</v>
      </c>
      <c r="E95" s="1274">
        <f t="shared" si="4"/>
        <v>0</v>
      </c>
      <c r="F95" s="1274">
        <f t="shared" si="4"/>
        <v>0</v>
      </c>
      <c r="G95" s="1274">
        <f t="shared" si="4"/>
        <v>0</v>
      </c>
      <c r="H95" s="1274">
        <f t="shared" si="4"/>
        <v>0</v>
      </c>
      <c r="I95" s="1274">
        <f t="shared" si="4"/>
        <v>4</v>
      </c>
      <c r="J95" s="1274">
        <f t="shared" si="4"/>
        <v>0</v>
      </c>
      <c r="K95" s="1274">
        <f t="shared" si="4"/>
        <v>0</v>
      </c>
      <c r="L95" s="1274">
        <f t="shared" si="4"/>
        <v>0</v>
      </c>
      <c r="M95" s="1274">
        <f t="shared" si="4"/>
        <v>0</v>
      </c>
      <c r="N95" s="1274">
        <f t="shared" si="4"/>
        <v>0</v>
      </c>
      <c r="O95" s="1274">
        <f t="shared" si="4"/>
        <v>0</v>
      </c>
      <c r="P95" s="1275">
        <f t="shared" si="4"/>
        <v>0</v>
      </c>
      <c r="Q95" s="1334">
        <f t="shared" si="4"/>
        <v>4</v>
      </c>
      <c r="R95" s="1339">
        <f>SUM(Q95/Q95)</f>
        <v>1</v>
      </c>
    </row>
    <row r="96" spans="1:18" s="203" customFormat="1" ht="15.75" hidden="1" customHeight="1" thickBot="1" x14ac:dyDescent="0.3">
      <c r="A96" s="1393" t="s">
        <v>43</v>
      </c>
      <c r="B96" s="1276">
        <f>SUM(B95/Q95)</f>
        <v>0</v>
      </c>
      <c r="C96" s="1278">
        <f>SUM(C95/Q95)</f>
        <v>0</v>
      </c>
      <c r="D96" s="1278">
        <f>SUM(D95/Q95)</f>
        <v>0</v>
      </c>
      <c r="E96" s="1278">
        <f>SUM(E95/Q95)</f>
        <v>0</v>
      </c>
      <c r="F96" s="1278">
        <f>SUM(F95/Q95)</f>
        <v>0</v>
      </c>
      <c r="G96" s="1278">
        <f>SUM(G95/Q95)</f>
        <v>0</v>
      </c>
      <c r="H96" s="1278">
        <f>SUM(H95/Q95)</f>
        <v>0</v>
      </c>
      <c r="I96" s="1278">
        <f>SUM(I95/Q95)</f>
        <v>1</v>
      </c>
      <c r="J96" s="1278">
        <f>SUM(J95/Q95)</f>
        <v>0</v>
      </c>
      <c r="K96" s="1278">
        <f>SUM(K95/Q95)</f>
        <v>0</v>
      </c>
      <c r="L96" s="1278">
        <f>SUM(L95/Q95)</f>
        <v>0</v>
      </c>
      <c r="M96" s="1278">
        <f>SUM(M95/Q95)</f>
        <v>0</v>
      </c>
      <c r="N96" s="1278">
        <f>SUM(N95/Q95)</f>
        <v>0</v>
      </c>
      <c r="O96" s="1278">
        <f>SUM(O95/Q95)</f>
        <v>0</v>
      </c>
      <c r="P96" s="1279">
        <f>SUM(P95/Q95)</f>
        <v>0</v>
      </c>
      <c r="Q96" s="1335">
        <f>SUM(B96:P96)</f>
        <v>1</v>
      </c>
      <c r="R96" s="415"/>
    </row>
    <row r="97" spans="1:18" s="203" customFormat="1" ht="12.75" hidden="1" customHeight="1" thickBot="1" x14ac:dyDescent="0.3">
      <c r="A97" s="11"/>
      <c r="B97" s="11"/>
      <c r="C97" s="11"/>
      <c r="D97" s="11"/>
      <c r="E97" s="11"/>
      <c r="F97" s="11"/>
      <c r="G97" s="11"/>
      <c r="H97" s="11"/>
      <c r="I97" s="11"/>
      <c r="J97" s="11"/>
      <c r="K97" s="11"/>
      <c r="L97" s="11"/>
      <c r="M97" s="11"/>
      <c r="N97" s="11"/>
      <c r="O97" s="11"/>
      <c r="P97" s="11"/>
      <c r="Q97" s="11"/>
      <c r="R97" s="11"/>
    </row>
    <row r="98" spans="1:18" s="203" customFormat="1" ht="34.5" hidden="1" customHeight="1" thickBot="1" x14ac:dyDescent="0.3">
      <c r="A98" s="1982" t="s">
        <v>672</v>
      </c>
      <c r="B98" s="1983"/>
      <c r="C98" s="1983"/>
      <c r="D98" s="1983"/>
      <c r="E98" s="1983"/>
      <c r="F98" s="1983"/>
      <c r="G98" s="1983"/>
      <c r="H98" s="1983"/>
      <c r="I98" s="1983"/>
      <c r="J98" s="1983"/>
      <c r="K98" s="1983"/>
      <c r="L98" s="1983"/>
      <c r="M98" s="1983"/>
      <c r="N98" s="1983"/>
      <c r="O98" s="1983"/>
      <c r="P98" s="1983"/>
      <c r="Q98" s="1983"/>
      <c r="R98" s="1984"/>
    </row>
    <row r="99" spans="1:18" s="203" customFormat="1" ht="15.75" hidden="1" thickBot="1" x14ac:dyDescent="0.3">
      <c r="A99" s="1394" t="s">
        <v>187</v>
      </c>
      <c r="B99" s="1325">
        <v>0</v>
      </c>
      <c r="C99" s="1326">
        <v>0</v>
      </c>
      <c r="D99" s="1326">
        <v>0</v>
      </c>
      <c r="E99" s="1326">
        <v>0</v>
      </c>
      <c r="F99" s="1326">
        <v>0</v>
      </c>
      <c r="G99" s="1326">
        <v>0</v>
      </c>
      <c r="H99" s="1326">
        <v>0</v>
      </c>
      <c r="I99" s="1326">
        <v>0</v>
      </c>
      <c r="J99" s="1326">
        <v>0</v>
      </c>
      <c r="K99" s="1326">
        <v>0</v>
      </c>
      <c r="L99" s="1326">
        <v>0</v>
      </c>
      <c r="M99" s="1326">
        <v>0</v>
      </c>
      <c r="N99" s="1326">
        <v>0</v>
      </c>
      <c r="O99" s="1326">
        <v>0</v>
      </c>
      <c r="P99" s="1326">
        <v>0</v>
      </c>
      <c r="Q99" s="1327">
        <v>0</v>
      </c>
      <c r="R99" s="1277">
        <v>0</v>
      </c>
    </row>
    <row r="100" spans="1:18" s="203" customFormat="1" ht="15.75" hidden="1" customHeight="1" thickBot="1" x14ac:dyDescent="0.3"/>
    <row r="101" spans="1:18" s="203" customFormat="1" ht="18.75" hidden="1" customHeight="1" thickBot="1" x14ac:dyDescent="0.3">
      <c r="A101" s="1985" t="s">
        <v>671</v>
      </c>
      <c r="B101" s="1986"/>
      <c r="C101" s="1986"/>
      <c r="D101" s="1986"/>
      <c r="E101" s="1986"/>
      <c r="F101" s="1986"/>
      <c r="G101" s="1986"/>
      <c r="H101" s="1986"/>
      <c r="I101" s="1986"/>
      <c r="J101" s="1986"/>
      <c r="K101" s="1986"/>
      <c r="L101" s="1986"/>
      <c r="M101" s="1986"/>
      <c r="N101" s="1986"/>
      <c r="O101" s="1986"/>
      <c r="P101" s="1986"/>
      <c r="Q101" s="1986"/>
      <c r="R101" s="1987"/>
    </row>
    <row r="102" spans="1:18" s="203" customFormat="1" ht="15.75" hidden="1" thickBot="1" x14ac:dyDescent="0.3">
      <c r="A102" s="1310" t="s">
        <v>158</v>
      </c>
      <c r="B102" s="1995" t="s">
        <v>159</v>
      </c>
      <c r="C102" s="1995"/>
      <c r="D102" s="1995"/>
      <c r="E102" s="1995"/>
      <c r="F102" s="1995"/>
      <c r="G102" s="1995"/>
      <c r="H102" s="1995"/>
      <c r="I102" s="1995"/>
      <c r="J102" s="1995"/>
      <c r="K102" s="1995"/>
      <c r="L102" s="1994" t="s">
        <v>160</v>
      </c>
      <c r="M102" s="1995"/>
      <c r="N102" s="1995"/>
      <c r="O102" s="1995"/>
      <c r="P102" s="1995"/>
      <c r="Q102" s="1995"/>
      <c r="R102" s="1995"/>
    </row>
    <row r="103" spans="1:18" s="203" customFormat="1" ht="15.75" hidden="1" customHeight="1" x14ac:dyDescent="0.25">
      <c r="A103" s="1328" t="s">
        <v>34</v>
      </c>
      <c r="B103" s="1997" t="s">
        <v>615</v>
      </c>
      <c r="C103" s="1998"/>
      <c r="D103" s="1998"/>
      <c r="E103" s="1998"/>
      <c r="F103" s="1998"/>
      <c r="G103" s="1998"/>
      <c r="H103" s="1998"/>
      <c r="I103" s="1998"/>
      <c r="J103" s="1998"/>
      <c r="K103" s="1999"/>
      <c r="L103" s="2000" t="s">
        <v>522</v>
      </c>
      <c r="M103" s="1998"/>
      <c r="N103" s="1998"/>
      <c r="O103" s="1998"/>
      <c r="P103" s="1998"/>
      <c r="Q103" s="1998"/>
      <c r="R103" s="1999"/>
    </row>
    <row r="104" spans="1:18" s="203" customFormat="1" ht="15.75" hidden="1" customHeight="1" x14ac:dyDescent="0.25">
      <c r="A104" s="1329" t="s">
        <v>687</v>
      </c>
      <c r="B104" s="2001" t="s">
        <v>609</v>
      </c>
      <c r="C104" s="1970"/>
      <c r="D104" s="1970"/>
      <c r="E104" s="1970"/>
      <c r="F104" s="1970"/>
      <c r="G104" s="1970"/>
      <c r="H104" s="1970"/>
      <c r="I104" s="1970"/>
      <c r="J104" s="1970"/>
      <c r="K104" s="1971"/>
      <c r="L104" s="1969" t="s">
        <v>503</v>
      </c>
      <c r="M104" s="1970"/>
      <c r="N104" s="1970"/>
      <c r="O104" s="1970"/>
      <c r="P104" s="1970"/>
      <c r="Q104" s="1970"/>
      <c r="R104" s="1971"/>
    </row>
    <row r="105" spans="1:18" s="203" customFormat="1" ht="15.75" hidden="1" customHeight="1" x14ac:dyDescent="0.25">
      <c r="A105" s="1329" t="s">
        <v>34</v>
      </c>
      <c r="B105" s="2001" t="s">
        <v>616</v>
      </c>
      <c r="C105" s="1970"/>
      <c r="D105" s="1970"/>
      <c r="E105" s="1970"/>
      <c r="F105" s="1970"/>
      <c r="G105" s="1970"/>
      <c r="H105" s="1970"/>
      <c r="I105" s="1970"/>
      <c r="J105" s="1970"/>
      <c r="K105" s="1971"/>
      <c r="L105" s="1969" t="s">
        <v>623</v>
      </c>
      <c r="M105" s="1970"/>
      <c r="N105" s="1970"/>
      <c r="O105" s="1970"/>
      <c r="P105" s="1970"/>
      <c r="Q105" s="1970"/>
      <c r="R105" s="1971"/>
    </row>
    <row r="106" spans="1:18" s="203" customFormat="1" ht="15.75" hidden="1" customHeight="1" x14ac:dyDescent="0.25">
      <c r="A106" s="1329" t="s">
        <v>34</v>
      </c>
      <c r="B106" s="1972" t="s">
        <v>617</v>
      </c>
      <c r="C106" s="1973"/>
      <c r="D106" s="1973"/>
      <c r="E106" s="1973"/>
      <c r="F106" s="1973"/>
      <c r="G106" s="1973"/>
      <c r="H106" s="1973"/>
      <c r="I106" s="1973"/>
      <c r="J106" s="1973"/>
      <c r="K106" s="1974"/>
      <c r="L106" s="1969" t="s">
        <v>614</v>
      </c>
      <c r="M106" s="1970"/>
      <c r="N106" s="1970"/>
      <c r="O106" s="1970"/>
      <c r="P106" s="1970"/>
      <c r="Q106" s="1970"/>
      <c r="R106" s="1971"/>
    </row>
    <row r="107" spans="1:18" s="203" customFormat="1" ht="15.75" hidden="1" customHeight="1" x14ac:dyDescent="0.25">
      <c r="A107" s="1329" t="s">
        <v>34</v>
      </c>
      <c r="B107" s="1972" t="s">
        <v>618</v>
      </c>
      <c r="C107" s="1973"/>
      <c r="D107" s="1973"/>
      <c r="E107" s="1973"/>
      <c r="F107" s="1973"/>
      <c r="G107" s="1973"/>
      <c r="H107" s="1973"/>
      <c r="I107" s="1973"/>
      <c r="J107" s="1973"/>
      <c r="K107" s="1974"/>
      <c r="L107" s="1969" t="s">
        <v>614</v>
      </c>
      <c r="M107" s="1970"/>
      <c r="N107" s="1970"/>
      <c r="O107" s="1970"/>
      <c r="P107" s="1970"/>
      <c r="Q107" s="1970"/>
      <c r="R107" s="1971"/>
    </row>
    <row r="108" spans="1:18" s="203" customFormat="1" ht="15.75" hidden="1" customHeight="1" x14ac:dyDescent="0.25">
      <c r="A108" s="1329" t="s">
        <v>34</v>
      </c>
      <c r="B108" s="1972" t="s">
        <v>619</v>
      </c>
      <c r="C108" s="1973"/>
      <c r="D108" s="1973"/>
      <c r="E108" s="1973"/>
      <c r="F108" s="1973"/>
      <c r="G108" s="1973"/>
      <c r="H108" s="1973"/>
      <c r="I108" s="1973"/>
      <c r="J108" s="1973"/>
      <c r="K108" s="1974"/>
      <c r="L108" s="1969" t="s">
        <v>503</v>
      </c>
      <c r="M108" s="1970"/>
      <c r="N108" s="1970"/>
      <c r="O108" s="1970"/>
      <c r="P108" s="1970"/>
      <c r="Q108" s="1970"/>
      <c r="R108" s="1971"/>
    </row>
    <row r="109" spans="1:18" s="203" customFormat="1" ht="15.75" hidden="1" customHeight="1" x14ac:dyDescent="0.25">
      <c r="A109" s="1329" t="s">
        <v>34</v>
      </c>
      <c r="B109" s="1972" t="s">
        <v>620</v>
      </c>
      <c r="C109" s="1973"/>
      <c r="D109" s="1973"/>
      <c r="E109" s="1973"/>
      <c r="F109" s="1973"/>
      <c r="G109" s="1973"/>
      <c r="H109" s="1973"/>
      <c r="I109" s="1973"/>
      <c r="J109" s="1973"/>
      <c r="K109" s="1974"/>
      <c r="L109" s="1969" t="s">
        <v>522</v>
      </c>
      <c r="M109" s="1970"/>
      <c r="N109" s="1970"/>
      <c r="O109" s="1970"/>
      <c r="P109" s="1970"/>
      <c r="Q109" s="1970"/>
      <c r="R109" s="1971"/>
    </row>
    <row r="110" spans="1:18" s="203" customFormat="1" ht="15.75" hidden="1" customHeight="1" x14ac:dyDescent="0.25">
      <c r="A110" s="1329" t="s">
        <v>40</v>
      </c>
      <c r="B110" s="1972" t="s">
        <v>621</v>
      </c>
      <c r="C110" s="1973"/>
      <c r="D110" s="1973"/>
      <c r="E110" s="1973"/>
      <c r="F110" s="1973"/>
      <c r="G110" s="1973"/>
      <c r="H110" s="1973"/>
      <c r="I110" s="1973"/>
      <c r="J110" s="1973"/>
      <c r="K110" s="1974"/>
      <c r="L110" s="1969" t="s">
        <v>614</v>
      </c>
      <c r="M110" s="1970"/>
      <c r="N110" s="1970"/>
      <c r="O110" s="1970"/>
      <c r="P110" s="1970"/>
      <c r="Q110" s="1970"/>
      <c r="R110" s="1971"/>
    </row>
    <row r="111" spans="1:18" s="203" customFormat="1" ht="15.75" hidden="1" customHeight="1" x14ac:dyDescent="0.25">
      <c r="A111" s="1329" t="s">
        <v>34</v>
      </c>
      <c r="B111" s="1972" t="s">
        <v>622</v>
      </c>
      <c r="C111" s="1973"/>
      <c r="D111" s="1973"/>
      <c r="E111" s="1973"/>
      <c r="F111" s="1973"/>
      <c r="G111" s="1973"/>
      <c r="H111" s="1973"/>
      <c r="I111" s="1973"/>
      <c r="J111" s="1973"/>
      <c r="K111" s="1974"/>
      <c r="L111" s="1969" t="s">
        <v>503</v>
      </c>
      <c r="M111" s="1970"/>
      <c r="N111" s="1970"/>
      <c r="O111" s="1970"/>
      <c r="P111" s="1970"/>
      <c r="Q111" s="1970"/>
      <c r="R111" s="1971"/>
    </row>
    <row r="112" spans="1:18" s="203" customFormat="1" ht="15.75" hidden="1" customHeight="1" thickBot="1" x14ac:dyDescent="0.3">
      <c r="A112" s="1330" t="s">
        <v>34</v>
      </c>
      <c r="B112" s="2038" t="s">
        <v>673</v>
      </c>
      <c r="C112" s="2039"/>
      <c r="D112" s="2039"/>
      <c r="E112" s="2039"/>
      <c r="F112" s="2039"/>
      <c r="G112" s="2039"/>
      <c r="H112" s="2039"/>
      <c r="I112" s="2039"/>
      <c r="J112" s="2039"/>
      <c r="K112" s="2040"/>
      <c r="L112" s="2041" t="s">
        <v>522</v>
      </c>
      <c r="M112" s="2042"/>
      <c r="N112" s="2042"/>
      <c r="O112" s="2042"/>
      <c r="P112" s="2042"/>
      <c r="Q112" s="2042"/>
      <c r="R112" s="2043"/>
    </row>
    <row r="113" spans="1:18" s="203" customFormat="1" ht="15.75" hidden="1" customHeight="1" thickBot="1" x14ac:dyDescent="0.3">
      <c r="A113" s="1395"/>
      <c r="B113" s="1396"/>
      <c r="C113" s="1396"/>
      <c r="D113" s="1396"/>
      <c r="E113" s="1396"/>
      <c r="F113" s="1396"/>
      <c r="G113" s="1396"/>
      <c r="H113" s="1396"/>
      <c r="I113" s="1396"/>
      <c r="J113" s="1396"/>
      <c r="K113" s="1396"/>
      <c r="L113" s="1397"/>
      <c r="M113" s="1397"/>
      <c r="N113" s="1397"/>
      <c r="O113" s="1397"/>
      <c r="P113" s="1397"/>
      <c r="Q113" s="1397"/>
      <c r="R113" s="1398"/>
    </row>
    <row r="114" spans="1:18" s="32" customFormat="1" ht="16.5" hidden="1" thickBot="1" x14ac:dyDescent="0.3">
      <c r="A114" s="1989" t="s">
        <v>697</v>
      </c>
      <c r="B114" s="1990"/>
      <c r="C114" s="1990"/>
      <c r="D114" s="1990"/>
      <c r="E114" s="1990"/>
      <c r="F114" s="1990"/>
      <c r="G114" s="1990"/>
      <c r="H114" s="1990"/>
      <c r="I114" s="1990"/>
      <c r="J114" s="1990"/>
      <c r="K114" s="1990"/>
      <c r="L114" s="1990"/>
      <c r="M114" s="1990"/>
      <c r="N114" s="1990"/>
      <c r="O114" s="1990"/>
      <c r="P114" s="1990"/>
      <c r="Q114" s="1990"/>
      <c r="R114" s="1991"/>
    </row>
    <row r="115" spans="1:18" s="32" customFormat="1" ht="70.5" hidden="1" customHeight="1" thickBot="1" x14ac:dyDescent="0.3">
      <c r="A115" s="132"/>
      <c r="B115" s="177" t="s">
        <v>80</v>
      </c>
      <c r="C115" s="168" t="s">
        <v>81</v>
      </c>
      <c r="D115" s="168" t="s">
        <v>82</v>
      </c>
      <c r="E115" s="168" t="s">
        <v>83</v>
      </c>
      <c r="F115" s="168" t="s">
        <v>84</v>
      </c>
      <c r="G115" s="168" t="s">
        <v>85</v>
      </c>
      <c r="H115" s="168" t="s">
        <v>86</v>
      </c>
      <c r="I115" s="168" t="s">
        <v>87</v>
      </c>
      <c r="J115" s="168" t="s">
        <v>88</v>
      </c>
      <c r="K115" s="168" t="s">
        <v>89</v>
      </c>
      <c r="L115" s="168" t="s">
        <v>90</v>
      </c>
      <c r="M115" s="168" t="s">
        <v>91</v>
      </c>
      <c r="N115" s="168" t="s">
        <v>92</v>
      </c>
      <c r="O115" s="168" t="s">
        <v>93</v>
      </c>
      <c r="P115" s="168" t="s">
        <v>94</v>
      </c>
      <c r="Q115" s="168" t="s">
        <v>95</v>
      </c>
      <c r="R115" s="168" t="s">
        <v>96</v>
      </c>
    </row>
    <row r="116" spans="1:18" s="203" customFormat="1" hidden="1" x14ac:dyDescent="0.25">
      <c r="A116" s="115" t="s">
        <v>154</v>
      </c>
      <c r="B116" s="1170">
        <v>0</v>
      </c>
      <c r="C116" s="1171">
        <v>0</v>
      </c>
      <c r="D116" s="1171">
        <v>0</v>
      </c>
      <c r="E116" s="1171">
        <v>0</v>
      </c>
      <c r="F116" s="1171">
        <v>0</v>
      </c>
      <c r="G116" s="1171">
        <v>0</v>
      </c>
      <c r="H116" s="1171">
        <v>0</v>
      </c>
      <c r="I116" s="1171">
        <v>0</v>
      </c>
      <c r="J116" s="1171">
        <v>0</v>
      </c>
      <c r="K116" s="1171">
        <v>0</v>
      </c>
      <c r="L116" s="1171">
        <v>0</v>
      </c>
      <c r="M116" s="1171">
        <v>0</v>
      </c>
      <c r="N116" s="1171">
        <v>0</v>
      </c>
      <c r="O116" s="1171">
        <v>0</v>
      </c>
      <c r="P116" s="1172">
        <v>0</v>
      </c>
      <c r="Q116" s="211">
        <f>SUM(B116:P116)</f>
        <v>0</v>
      </c>
      <c r="R116" s="254">
        <v>0</v>
      </c>
    </row>
    <row r="117" spans="1:18" s="203" customFormat="1" ht="15.75" hidden="1" customHeight="1" x14ac:dyDescent="0.25">
      <c r="A117" s="116" t="s">
        <v>155</v>
      </c>
      <c r="B117" s="1173">
        <v>0</v>
      </c>
      <c r="C117" s="1174">
        <v>0</v>
      </c>
      <c r="D117" s="1174">
        <v>0</v>
      </c>
      <c r="E117" s="1174">
        <v>0</v>
      </c>
      <c r="F117" s="1174">
        <v>0</v>
      </c>
      <c r="G117" s="1174">
        <v>0</v>
      </c>
      <c r="H117" s="1174">
        <v>0</v>
      </c>
      <c r="I117" s="1174">
        <v>0</v>
      </c>
      <c r="J117" s="1174">
        <v>0</v>
      </c>
      <c r="K117" s="1174">
        <v>0</v>
      </c>
      <c r="L117" s="1174">
        <v>0</v>
      </c>
      <c r="M117" s="1174">
        <v>0</v>
      </c>
      <c r="N117" s="1174">
        <v>0</v>
      </c>
      <c r="O117" s="1174">
        <v>0</v>
      </c>
      <c r="P117" s="1175">
        <v>0</v>
      </c>
      <c r="Q117" s="212">
        <f>SUM(B117:P117)</f>
        <v>0</v>
      </c>
      <c r="R117" s="262">
        <v>0</v>
      </c>
    </row>
    <row r="118" spans="1:18" s="203" customFormat="1" ht="15.75" hidden="1" customHeight="1" x14ac:dyDescent="0.25">
      <c r="A118" s="117" t="s">
        <v>156</v>
      </c>
      <c r="B118" s="1173">
        <v>0</v>
      </c>
      <c r="C118" s="1174">
        <v>0</v>
      </c>
      <c r="D118" s="1174">
        <v>0</v>
      </c>
      <c r="E118" s="1174">
        <v>0</v>
      </c>
      <c r="F118" s="1174">
        <v>0</v>
      </c>
      <c r="G118" s="1174">
        <v>0</v>
      </c>
      <c r="H118" s="1174">
        <v>0</v>
      </c>
      <c r="I118" s="1174">
        <v>0</v>
      </c>
      <c r="J118" s="1174">
        <v>0</v>
      </c>
      <c r="K118" s="1174">
        <v>0</v>
      </c>
      <c r="L118" s="1174">
        <v>0</v>
      </c>
      <c r="M118" s="1174">
        <v>0</v>
      </c>
      <c r="N118" s="1174">
        <v>0</v>
      </c>
      <c r="O118" s="1174">
        <v>0</v>
      </c>
      <c r="P118" s="1175">
        <v>0</v>
      </c>
      <c r="Q118" s="212">
        <f>SUM(B118:P118)</f>
        <v>0</v>
      </c>
      <c r="R118" s="262">
        <v>0</v>
      </c>
    </row>
    <row r="119" spans="1:18" s="203" customFormat="1" ht="15.75" hidden="1" customHeight="1" x14ac:dyDescent="0.25">
      <c r="A119" s="117" t="s">
        <v>157</v>
      </c>
      <c r="B119" s="1173">
        <v>0</v>
      </c>
      <c r="C119" s="1174">
        <v>0</v>
      </c>
      <c r="D119" s="1174">
        <v>0</v>
      </c>
      <c r="E119" s="1174">
        <v>0</v>
      </c>
      <c r="F119" s="1174">
        <v>0</v>
      </c>
      <c r="G119" s="1174">
        <v>0</v>
      </c>
      <c r="H119" s="1174">
        <v>0</v>
      </c>
      <c r="I119" s="1174">
        <v>0</v>
      </c>
      <c r="J119" s="1174">
        <v>0</v>
      </c>
      <c r="K119" s="1174">
        <v>0</v>
      </c>
      <c r="L119" s="1174">
        <v>0</v>
      </c>
      <c r="M119" s="1174">
        <v>0</v>
      </c>
      <c r="N119" s="1174">
        <v>0</v>
      </c>
      <c r="O119" s="1174">
        <v>0</v>
      </c>
      <c r="P119" s="1175">
        <v>0</v>
      </c>
      <c r="Q119" s="212">
        <f>SUM(B119:P119)</f>
        <v>0</v>
      </c>
      <c r="R119" s="262">
        <v>0</v>
      </c>
    </row>
    <row r="120" spans="1:18" s="203" customFormat="1" ht="15.75" hidden="1" thickBot="1" x14ac:dyDescent="0.3">
      <c r="A120" s="1198" t="s">
        <v>188</v>
      </c>
      <c r="B120" s="1173">
        <v>0</v>
      </c>
      <c r="C120" s="1174">
        <v>0</v>
      </c>
      <c r="D120" s="1174">
        <v>0</v>
      </c>
      <c r="E120" s="1174">
        <v>0</v>
      </c>
      <c r="F120" s="1174">
        <v>0</v>
      </c>
      <c r="G120" s="1174">
        <v>0</v>
      </c>
      <c r="H120" s="1174">
        <v>0</v>
      </c>
      <c r="I120" s="1174">
        <v>0</v>
      </c>
      <c r="J120" s="1174">
        <v>0</v>
      </c>
      <c r="K120" s="1174">
        <v>0</v>
      </c>
      <c r="L120" s="1174">
        <v>0</v>
      </c>
      <c r="M120" s="1174">
        <v>0</v>
      </c>
      <c r="N120" s="1174">
        <v>0</v>
      </c>
      <c r="O120" s="1174">
        <v>0</v>
      </c>
      <c r="P120" s="1175">
        <v>0</v>
      </c>
      <c r="Q120" s="212">
        <f>SUM(B120:P120)</f>
        <v>0</v>
      </c>
      <c r="R120" s="263">
        <v>0</v>
      </c>
    </row>
    <row r="121" spans="1:18" s="203" customFormat="1" ht="16.5" hidden="1" thickTop="1" thickBot="1" x14ac:dyDescent="0.3">
      <c r="A121" s="118" t="s">
        <v>26</v>
      </c>
      <c r="B121" s="214">
        <f t="shared" ref="B121:Q121" si="5">SUM(B116:B120)</f>
        <v>0</v>
      </c>
      <c r="C121" s="215">
        <f t="shared" si="5"/>
        <v>0</v>
      </c>
      <c r="D121" s="215">
        <f t="shared" si="5"/>
        <v>0</v>
      </c>
      <c r="E121" s="215">
        <f t="shared" si="5"/>
        <v>0</v>
      </c>
      <c r="F121" s="215">
        <f t="shared" si="5"/>
        <v>0</v>
      </c>
      <c r="G121" s="215">
        <f t="shared" si="5"/>
        <v>0</v>
      </c>
      <c r="H121" s="215">
        <f t="shared" si="5"/>
        <v>0</v>
      </c>
      <c r="I121" s="215">
        <f t="shared" si="5"/>
        <v>0</v>
      </c>
      <c r="J121" s="215">
        <f t="shared" si="5"/>
        <v>0</v>
      </c>
      <c r="K121" s="215">
        <f t="shared" si="5"/>
        <v>0</v>
      </c>
      <c r="L121" s="215">
        <f t="shared" si="5"/>
        <v>0</v>
      </c>
      <c r="M121" s="215">
        <f t="shared" si="5"/>
        <v>0</v>
      </c>
      <c r="N121" s="215">
        <f t="shared" si="5"/>
        <v>0</v>
      </c>
      <c r="O121" s="215">
        <f t="shared" si="5"/>
        <v>0</v>
      </c>
      <c r="P121" s="216">
        <f t="shared" si="5"/>
        <v>0</v>
      </c>
      <c r="Q121" s="214">
        <f t="shared" si="5"/>
        <v>0</v>
      </c>
      <c r="R121" s="217">
        <v>0</v>
      </c>
    </row>
    <row r="122" spans="1:18" s="203" customFormat="1" ht="15.75" hidden="1" customHeight="1" thickBot="1" x14ac:dyDescent="0.3">
      <c r="A122" s="119" t="s">
        <v>43</v>
      </c>
      <c r="B122" s="259">
        <v>0</v>
      </c>
      <c r="C122" s="260">
        <v>0</v>
      </c>
      <c r="D122" s="260">
        <v>0</v>
      </c>
      <c r="E122" s="260">
        <v>0</v>
      </c>
      <c r="F122" s="260">
        <v>0</v>
      </c>
      <c r="G122" s="260">
        <v>0</v>
      </c>
      <c r="H122" s="260">
        <v>0</v>
      </c>
      <c r="I122" s="260">
        <v>0</v>
      </c>
      <c r="J122" s="260">
        <v>0</v>
      </c>
      <c r="K122" s="260">
        <v>0</v>
      </c>
      <c r="L122" s="260">
        <v>0</v>
      </c>
      <c r="M122" s="260">
        <v>0</v>
      </c>
      <c r="N122" s="260">
        <v>0</v>
      </c>
      <c r="O122" s="260">
        <v>0</v>
      </c>
      <c r="P122" s="261">
        <v>0</v>
      </c>
      <c r="Q122" s="213">
        <v>0</v>
      </c>
      <c r="R122" s="415"/>
    </row>
    <row r="123" spans="1:18" s="203" customFormat="1" ht="12.75" hidden="1" customHeight="1" thickBot="1" x14ac:dyDescent="0.3">
      <c r="A123" s="11"/>
      <c r="B123" s="11"/>
      <c r="C123" s="11"/>
      <c r="D123" s="11"/>
      <c r="E123" s="11"/>
      <c r="F123" s="11"/>
      <c r="G123" s="11"/>
      <c r="H123" s="11"/>
      <c r="I123" s="11"/>
      <c r="J123" s="11"/>
      <c r="K123" s="11"/>
      <c r="L123" s="11"/>
      <c r="M123" s="11"/>
      <c r="N123" s="11"/>
      <c r="O123" s="11"/>
      <c r="P123" s="11"/>
      <c r="Q123" s="11"/>
      <c r="R123" s="11"/>
    </row>
    <row r="124" spans="1:18" s="203" customFormat="1" ht="34.5" hidden="1" customHeight="1" thickBot="1" x14ac:dyDescent="0.3">
      <c r="A124" s="1982" t="s">
        <v>487</v>
      </c>
      <c r="B124" s="1983"/>
      <c r="C124" s="1983"/>
      <c r="D124" s="1983"/>
      <c r="E124" s="1983"/>
      <c r="F124" s="1983"/>
      <c r="G124" s="1983"/>
      <c r="H124" s="1983"/>
      <c r="I124" s="1983"/>
      <c r="J124" s="1983"/>
      <c r="K124" s="1983"/>
      <c r="L124" s="1983"/>
      <c r="M124" s="1983"/>
      <c r="N124" s="1983"/>
      <c r="O124" s="1983"/>
      <c r="P124" s="1983"/>
      <c r="Q124" s="1983"/>
      <c r="R124" s="1984"/>
    </row>
    <row r="125" spans="1:18" s="203" customFormat="1" ht="15.75" hidden="1" thickBot="1" x14ac:dyDescent="0.3">
      <c r="A125" s="120" t="s">
        <v>187</v>
      </c>
      <c r="B125" s="1176">
        <v>0</v>
      </c>
      <c r="C125" s="1177">
        <v>0</v>
      </c>
      <c r="D125" s="1177">
        <v>0</v>
      </c>
      <c r="E125" s="1177">
        <v>0</v>
      </c>
      <c r="F125" s="1177">
        <v>0</v>
      </c>
      <c r="G125" s="1177">
        <v>0</v>
      </c>
      <c r="H125" s="1177">
        <v>0</v>
      </c>
      <c r="I125" s="1177">
        <v>0</v>
      </c>
      <c r="J125" s="1177">
        <v>0</v>
      </c>
      <c r="K125" s="1177">
        <v>0</v>
      </c>
      <c r="L125" s="1177">
        <v>0</v>
      </c>
      <c r="M125" s="1177">
        <v>0</v>
      </c>
      <c r="N125" s="1177">
        <v>0</v>
      </c>
      <c r="O125" s="1177">
        <v>0</v>
      </c>
      <c r="P125" s="1177">
        <v>0</v>
      </c>
      <c r="Q125" s="1178">
        <v>0</v>
      </c>
      <c r="R125" s="1179">
        <v>0</v>
      </c>
    </row>
    <row r="126" spans="1:18" s="203" customFormat="1" ht="15.75" hidden="1" customHeight="1" thickBot="1" x14ac:dyDescent="0.3"/>
    <row r="127" spans="1:18" s="203" customFormat="1" ht="18.75" hidden="1" customHeight="1" thickBot="1" x14ac:dyDescent="0.3">
      <c r="A127" s="1985" t="s">
        <v>488</v>
      </c>
      <c r="B127" s="1986"/>
      <c r="C127" s="1986"/>
      <c r="D127" s="1986"/>
      <c r="E127" s="1986"/>
      <c r="F127" s="1986"/>
      <c r="G127" s="1986"/>
      <c r="H127" s="1986"/>
      <c r="I127" s="1986"/>
      <c r="J127" s="1986"/>
      <c r="K127" s="1986"/>
      <c r="L127" s="1986"/>
      <c r="M127" s="1986"/>
      <c r="N127" s="1986"/>
      <c r="O127" s="1986"/>
      <c r="P127" s="1986"/>
      <c r="Q127" s="1986"/>
      <c r="R127" s="1987"/>
    </row>
    <row r="128" spans="1:18" s="203" customFormat="1" hidden="1" x14ac:dyDescent="0.25">
      <c r="A128" s="1199" t="s">
        <v>158</v>
      </c>
      <c r="B128" s="1996" t="s">
        <v>159</v>
      </c>
      <c r="C128" s="1996"/>
      <c r="D128" s="1996"/>
      <c r="E128" s="1996"/>
      <c r="F128" s="1996"/>
      <c r="G128" s="1996"/>
      <c r="H128" s="1996"/>
      <c r="I128" s="1996"/>
      <c r="J128" s="1996"/>
      <c r="K128" s="1996"/>
      <c r="L128" s="1996" t="s">
        <v>160</v>
      </c>
      <c r="M128" s="1996"/>
      <c r="N128" s="1996"/>
      <c r="O128" s="1996"/>
      <c r="P128" s="1996"/>
      <c r="Q128" s="1996"/>
      <c r="R128" s="1996"/>
    </row>
    <row r="129" spans="1:32" s="203" customFormat="1" ht="15.75" hidden="1" customHeight="1" x14ac:dyDescent="0.25">
      <c r="A129" s="1180" t="s">
        <v>34</v>
      </c>
      <c r="B129" s="2005" t="s">
        <v>587</v>
      </c>
      <c r="C129" s="2005"/>
      <c r="D129" s="2005"/>
      <c r="E129" s="2005"/>
      <c r="F129" s="2005"/>
      <c r="G129" s="2005"/>
      <c r="H129" s="2005"/>
      <c r="I129" s="2005"/>
      <c r="J129" s="2005"/>
      <c r="K129" s="2005"/>
      <c r="L129" s="2005" t="s">
        <v>595</v>
      </c>
      <c r="M129" s="2005"/>
      <c r="N129" s="2005"/>
      <c r="O129" s="2005"/>
      <c r="P129" s="2005"/>
      <c r="Q129" s="2005"/>
      <c r="R129" s="2005"/>
    </row>
    <row r="130" spans="1:32" s="203" customFormat="1" ht="15.75" hidden="1" customHeight="1" x14ac:dyDescent="0.25">
      <c r="A130" s="1180" t="s">
        <v>34</v>
      </c>
      <c r="B130" s="2005" t="s">
        <v>600</v>
      </c>
      <c r="C130" s="2005"/>
      <c r="D130" s="2005"/>
      <c r="E130" s="2005"/>
      <c r="F130" s="2005"/>
      <c r="G130" s="2005"/>
      <c r="H130" s="2005"/>
      <c r="I130" s="2005"/>
      <c r="J130" s="2005"/>
      <c r="K130" s="2005"/>
      <c r="L130" s="2005" t="s">
        <v>596</v>
      </c>
      <c r="M130" s="2005"/>
      <c r="N130" s="2005"/>
      <c r="O130" s="2005"/>
      <c r="P130" s="2005"/>
      <c r="Q130" s="2005"/>
      <c r="R130" s="2005"/>
    </row>
    <row r="131" spans="1:32" s="203" customFormat="1" ht="15.75" hidden="1" customHeight="1" x14ac:dyDescent="0.25">
      <c r="A131" s="1180" t="s">
        <v>37</v>
      </c>
      <c r="B131" s="2005" t="s">
        <v>588</v>
      </c>
      <c r="C131" s="2005"/>
      <c r="D131" s="2005"/>
      <c r="E131" s="2005"/>
      <c r="F131" s="2005"/>
      <c r="G131" s="2005"/>
      <c r="H131" s="2005"/>
      <c r="I131" s="2005"/>
      <c r="J131" s="2005"/>
      <c r="K131" s="2005"/>
      <c r="L131" s="2005" t="s">
        <v>596</v>
      </c>
      <c r="M131" s="2005"/>
      <c r="N131" s="2005"/>
      <c r="O131" s="2005"/>
      <c r="P131" s="2005"/>
      <c r="Q131" s="2005"/>
      <c r="R131" s="2005"/>
    </row>
    <row r="132" spans="1:32" s="203" customFormat="1" ht="15.75" hidden="1" customHeight="1" x14ac:dyDescent="0.25">
      <c r="A132" s="1180" t="s">
        <v>34</v>
      </c>
      <c r="B132" s="2005" t="s">
        <v>589</v>
      </c>
      <c r="C132" s="2005"/>
      <c r="D132" s="2005"/>
      <c r="E132" s="2005"/>
      <c r="F132" s="2005"/>
      <c r="G132" s="2005"/>
      <c r="H132" s="2005"/>
      <c r="I132" s="2005"/>
      <c r="J132" s="2005"/>
      <c r="K132" s="2005"/>
      <c r="L132" s="2005" t="s">
        <v>596</v>
      </c>
      <c r="M132" s="2005"/>
      <c r="N132" s="2005"/>
      <c r="O132" s="2005"/>
      <c r="P132" s="2005"/>
      <c r="Q132" s="2005"/>
      <c r="R132" s="2005"/>
    </row>
    <row r="133" spans="1:32" s="203" customFormat="1" ht="15.75" hidden="1" customHeight="1" x14ac:dyDescent="0.25">
      <c r="A133" s="1180" t="s">
        <v>41</v>
      </c>
      <c r="B133" s="2005" t="s">
        <v>590</v>
      </c>
      <c r="C133" s="2005"/>
      <c r="D133" s="2005"/>
      <c r="E133" s="2005"/>
      <c r="F133" s="2005"/>
      <c r="G133" s="2005"/>
      <c r="H133" s="2005"/>
      <c r="I133" s="2005"/>
      <c r="J133" s="2005"/>
      <c r="K133" s="2005"/>
      <c r="L133" s="2005" t="s">
        <v>597</v>
      </c>
      <c r="M133" s="2005"/>
      <c r="N133" s="2005"/>
      <c r="O133" s="2005"/>
      <c r="P133" s="2005"/>
      <c r="Q133" s="2005"/>
      <c r="R133" s="2005"/>
    </row>
    <row r="134" spans="1:32" s="203" customFormat="1" ht="15.75" hidden="1" customHeight="1" x14ac:dyDescent="0.25">
      <c r="A134" s="1180" t="s">
        <v>34</v>
      </c>
      <c r="B134" s="2005" t="s">
        <v>591</v>
      </c>
      <c r="C134" s="2005"/>
      <c r="D134" s="2005"/>
      <c r="E134" s="2005"/>
      <c r="F134" s="2005"/>
      <c r="G134" s="2005"/>
      <c r="H134" s="2005"/>
      <c r="I134" s="2005"/>
      <c r="J134" s="2005"/>
      <c r="K134" s="2005"/>
      <c r="L134" s="2005" t="s">
        <v>596</v>
      </c>
      <c r="M134" s="2005"/>
      <c r="N134" s="2005"/>
      <c r="O134" s="2005"/>
      <c r="P134" s="2005"/>
      <c r="Q134" s="2005"/>
      <c r="R134" s="2005"/>
    </row>
    <row r="135" spans="1:32" s="203" customFormat="1" ht="15.75" hidden="1" customHeight="1" x14ac:dyDescent="0.25">
      <c r="A135" s="1180" t="s">
        <v>34</v>
      </c>
      <c r="B135" s="2005" t="s">
        <v>592</v>
      </c>
      <c r="C135" s="2005"/>
      <c r="D135" s="2005"/>
      <c r="E135" s="2005"/>
      <c r="F135" s="2005"/>
      <c r="G135" s="2005"/>
      <c r="H135" s="2005"/>
      <c r="I135" s="2005"/>
      <c r="J135" s="2005"/>
      <c r="K135" s="2005"/>
      <c r="L135" s="2005" t="s">
        <v>598</v>
      </c>
      <c r="M135" s="2005"/>
      <c r="N135" s="2005"/>
      <c r="O135" s="2005"/>
      <c r="P135" s="2005"/>
      <c r="Q135" s="2005"/>
      <c r="R135" s="2005"/>
    </row>
    <row r="136" spans="1:32" s="203" customFormat="1" ht="15.75" hidden="1" customHeight="1" x14ac:dyDescent="0.25">
      <c r="A136" s="1180" t="s">
        <v>37</v>
      </c>
      <c r="B136" s="2005" t="s">
        <v>593</v>
      </c>
      <c r="C136" s="2005"/>
      <c r="D136" s="2005"/>
      <c r="E136" s="2005"/>
      <c r="F136" s="2005"/>
      <c r="G136" s="2005"/>
      <c r="H136" s="2005"/>
      <c r="I136" s="2005"/>
      <c r="J136" s="2005"/>
      <c r="K136" s="2005"/>
      <c r="L136" s="2005" t="s">
        <v>599</v>
      </c>
      <c r="M136" s="2005"/>
      <c r="N136" s="2005"/>
      <c r="O136" s="2005"/>
      <c r="P136" s="2005"/>
      <c r="Q136" s="2005"/>
      <c r="R136" s="2005"/>
    </row>
    <row r="137" spans="1:32" s="203" customFormat="1" ht="15.75" hidden="1" customHeight="1" x14ac:dyDescent="0.25">
      <c r="A137" s="1180" t="s">
        <v>37</v>
      </c>
      <c r="B137" s="2005" t="s">
        <v>592</v>
      </c>
      <c r="C137" s="2005"/>
      <c r="D137" s="2005"/>
      <c r="E137" s="2005"/>
      <c r="F137" s="2005"/>
      <c r="G137" s="2005"/>
      <c r="H137" s="2005"/>
      <c r="I137" s="2005"/>
      <c r="J137" s="2005"/>
      <c r="K137" s="2005"/>
      <c r="L137" s="2005" t="s">
        <v>598</v>
      </c>
      <c r="M137" s="2005"/>
      <c r="N137" s="2005"/>
      <c r="O137" s="2005"/>
      <c r="P137" s="2005"/>
      <c r="Q137" s="2005"/>
      <c r="R137" s="2005"/>
    </row>
    <row r="138" spans="1:32" s="203" customFormat="1" ht="15.75" hidden="1" customHeight="1" thickBot="1" x14ac:dyDescent="0.3">
      <c r="A138" s="1200" t="s">
        <v>34</v>
      </c>
      <c r="B138" s="2031" t="s">
        <v>594</v>
      </c>
      <c r="C138" s="2031"/>
      <c r="D138" s="2031"/>
      <c r="E138" s="2031"/>
      <c r="F138" s="2031"/>
      <c r="G138" s="2031"/>
      <c r="H138" s="2031"/>
      <c r="I138" s="2031"/>
      <c r="J138" s="2031"/>
      <c r="K138" s="2031"/>
      <c r="L138" s="2031" t="s">
        <v>595</v>
      </c>
      <c r="M138" s="2031"/>
      <c r="N138" s="2031"/>
      <c r="O138" s="2031"/>
      <c r="P138" s="2031"/>
      <c r="Q138" s="2031"/>
      <c r="R138" s="2031"/>
    </row>
    <row r="139" spans="1:32" s="203" customFormat="1" ht="24.75" hidden="1" customHeight="1" thickBot="1" x14ac:dyDescent="0.3">
      <c r="A139" s="2032" t="s">
        <v>699</v>
      </c>
      <c r="B139" s="2032"/>
      <c r="C139" s="2032"/>
      <c r="D139" s="2032"/>
      <c r="E139" s="2032"/>
      <c r="F139" s="2032"/>
      <c r="G139" s="2032"/>
      <c r="H139" s="2032"/>
      <c r="I139" s="2032"/>
      <c r="J139" s="2032"/>
      <c r="K139" s="2032"/>
      <c r="L139" s="2032"/>
      <c r="M139" s="2032"/>
      <c r="N139" s="2032"/>
      <c r="O139" s="2032"/>
      <c r="P139" s="2032"/>
      <c r="Q139" s="2032"/>
      <c r="R139" s="2032"/>
    </row>
    <row r="140" spans="1:32" s="32" customFormat="1" ht="16.5" hidden="1" thickBot="1" x14ac:dyDescent="0.3">
      <c r="A140" s="1989" t="s">
        <v>492</v>
      </c>
      <c r="B140" s="1990"/>
      <c r="C140" s="1990"/>
      <c r="D140" s="1990"/>
      <c r="E140" s="1990"/>
      <c r="F140" s="1990"/>
      <c r="G140" s="1990"/>
      <c r="H140" s="1990"/>
      <c r="I140" s="1990"/>
      <c r="J140" s="1990"/>
      <c r="K140" s="1990"/>
      <c r="L140" s="1990"/>
      <c r="M140" s="1990"/>
      <c r="N140" s="1990"/>
      <c r="O140" s="1990"/>
      <c r="P140" s="1990"/>
      <c r="Q140" s="1990"/>
      <c r="R140" s="1991"/>
    </row>
    <row r="141" spans="1:32" s="32" customFormat="1" ht="70.5" hidden="1" customHeight="1" thickBot="1" x14ac:dyDescent="0.3">
      <c r="A141" s="132"/>
      <c r="B141" s="177" t="s">
        <v>80</v>
      </c>
      <c r="C141" s="168" t="s">
        <v>81</v>
      </c>
      <c r="D141" s="168" t="s">
        <v>82</v>
      </c>
      <c r="E141" s="168" t="s">
        <v>83</v>
      </c>
      <c r="F141" s="168" t="s">
        <v>84</v>
      </c>
      <c r="G141" s="168" t="s">
        <v>85</v>
      </c>
      <c r="H141" s="168" t="s">
        <v>86</v>
      </c>
      <c r="I141" s="168" t="s">
        <v>87</v>
      </c>
      <c r="J141" s="168" t="s">
        <v>88</v>
      </c>
      <c r="K141" s="168" t="s">
        <v>89</v>
      </c>
      <c r="L141" s="168" t="s">
        <v>90</v>
      </c>
      <c r="M141" s="168" t="s">
        <v>91</v>
      </c>
      <c r="N141" s="168" t="s">
        <v>92</v>
      </c>
      <c r="O141" s="168" t="s">
        <v>93</v>
      </c>
      <c r="P141" s="168" t="s">
        <v>94</v>
      </c>
      <c r="Q141" s="168" t="s">
        <v>95</v>
      </c>
      <c r="R141" s="168" t="s">
        <v>96</v>
      </c>
    </row>
    <row r="142" spans="1:32" hidden="1" x14ac:dyDescent="0.25">
      <c r="A142" s="115" t="s">
        <v>154</v>
      </c>
      <c r="B142" s="491">
        <v>0</v>
      </c>
      <c r="C142" s="492">
        <v>0</v>
      </c>
      <c r="D142" s="492">
        <v>0</v>
      </c>
      <c r="E142" s="492">
        <v>0</v>
      </c>
      <c r="F142" s="492">
        <v>0</v>
      </c>
      <c r="G142" s="492">
        <v>0</v>
      </c>
      <c r="H142" s="492">
        <v>0</v>
      </c>
      <c r="I142" s="492">
        <v>1</v>
      </c>
      <c r="J142" s="492">
        <v>0</v>
      </c>
      <c r="K142" s="492">
        <v>0</v>
      </c>
      <c r="L142" s="492">
        <v>0</v>
      </c>
      <c r="M142" s="492">
        <v>0</v>
      </c>
      <c r="N142" s="492">
        <v>0</v>
      </c>
      <c r="O142" s="492">
        <v>0</v>
      </c>
      <c r="P142" s="493">
        <v>0</v>
      </c>
      <c r="Q142" s="211">
        <f>SUM(B142:P142)</f>
        <v>1</v>
      </c>
      <c r="R142" s="254">
        <f>SUM(Q142/Q147)</f>
        <v>1</v>
      </c>
      <c r="X142"/>
      <c r="Y142"/>
      <c r="Z142"/>
      <c r="AA142"/>
      <c r="AB142"/>
      <c r="AC142"/>
      <c r="AD142"/>
      <c r="AE142"/>
      <c r="AF142"/>
    </row>
    <row r="143" spans="1:32" ht="15.75" hidden="1" customHeight="1" x14ac:dyDescent="0.25">
      <c r="A143" s="116" t="s">
        <v>155</v>
      </c>
      <c r="B143" s="494">
        <v>0</v>
      </c>
      <c r="C143" s="495">
        <v>0</v>
      </c>
      <c r="D143" s="495">
        <v>0</v>
      </c>
      <c r="E143" s="495">
        <v>0</v>
      </c>
      <c r="F143" s="495">
        <v>0</v>
      </c>
      <c r="G143" s="495">
        <v>0</v>
      </c>
      <c r="H143" s="495">
        <v>0</v>
      </c>
      <c r="I143" s="495">
        <v>0</v>
      </c>
      <c r="J143" s="495">
        <v>0</v>
      </c>
      <c r="K143" s="495">
        <v>0</v>
      </c>
      <c r="L143" s="495">
        <v>0</v>
      </c>
      <c r="M143" s="495">
        <v>0</v>
      </c>
      <c r="N143" s="495">
        <v>0</v>
      </c>
      <c r="O143" s="495">
        <v>0</v>
      </c>
      <c r="P143" s="496">
        <v>0</v>
      </c>
      <c r="Q143" s="212">
        <f>SUM(B143:P143)</f>
        <v>0</v>
      </c>
      <c r="R143" s="262">
        <f>SUM(Q143/Q147)</f>
        <v>0</v>
      </c>
      <c r="X143"/>
      <c r="Y143"/>
      <c r="Z143"/>
      <c r="AA143"/>
      <c r="AB143"/>
      <c r="AC143"/>
      <c r="AD143"/>
      <c r="AE143"/>
      <c r="AF143"/>
    </row>
    <row r="144" spans="1:32" ht="15.75" hidden="1" customHeight="1" x14ac:dyDescent="0.25">
      <c r="A144" s="117" t="s">
        <v>156</v>
      </c>
      <c r="B144" s="494">
        <v>0</v>
      </c>
      <c r="C144" s="495">
        <v>0</v>
      </c>
      <c r="D144" s="495">
        <v>0</v>
      </c>
      <c r="E144" s="495">
        <v>0</v>
      </c>
      <c r="F144" s="495">
        <v>0</v>
      </c>
      <c r="G144" s="495">
        <v>0</v>
      </c>
      <c r="H144" s="495">
        <v>0</v>
      </c>
      <c r="I144" s="495">
        <v>0</v>
      </c>
      <c r="J144" s="495">
        <v>0</v>
      </c>
      <c r="K144" s="495">
        <v>0</v>
      </c>
      <c r="L144" s="495">
        <v>0</v>
      </c>
      <c r="M144" s="495">
        <v>0</v>
      </c>
      <c r="N144" s="495">
        <v>0</v>
      </c>
      <c r="O144" s="495">
        <v>0</v>
      </c>
      <c r="P144" s="496">
        <v>0</v>
      </c>
      <c r="Q144" s="212">
        <f>SUM(B144:P144)</f>
        <v>0</v>
      </c>
      <c r="R144" s="262">
        <f>SUM(Q144/Q147)</f>
        <v>0</v>
      </c>
      <c r="X144"/>
      <c r="Y144"/>
      <c r="Z144"/>
      <c r="AA144"/>
      <c r="AB144"/>
      <c r="AC144"/>
      <c r="AD144"/>
      <c r="AE144"/>
      <c r="AF144"/>
    </row>
    <row r="145" spans="1:32" ht="15.75" hidden="1" customHeight="1" x14ac:dyDescent="0.25">
      <c r="A145" s="117" t="s">
        <v>157</v>
      </c>
      <c r="B145" s="494">
        <v>0</v>
      </c>
      <c r="C145" s="495">
        <v>0</v>
      </c>
      <c r="D145" s="495">
        <v>0</v>
      </c>
      <c r="E145" s="495">
        <v>0</v>
      </c>
      <c r="F145" s="495">
        <v>0</v>
      </c>
      <c r="G145" s="495">
        <v>0</v>
      </c>
      <c r="H145" s="495">
        <v>0</v>
      </c>
      <c r="I145" s="495">
        <v>0</v>
      </c>
      <c r="J145" s="495">
        <v>0</v>
      </c>
      <c r="K145" s="495">
        <v>0</v>
      </c>
      <c r="L145" s="495">
        <v>0</v>
      </c>
      <c r="M145" s="495">
        <v>0</v>
      </c>
      <c r="N145" s="495">
        <v>0</v>
      </c>
      <c r="O145" s="495">
        <v>0</v>
      </c>
      <c r="P145" s="496">
        <v>0</v>
      </c>
      <c r="Q145" s="212">
        <f>SUM(B145:P145)</f>
        <v>0</v>
      </c>
      <c r="R145" s="262">
        <f>SUM(Q145/Q147)</f>
        <v>0</v>
      </c>
      <c r="X145"/>
      <c r="Y145"/>
      <c r="Z145"/>
      <c r="AA145"/>
      <c r="AB145"/>
      <c r="AC145"/>
      <c r="AD145"/>
      <c r="AE145"/>
      <c r="AF145"/>
    </row>
    <row r="146" spans="1:32" ht="15.75" hidden="1" thickBot="1" x14ac:dyDescent="0.3">
      <c r="A146" s="117" t="s">
        <v>188</v>
      </c>
      <c r="B146" s="494">
        <v>0</v>
      </c>
      <c r="C146" s="495">
        <v>0</v>
      </c>
      <c r="D146" s="495">
        <v>0</v>
      </c>
      <c r="E146" s="495">
        <v>0</v>
      </c>
      <c r="F146" s="495">
        <v>0</v>
      </c>
      <c r="G146" s="495">
        <v>0</v>
      </c>
      <c r="H146" s="495">
        <v>0</v>
      </c>
      <c r="I146" s="495">
        <v>0</v>
      </c>
      <c r="J146" s="495">
        <v>0</v>
      </c>
      <c r="K146" s="495">
        <v>0</v>
      </c>
      <c r="L146" s="495">
        <v>0</v>
      </c>
      <c r="M146" s="495">
        <v>0</v>
      </c>
      <c r="N146" s="495">
        <v>0</v>
      </c>
      <c r="O146" s="495">
        <v>0</v>
      </c>
      <c r="P146" s="496">
        <v>0</v>
      </c>
      <c r="Q146" s="212">
        <f>SUM(B146:P146)</f>
        <v>0</v>
      </c>
      <c r="R146" s="263">
        <f>SUM(Q146/Q147)</f>
        <v>0</v>
      </c>
      <c r="X146"/>
      <c r="Y146"/>
      <c r="Z146"/>
      <c r="AA146"/>
      <c r="AB146"/>
      <c r="AC146"/>
      <c r="AD146"/>
      <c r="AE146"/>
      <c r="AF146"/>
    </row>
    <row r="147" spans="1:32" ht="16.5" hidden="1" thickTop="1" thickBot="1" x14ac:dyDescent="0.3">
      <c r="A147" s="118" t="s">
        <v>26</v>
      </c>
      <c r="B147" s="214">
        <f t="shared" ref="B147:Q147" si="6">SUM(B142:B146)</f>
        <v>0</v>
      </c>
      <c r="C147" s="215">
        <f t="shared" si="6"/>
        <v>0</v>
      </c>
      <c r="D147" s="215">
        <f t="shared" si="6"/>
        <v>0</v>
      </c>
      <c r="E147" s="215">
        <f t="shared" si="6"/>
        <v>0</v>
      </c>
      <c r="F147" s="215">
        <f t="shared" si="6"/>
        <v>0</v>
      </c>
      <c r="G147" s="215">
        <f t="shared" si="6"/>
        <v>0</v>
      </c>
      <c r="H147" s="215">
        <f t="shared" si="6"/>
        <v>0</v>
      </c>
      <c r="I147" s="215">
        <f t="shared" si="6"/>
        <v>1</v>
      </c>
      <c r="J147" s="215">
        <f t="shared" si="6"/>
        <v>0</v>
      </c>
      <c r="K147" s="215">
        <f t="shared" si="6"/>
        <v>0</v>
      </c>
      <c r="L147" s="215">
        <f t="shared" si="6"/>
        <v>0</v>
      </c>
      <c r="M147" s="215">
        <f t="shared" si="6"/>
        <v>0</v>
      </c>
      <c r="N147" s="215">
        <f t="shared" si="6"/>
        <v>0</v>
      </c>
      <c r="O147" s="215">
        <f t="shared" si="6"/>
        <v>0</v>
      </c>
      <c r="P147" s="216">
        <f t="shared" si="6"/>
        <v>0</v>
      </c>
      <c r="Q147" s="214">
        <f t="shared" si="6"/>
        <v>1</v>
      </c>
      <c r="R147" s="217">
        <f>SUM(Q147/Q147)</f>
        <v>1</v>
      </c>
      <c r="X147"/>
      <c r="Y147"/>
      <c r="Z147"/>
      <c r="AA147"/>
      <c r="AB147"/>
      <c r="AC147"/>
      <c r="AD147"/>
      <c r="AE147"/>
      <c r="AF147"/>
    </row>
    <row r="148" spans="1:32" ht="15.75" hidden="1" customHeight="1" thickBot="1" x14ac:dyDescent="0.3">
      <c r="A148" s="119" t="s">
        <v>43</v>
      </c>
      <c r="B148" s="259">
        <f>SUM(B147/Q147)</f>
        <v>0</v>
      </c>
      <c r="C148" s="260">
        <f>SUM(C147/Q147)</f>
        <v>0</v>
      </c>
      <c r="D148" s="260">
        <f>SUM(D147/Q147)</f>
        <v>0</v>
      </c>
      <c r="E148" s="260">
        <f>SUM(E147/Q147)</f>
        <v>0</v>
      </c>
      <c r="F148" s="260">
        <f>SUM(F147/Q147)</f>
        <v>0</v>
      </c>
      <c r="G148" s="260">
        <f>SUM(G147/Q147)</f>
        <v>0</v>
      </c>
      <c r="H148" s="260">
        <f>SUM(H147/Q147)</f>
        <v>0</v>
      </c>
      <c r="I148" s="260">
        <f>SUM(I147/Q147)</f>
        <v>1</v>
      </c>
      <c r="J148" s="260">
        <f>SUM(J147/Q147)</f>
        <v>0</v>
      </c>
      <c r="K148" s="260">
        <f>SUM(K147/Q147)</f>
        <v>0</v>
      </c>
      <c r="L148" s="260">
        <f>SUM(L147/Q147)</f>
        <v>0</v>
      </c>
      <c r="M148" s="260">
        <f>SUM(M147/Q147)</f>
        <v>0</v>
      </c>
      <c r="N148" s="260">
        <f>SUM(N147/Q147)</f>
        <v>0</v>
      </c>
      <c r="O148" s="260">
        <f>SUM(O147/Q147)</f>
        <v>0</v>
      </c>
      <c r="P148" s="261">
        <f>SUM(P147/Q147)</f>
        <v>0</v>
      </c>
      <c r="Q148" s="213">
        <f>SUM(Q147/Q147)</f>
        <v>1</v>
      </c>
      <c r="R148" s="415"/>
      <c r="X148"/>
      <c r="Y148"/>
      <c r="Z148"/>
      <c r="AA148"/>
      <c r="AB148"/>
      <c r="AC148"/>
      <c r="AD148"/>
      <c r="AE148"/>
      <c r="AF148"/>
    </row>
    <row r="149" spans="1:32" ht="12.75" hidden="1" customHeight="1" thickBot="1" x14ac:dyDescent="0.3">
      <c r="A149" s="11"/>
      <c r="B149" s="11"/>
      <c r="C149" s="11"/>
      <c r="D149" s="11"/>
      <c r="E149" s="11"/>
      <c r="F149" s="11"/>
      <c r="G149" s="11"/>
      <c r="H149" s="11"/>
      <c r="I149" s="11"/>
      <c r="J149" s="11"/>
      <c r="K149" s="11"/>
      <c r="L149" s="11"/>
      <c r="M149" s="11"/>
      <c r="N149" s="11"/>
      <c r="O149" s="11"/>
      <c r="P149" s="11"/>
      <c r="Q149" s="11"/>
      <c r="R149" s="11"/>
      <c r="X149"/>
      <c r="Y149"/>
      <c r="Z149"/>
      <c r="AA149"/>
      <c r="AB149"/>
      <c r="AC149"/>
      <c r="AD149"/>
      <c r="AE149"/>
      <c r="AF149"/>
    </row>
    <row r="150" spans="1:32" ht="34.5" hidden="1" customHeight="1" thickBot="1" x14ac:dyDescent="0.3">
      <c r="A150" s="1982" t="s">
        <v>487</v>
      </c>
      <c r="B150" s="1983"/>
      <c r="C150" s="1983"/>
      <c r="D150" s="1983"/>
      <c r="E150" s="1983"/>
      <c r="F150" s="1983"/>
      <c r="G150" s="1983"/>
      <c r="H150" s="1983"/>
      <c r="I150" s="1983"/>
      <c r="J150" s="1983"/>
      <c r="K150" s="1983"/>
      <c r="L150" s="1983"/>
      <c r="M150" s="1983"/>
      <c r="N150" s="1983"/>
      <c r="O150" s="1983"/>
      <c r="P150" s="1983"/>
      <c r="Q150" s="1983"/>
      <c r="R150" s="1984"/>
      <c r="X150"/>
      <c r="Y150"/>
      <c r="Z150"/>
      <c r="AA150"/>
      <c r="AB150"/>
      <c r="AC150"/>
      <c r="AD150"/>
      <c r="AE150"/>
      <c r="AF150"/>
    </row>
    <row r="151" spans="1:32" ht="15.75" hidden="1" thickBot="1" x14ac:dyDescent="0.3">
      <c r="A151" s="120" t="s">
        <v>187</v>
      </c>
      <c r="B151" s="497">
        <v>0</v>
      </c>
      <c r="C151" s="498">
        <v>0</v>
      </c>
      <c r="D151" s="498">
        <v>0</v>
      </c>
      <c r="E151" s="498">
        <v>0</v>
      </c>
      <c r="F151" s="498">
        <v>0</v>
      </c>
      <c r="G151" s="498">
        <v>0</v>
      </c>
      <c r="H151" s="498">
        <v>0</v>
      </c>
      <c r="I151" s="498">
        <v>0</v>
      </c>
      <c r="J151" s="498">
        <v>0</v>
      </c>
      <c r="K151" s="498">
        <v>0</v>
      </c>
      <c r="L151" s="498">
        <v>0</v>
      </c>
      <c r="M151" s="498">
        <v>0</v>
      </c>
      <c r="N151" s="498">
        <v>0</v>
      </c>
      <c r="O151" s="498">
        <v>0</v>
      </c>
      <c r="P151" s="904">
        <v>0</v>
      </c>
      <c r="Q151" s="905">
        <v>0</v>
      </c>
      <c r="R151" s="264">
        <v>0</v>
      </c>
      <c r="X151"/>
      <c r="Y151"/>
      <c r="Z151"/>
      <c r="AA151"/>
      <c r="AB151"/>
      <c r="AC151"/>
      <c r="AD151"/>
      <c r="AE151"/>
      <c r="AF151"/>
    </row>
    <row r="152" spans="1:32" ht="15.75" hidden="1" customHeight="1" thickBot="1" x14ac:dyDescent="0.3">
      <c r="X152"/>
      <c r="Y152"/>
      <c r="Z152"/>
      <c r="AA152"/>
      <c r="AB152"/>
      <c r="AC152"/>
      <c r="AD152"/>
      <c r="AE152"/>
      <c r="AF152"/>
    </row>
    <row r="153" spans="1:32" ht="18.75" hidden="1" customHeight="1" thickBot="1" x14ac:dyDescent="0.3">
      <c r="A153" s="1985" t="s">
        <v>488</v>
      </c>
      <c r="B153" s="1986"/>
      <c r="C153" s="1986"/>
      <c r="D153" s="1986"/>
      <c r="E153" s="1986"/>
      <c r="F153" s="1986"/>
      <c r="G153" s="1986"/>
      <c r="H153" s="1986"/>
      <c r="I153" s="1986"/>
      <c r="J153" s="1986"/>
      <c r="K153" s="1986"/>
      <c r="L153" s="1986"/>
      <c r="M153" s="1986"/>
      <c r="N153" s="1986"/>
      <c r="O153" s="1986"/>
      <c r="P153" s="1986"/>
      <c r="Q153" s="1986"/>
      <c r="R153" s="1987"/>
      <c r="X153"/>
      <c r="Y153"/>
      <c r="Z153"/>
      <c r="AA153"/>
      <c r="AB153"/>
      <c r="AC153"/>
      <c r="AD153"/>
      <c r="AE153"/>
      <c r="AF153"/>
    </row>
    <row r="154" spans="1:32" ht="15.75" hidden="1" thickBot="1" x14ac:dyDescent="0.3">
      <c r="A154" s="169" t="s">
        <v>158</v>
      </c>
      <c r="B154" s="1992" t="s">
        <v>159</v>
      </c>
      <c r="C154" s="1993"/>
      <c r="D154" s="1993"/>
      <c r="E154" s="1993"/>
      <c r="F154" s="1993"/>
      <c r="G154" s="1993"/>
      <c r="H154" s="1993"/>
      <c r="I154" s="1993"/>
      <c r="J154" s="1993"/>
      <c r="K154" s="1994"/>
      <c r="L154" s="1992" t="s">
        <v>160</v>
      </c>
      <c r="M154" s="1993"/>
      <c r="N154" s="1993"/>
      <c r="O154" s="1993"/>
      <c r="P154" s="1993"/>
      <c r="Q154" s="1993"/>
      <c r="R154" s="1994"/>
      <c r="X154"/>
      <c r="Y154"/>
      <c r="Z154"/>
      <c r="AA154"/>
      <c r="AB154"/>
      <c r="AC154"/>
      <c r="AD154"/>
      <c r="AE154"/>
      <c r="AF154"/>
    </row>
    <row r="155" spans="1:32" ht="15" hidden="1" customHeight="1" x14ac:dyDescent="0.25">
      <c r="A155" s="846" t="s">
        <v>34</v>
      </c>
      <c r="B155" s="2049" t="s">
        <v>509</v>
      </c>
      <c r="C155" s="2049"/>
      <c r="D155" s="2049"/>
      <c r="E155" s="2049"/>
      <c r="F155" s="2049"/>
      <c r="G155" s="2049"/>
      <c r="H155" s="2049"/>
      <c r="I155" s="2049"/>
      <c r="J155" s="2049"/>
      <c r="K155" s="2049"/>
      <c r="L155" s="2047" t="s">
        <v>503</v>
      </c>
      <c r="M155" s="2047"/>
      <c r="N155" s="2047"/>
      <c r="O155" s="2047"/>
      <c r="P155" s="2047"/>
      <c r="Q155" s="2047"/>
      <c r="R155" s="2048"/>
      <c r="X155"/>
      <c r="Y155"/>
      <c r="Z155"/>
      <c r="AA155"/>
      <c r="AB155"/>
      <c r="AC155"/>
      <c r="AD155"/>
      <c r="AE155"/>
      <c r="AF155"/>
    </row>
    <row r="156" spans="1:32" hidden="1" x14ac:dyDescent="0.25">
      <c r="A156" s="847" t="s">
        <v>34</v>
      </c>
      <c r="B156" s="2004" t="s">
        <v>507</v>
      </c>
      <c r="C156" s="2004"/>
      <c r="D156" s="2004"/>
      <c r="E156" s="2004"/>
      <c r="F156" s="2004"/>
      <c r="G156" s="2004"/>
      <c r="H156" s="2004"/>
      <c r="I156" s="2004"/>
      <c r="J156" s="2004"/>
      <c r="K156" s="2004"/>
      <c r="L156" s="2002" t="s">
        <v>520</v>
      </c>
      <c r="M156" s="2002"/>
      <c r="N156" s="2002"/>
      <c r="O156" s="2002"/>
      <c r="P156" s="2002"/>
      <c r="Q156" s="2002"/>
      <c r="R156" s="2003"/>
      <c r="X156"/>
      <c r="Y156"/>
      <c r="Z156"/>
      <c r="AA156"/>
      <c r="AB156"/>
      <c r="AC156"/>
      <c r="AD156"/>
      <c r="AE156"/>
      <c r="AF156"/>
    </row>
    <row r="157" spans="1:32" hidden="1" x14ac:dyDescent="0.25">
      <c r="A157" s="906" t="s">
        <v>34</v>
      </c>
      <c r="B157" s="2044" t="s">
        <v>541</v>
      </c>
      <c r="C157" s="2044"/>
      <c r="D157" s="2044"/>
      <c r="E157" s="2044"/>
      <c r="F157" s="2044"/>
      <c r="G157" s="2044"/>
      <c r="H157" s="2044"/>
      <c r="I157" s="2044"/>
      <c r="J157" s="2044"/>
      <c r="K157" s="2044"/>
      <c r="L157" s="2045" t="s">
        <v>504</v>
      </c>
      <c r="M157" s="2045"/>
      <c r="N157" s="2045"/>
      <c r="O157" s="2045"/>
      <c r="P157" s="2045"/>
      <c r="Q157" s="2045"/>
      <c r="R157" s="2046"/>
      <c r="X157"/>
      <c r="Y157"/>
      <c r="Z157"/>
      <c r="AA157"/>
      <c r="AB157"/>
      <c r="AC157"/>
      <c r="AD157"/>
      <c r="AE157"/>
      <c r="AF157"/>
    </row>
    <row r="158" spans="1:32" s="203" customFormat="1" ht="15" hidden="1" customHeight="1" x14ac:dyDescent="0.25">
      <c r="A158" s="847" t="s">
        <v>34</v>
      </c>
      <c r="B158" s="2029" t="s">
        <v>509</v>
      </c>
      <c r="C158" s="2029"/>
      <c r="D158" s="2029"/>
      <c r="E158" s="2029"/>
      <c r="F158" s="2029"/>
      <c r="G158" s="2029"/>
      <c r="H158" s="2029"/>
      <c r="I158" s="2029"/>
      <c r="J158" s="2029"/>
      <c r="K158" s="2029"/>
      <c r="L158" s="2006" t="s">
        <v>503</v>
      </c>
      <c r="M158" s="2006"/>
      <c r="N158" s="2006"/>
      <c r="O158" s="2006"/>
      <c r="P158" s="2006"/>
      <c r="Q158" s="2006"/>
      <c r="R158" s="2007"/>
    </row>
    <row r="159" spans="1:32" s="203" customFormat="1" hidden="1" x14ac:dyDescent="0.25">
      <c r="A159" s="847" t="s">
        <v>34</v>
      </c>
      <c r="B159" s="2004" t="s">
        <v>507</v>
      </c>
      <c r="C159" s="2004"/>
      <c r="D159" s="2004"/>
      <c r="E159" s="2004"/>
      <c r="F159" s="2004"/>
      <c r="G159" s="2004"/>
      <c r="H159" s="2004"/>
      <c r="I159" s="2004"/>
      <c r="J159" s="2004"/>
      <c r="K159" s="2004"/>
      <c r="L159" s="2006" t="s">
        <v>505</v>
      </c>
      <c r="M159" s="2006"/>
      <c r="N159" s="2006"/>
      <c r="O159" s="2006"/>
      <c r="P159" s="2006"/>
      <c r="Q159" s="2006"/>
      <c r="R159" s="2007"/>
    </row>
    <row r="160" spans="1:32" s="203" customFormat="1" ht="15" hidden="1" customHeight="1" x14ac:dyDescent="0.25">
      <c r="A160" s="847" t="s">
        <v>34</v>
      </c>
      <c r="B160" s="2004" t="s">
        <v>508</v>
      </c>
      <c r="C160" s="2004"/>
      <c r="D160" s="2004"/>
      <c r="E160" s="2004"/>
      <c r="F160" s="2004"/>
      <c r="G160" s="2004"/>
      <c r="H160" s="2004"/>
      <c r="I160" s="2004"/>
      <c r="J160" s="2004"/>
      <c r="K160" s="2004"/>
      <c r="L160" s="2029" t="s">
        <v>503</v>
      </c>
      <c r="M160" s="2029"/>
      <c r="N160" s="2029"/>
      <c r="O160" s="2029"/>
      <c r="P160" s="2029"/>
      <c r="Q160" s="2029"/>
      <c r="R160" s="2030"/>
    </row>
    <row r="161" spans="1:32" s="203" customFormat="1" hidden="1" x14ac:dyDescent="0.25">
      <c r="A161" s="847" t="s">
        <v>34</v>
      </c>
      <c r="B161" s="2004" t="s">
        <v>541</v>
      </c>
      <c r="C161" s="2004"/>
      <c r="D161" s="2004"/>
      <c r="E161" s="2004"/>
      <c r="F161" s="2004"/>
      <c r="G161" s="2004"/>
      <c r="H161" s="2004"/>
      <c r="I161" s="2004"/>
      <c r="J161" s="2004"/>
      <c r="K161" s="2004"/>
      <c r="L161" s="2006" t="s">
        <v>506</v>
      </c>
      <c r="M161" s="2006"/>
      <c r="N161" s="2006"/>
      <c r="O161" s="2006"/>
      <c r="P161" s="2006"/>
      <c r="Q161" s="2006"/>
      <c r="R161" s="2007"/>
    </row>
    <row r="162" spans="1:32" hidden="1" x14ac:dyDescent="0.25">
      <c r="A162" s="847" t="s">
        <v>34</v>
      </c>
      <c r="B162" s="2004" t="s">
        <v>542</v>
      </c>
      <c r="C162" s="2004"/>
      <c r="D162" s="2004"/>
      <c r="E162" s="2004"/>
      <c r="F162" s="2004"/>
      <c r="G162" s="2004"/>
      <c r="H162" s="2004"/>
      <c r="I162" s="2004"/>
      <c r="J162" s="2004"/>
      <c r="K162" s="2004"/>
      <c r="L162" s="2002" t="s">
        <v>521</v>
      </c>
      <c r="M162" s="2002"/>
      <c r="N162" s="2002"/>
      <c r="O162" s="2002"/>
      <c r="P162" s="2002"/>
      <c r="Q162" s="2002"/>
      <c r="R162" s="2003"/>
      <c r="X162"/>
      <c r="Y162"/>
      <c r="Z162"/>
      <c r="AA162"/>
      <c r="AB162"/>
      <c r="AC162"/>
      <c r="AD162"/>
      <c r="AE162"/>
      <c r="AF162"/>
    </row>
    <row r="163" spans="1:32" ht="15.75" hidden="1" thickBot="1" x14ac:dyDescent="0.3">
      <c r="A163" s="848" t="s">
        <v>38</v>
      </c>
      <c r="B163" s="2053" t="s">
        <v>541</v>
      </c>
      <c r="C163" s="2053"/>
      <c r="D163" s="2053"/>
      <c r="E163" s="2053"/>
      <c r="F163" s="2053"/>
      <c r="G163" s="2053"/>
      <c r="H163" s="2053"/>
      <c r="I163" s="2053"/>
      <c r="J163" s="2053"/>
      <c r="K163" s="2053"/>
      <c r="L163" s="2027" t="s">
        <v>522</v>
      </c>
      <c r="M163" s="2027"/>
      <c r="N163" s="2027"/>
      <c r="O163" s="2027"/>
      <c r="P163" s="2027"/>
      <c r="Q163" s="2027"/>
      <c r="R163" s="2028"/>
      <c r="X163"/>
      <c r="Y163"/>
      <c r="Z163"/>
      <c r="AA163"/>
      <c r="AB163"/>
      <c r="AC163"/>
      <c r="AD163"/>
      <c r="AE163"/>
      <c r="AF163"/>
    </row>
    <row r="164" spans="1:32" ht="15.75" hidden="1" thickBot="1" x14ac:dyDescent="0.3">
      <c r="X164"/>
      <c r="Y164"/>
      <c r="Z164"/>
      <c r="AA164"/>
      <c r="AB164"/>
      <c r="AC164"/>
      <c r="AD164"/>
      <c r="AE164"/>
      <c r="AF164"/>
    </row>
    <row r="165" spans="1:32" s="32" customFormat="1" ht="16.5" hidden="1" thickBot="1" x14ac:dyDescent="0.3">
      <c r="A165" s="1989" t="s">
        <v>706</v>
      </c>
      <c r="B165" s="1990"/>
      <c r="C165" s="1990"/>
      <c r="D165" s="1990"/>
      <c r="E165" s="1990"/>
      <c r="F165" s="1990"/>
      <c r="G165" s="1990"/>
      <c r="H165" s="1990"/>
      <c r="I165" s="1990"/>
      <c r="J165" s="1990"/>
      <c r="K165" s="1990"/>
      <c r="L165" s="1990"/>
      <c r="M165" s="1990"/>
      <c r="N165" s="1990"/>
      <c r="O165" s="1990"/>
      <c r="P165" s="1990"/>
      <c r="Q165" s="1990"/>
      <c r="R165" s="1991"/>
    </row>
    <row r="166" spans="1:32" s="32" customFormat="1" ht="70.5" hidden="1" customHeight="1" thickBot="1" x14ac:dyDescent="0.3">
      <c r="A166" s="132"/>
      <c r="B166" s="177" t="s">
        <v>80</v>
      </c>
      <c r="C166" s="168" t="s">
        <v>81</v>
      </c>
      <c r="D166" s="168" t="s">
        <v>82</v>
      </c>
      <c r="E166" s="168" t="s">
        <v>83</v>
      </c>
      <c r="F166" s="168" t="s">
        <v>84</v>
      </c>
      <c r="G166" s="168" t="s">
        <v>85</v>
      </c>
      <c r="H166" s="168" t="s">
        <v>86</v>
      </c>
      <c r="I166" s="168" t="s">
        <v>87</v>
      </c>
      <c r="J166" s="168" t="s">
        <v>88</v>
      </c>
      <c r="K166" s="168" t="s">
        <v>89</v>
      </c>
      <c r="L166" s="168" t="s">
        <v>90</v>
      </c>
      <c r="M166" s="168" t="s">
        <v>91</v>
      </c>
      <c r="N166" s="168" t="s">
        <v>92</v>
      </c>
      <c r="O166" s="168" t="s">
        <v>93</v>
      </c>
      <c r="P166" s="168" t="s">
        <v>94</v>
      </c>
      <c r="Q166" s="168" t="s">
        <v>95</v>
      </c>
      <c r="R166" s="168" t="s">
        <v>96</v>
      </c>
    </row>
    <row r="167" spans="1:32" s="203" customFormat="1" hidden="1" x14ac:dyDescent="0.25">
      <c r="A167" s="115" t="s">
        <v>154</v>
      </c>
      <c r="B167" s="491">
        <v>0</v>
      </c>
      <c r="C167" s="492">
        <v>0</v>
      </c>
      <c r="D167" s="492">
        <v>0</v>
      </c>
      <c r="E167" s="492">
        <v>0</v>
      </c>
      <c r="F167" s="492">
        <v>0</v>
      </c>
      <c r="G167" s="492">
        <v>0</v>
      </c>
      <c r="H167" s="492">
        <v>0</v>
      </c>
      <c r="I167" s="492">
        <v>1</v>
      </c>
      <c r="J167" s="492">
        <v>0</v>
      </c>
      <c r="K167" s="492">
        <v>0</v>
      </c>
      <c r="L167" s="492">
        <v>0</v>
      </c>
      <c r="M167" s="492">
        <v>0</v>
      </c>
      <c r="N167" s="492">
        <v>0</v>
      </c>
      <c r="O167" s="492">
        <v>1</v>
      </c>
      <c r="P167" s="493">
        <v>0</v>
      </c>
      <c r="Q167" s="211">
        <f>SUM(B167:P167)</f>
        <v>2</v>
      </c>
      <c r="R167" s="254">
        <f>SUM(Q167/Q172)</f>
        <v>1</v>
      </c>
    </row>
    <row r="168" spans="1:32" s="203" customFormat="1" ht="15.75" hidden="1" customHeight="1" x14ac:dyDescent="0.25">
      <c r="A168" s="116" t="s">
        <v>155</v>
      </c>
      <c r="B168" s="494">
        <v>0</v>
      </c>
      <c r="C168" s="495">
        <v>0</v>
      </c>
      <c r="D168" s="495">
        <v>0</v>
      </c>
      <c r="E168" s="495">
        <v>0</v>
      </c>
      <c r="F168" s="495">
        <v>0</v>
      </c>
      <c r="G168" s="495">
        <v>0</v>
      </c>
      <c r="H168" s="495">
        <v>0</v>
      </c>
      <c r="I168" s="495">
        <v>0</v>
      </c>
      <c r="J168" s="495">
        <v>0</v>
      </c>
      <c r="K168" s="495">
        <v>0</v>
      </c>
      <c r="L168" s="495">
        <v>0</v>
      </c>
      <c r="M168" s="495">
        <v>0</v>
      </c>
      <c r="N168" s="495">
        <v>0</v>
      </c>
      <c r="O168" s="495">
        <v>0</v>
      </c>
      <c r="P168" s="496">
        <v>0</v>
      </c>
      <c r="Q168" s="212">
        <f>SUM(B168:P168)</f>
        <v>0</v>
      </c>
      <c r="R168" s="262">
        <f>SUM(Q168/Q172)</f>
        <v>0</v>
      </c>
    </row>
    <row r="169" spans="1:32" s="203" customFormat="1" ht="15.75" hidden="1" customHeight="1" x14ac:dyDescent="0.25">
      <c r="A169" s="117" t="s">
        <v>156</v>
      </c>
      <c r="B169" s="494">
        <v>0</v>
      </c>
      <c r="C169" s="495">
        <v>0</v>
      </c>
      <c r="D169" s="495">
        <v>0</v>
      </c>
      <c r="E169" s="495">
        <v>0</v>
      </c>
      <c r="F169" s="495">
        <v>0</v>
      </c>
      <c r="G169" s="495">
        <v>0</v>
      </c>
      <c r="H169" s="495">
        <v>0</v>
      </c>
      <c r="I169" s="495">
        <v>0</v>
      </c>
      <c r="J169" s="495">
        <v>0</v>
      </c>
      <c r="K169" s="495">
        <v>0</v>
      </c>
      <c r="L169" s="495">
        <v>0</v>
      </c>
      <c r="M169" s="495">
        <v>0</v>
      </c>
      <c r="N169" s="495">
        <v>0</v>
      </c>
      <c r="O169" s="495">
        <v>0</v>
      </c>
      <c r="P169" s="496">
        <v>0</v>
      </c>
      <c r="Q169" s="212">
        <f>SUM(B169:P169)</f>
        <v>0</v>
      </c>
      <c r="R169" s="262">
        <f>SUM(Q169/Q172)</f>
        <v>0</v>
      </c>
    </row>
    <row r="170" spans="1:32" s="203" customFormat="1" ht="15.75" hidden="1" customHeight="1" x14ac:dyDescent="0.25">
      <c r="A170" s="117" t="s">
        <v>157</v>
      </c>
      <c r="B170" s="494">
        <v>0</v>
      </c>
      <c r="C170" s="495">
        <v>0</v>
      </c>
      <c r="D170" s="495">
        <v>0</v>
      </c>
      <c r="E170" s="495">
        <v>0</v>
      </c>
      <c r="F170" s="495">
        <v>0</v>
      </c>
      <c r="G170" s="495">
        <v>0</v>
      </c>
      <c r="H170" s="495">
        <v>0</v>
      </c>
      <c r="I170" s="495">
        <v>0</v>
      </c>
      <c r="J170" s="495">
        <v>0</v>
      </c>
      <c r="K170" s="495">
        <v>0</v>
      </c>
      <c r="L170" s="495">
        <v>0</v>
      </c>
      <c r="M170" s="495">
        <v>0</v>
      </c>
      <c r="N170" s="495">
        <v>0</v>
      </c>
      <c r="O170" s="495">
        <v>0</v>
      </c>
      <c r="P170" s="496">
        <v>0</v>
      </c>
      <c r="Q170" s="212">
        <f>SUM(B170:P170)</f>
        <v>0</v>
      </c>
      <c r="R170" s="262">
        <f>SUM(Q170/Q172)</f>
        <v>0</v>
      </c>
    </row>
    <row r="171" spans="1:32" s="203" customFormat="1" ht="15.75" hidden="1" thickBot="1" x14ac:dyDescent="0.3">
      <c r="A171" s="117" t="s">
        <v>188</v>
      </c>
      <c r="B171" s="494">
        <v>0</v>
      </c>
      <c r="C171" s="495">
        <v>0</v>
      </c>
      <c r="D171" s="495">
        <v>0</v>
      </c>
      <c r="E171" s="495">
        <v>0</v>
      </c>
      <c r="F171" s="495">
        <v>0</v>
      </c>
      <c r="G171" s="495">
        <v>0</v>
      </c>
      <c r="H171" s="495">
        <v>0</v>
      </c>
      <c r="I171" s="495">
        <v>0</v>
      </c>
      <c r="J171" s="495">
        <v>0</v>
      </c>
      <c r="K171" s="495">
        <v>0</v>
      </c>
      <c r="L171" s="495">
        <v>0</v>
      </c>
      <c r="M171" s="495">
        <v>0</v>
      </c>
      <c r="N171" s="495">
        <v>0</v>
      </c>
      <c r="O171" s="495">
        <v>0</v>
      </c>
      <c r="P171" s="496">
        <v>0</v>
      </c>
      <c r="Q171" s="212">
        <f>SUM(B171:P171)</f>
        <v>0</v>
      </c>
      <c r="R171" s="263">
        <f>SUM(Q171/Q172)</f>
        <v>0</v>
      </c>
    </row>
    <row r="172" spans="1:32" s="203" customFormat="1" ht="16.5" hidden="1" thickTop="1" thickBot="1" x14ac:dyDescent="0.3">
      <c r="A172" s="118" t="s">
        <v>26</v>
      </c>
      <c r="B172" s="214">
        <f t="shared" ref="B172:Q172" si="7">SUM(B167:B171)</f>
        <v>0</v>
      </c>
      <c r="C172" s="215">
        <f t="shared" si="7"/>
        <v>0</v>
      </c>
      <c r="D172" s="215">
        <f t="shared" si="7"/>
        <v>0</v>
      </c>
      <c r="E172" s="215">
        <f t="shared" si="7"/>
        <v>0</v>
      </c>
      <c r="F172" s="215">
        <f t="shared" si="7"/>
        <v>0</v>
      </c>
      <c r="G172" s="215">
        <f t="shared" si="7"/>
        <v>0</v>
      </c>
      <c r="H172" s="215">
        <f t="shared" si="7"/>
        <v>0</v>
      </c>
      <c r="I172" s="215">
        <f t="shared" si="7"/>
        <v>1</v>
      </c>
      <c r="J172" s="215">
        <f t="shared" si="7"/>
        <v>0</v>
      </c>
      <c r="K172" s="215">
        <f t="shared" si="7"/>
        <v>0</v>
      </c>
      <c r="L172" s="215">
        <f t="shared" si="7"/>
        <v>0</v>
      </c>
      <c r="M172" s="215">
        <f t="shared" si="7"/>
        <v>0</v>
      </c>
      <c r="N172" s="215">
        <f t="shared" si="7"/>
        <v>0</v>
      </c>
      <c r="O172" s="215">
        <f t="shared" si="7"/>
        <v>1</v>
      </c>
      <c r="P172" s="216">
        <f t="shared" si="7"/>
        <v>0</v>
      </c>
      <c r="Q172" s="214">
        <f t="shared" si="7"/>
        <v>2</v>
      </c>
      <c r="R172" s="217">
        <f>SUM(Q172/Q172)</f>
        <v>1</v>
      </c>
    </row>
    <row r="173" spans="1:32" s="203" customFormat="1" ht="15.75" hidden="1" customHeight="1" thickBot="1" x14ac:dyDescent="0.3">
      <c r="A173" s="119" t="s">
        <v>43</v>
      </c>
      <c r="B173" s="259">
        <f>SUM(B172/Q172)</f>
        <v>0</v>
      </c>
      <c r="C173" s="260">
        <f>SUM(C172/Q172)</f>
        <v>0</v>
      </c>
      <c r="D173" s="260">
        <f>SUM(D172/Q172)</f>
        <v>0</v>
      </c>
      <c r="E173" s="260">
        <f>SUM(E172/Q172)</f>
        <v>0</v>
      </c>
      <c r="F173" s="260">
        <f>SUM(F172/Q172)</f>
        <v>0</v>
      </c>
      <c r="G173" s="260">
        <f>SUM(G172/Q172)</f>
        <v>0</v>
      </c>
      <c r="H173" s="260">
        <f>SUM(H172/Q172)</f>
        <v>0</v>
      </c>
      <c r="I173" s="260">
        <f>SUM(I172/Q172)</f>
        <v>0.5</v>
      </c>
      <c r="J173" s="260">
        <f>SUM(J172/Q172)</f>
        <v>0</v>
      </c>
      <c r="K173" s="260">
        <f>SUM(K172/Q172)</f>
        <v>0</v>
      </c>
      <c r="L173" s="260">
        <f>SUM(L172/Q172)</f>
        <v>0</v>
      </c>
      <c r="M173" s="260">
        <f>SUM(M172/Q172)</f>
        <v>0</v>
      </c>
      <c r="N173" s="260">
        <f>SUM(N172/Q172)</f>
        <v>0</v>
      </c>
      <c r="O173" s="260">
        <f>SUM(O172/Q172)</f>
        <v>0.5</v>
      </c>
      <c r="P173" s="261">
        <f>SUM(P172/Q172)</f>
        <v>0</v>
      </c>
      <c r="Q173" s="213">
        <f>SUM(Q172/Q172)</f>
        <v>1</v>
      </c>
      <c r="R173" s="415"/>
    </row>
    <row r="174" spans="1:32" s="203" customFormat="1" ht="12.75" hidden="1" customHeight="1" thickBot="1" x14ac:dyDescent="0.3">
      <c r="A174" s="11"/>
      <c r="B174" s="11"/>
      <c r="C174" s="11"/>
      <c r="D174" s="11"/>
      <c r="E174" s="11"/>
      <c r="F174" s="11"/>
      <c r="G174" s="11"/>
      <c r="H174" s="11"/>
      <c r="I174" s="11"/>
      <c r="J174" s="11"/>
      <c r="K174" s="11"/>
      <c r="L174" s="11"/>
      <c r="M174" s="11"/>
      <c r="N174" s="11"/>
      <c r="O174" s="11"/>
      <c r="P174" s="11"/>
      <c r="Q174" s="11"/>
      <c r="R174" s="11"/>
    </row>
    <row r="175" spans="1:32" s="203" customFormat="1" ht="34.5" hidden="1" customHeight="1" thickBot="1" x14ac:dyDescent="0.3">
      <c r="A175" s="1982" t="s">
        <v>487</v>
      </c>
      <c r="B175" s="1983"/>
      <c r="C175" s="1983"/>
      <c r="D175" s="1983"/>
      <c r="E175" s="1983"/>
      <c r="F175" s="1983"/>
      <c r="G175" s="1983"/>
      <c r="H175" s="1983"/>
      <c r="I175" s="1983"/>
      <c r="J175" s="1983"/>
      <c r="K175" s="1983"/>
      <c r="L175" s="1983"/>
      <c r="M175" s="1983"/>
      <c r="N175" s="1983"/>
      <c r="O175" s="1983"/>
      <c r="P175" s="1983"/>
      <c r="Q175" s="1983"/>
      <c r="R175" s="1984"/>
    </row>
    <row r="176" spans="1:32" s="203" customFormat="1" ht="15.75" hidden="1" thickBot="1" x14ac:dyDescent="0.3">
      <c r="A176" s="120" t="s">
        <v>187</v>
      </c>
      <c r="B176" s="497">
        <v>0</v>
      </c>
      <c r="C176" s="498">
        <v>0</v>
      </c>
      <c r="D176" s="498">
        <v>0</v>
      </c>
      <c r="E176" s="498">
        <v>0</v>
      </c>
      <c r="F176" s="498">
        <v>0</v>
      </c>
      <c r="G176" s="498">
        <v>0</v>
      </c>
      <c r="H176" s="498">
        <v>0</v>
      </c>
      <c r="I176" s="498">
        <v>0</v>
      </c>
      <c r="J176" s="498">
        <v>0</v>
      </c>
      <c r="K176" s="498">
        <v>0</v>
      </c>
      <c r="L176" s="498">
        <v>0</v>
      </c>
      <c r="M176" s="498">
        <v>0</v>
      </c>
      <c r="N176" s="498">
        <v>0</v>
      </c>
      <c r="O176" s="498">
        <v>0</v>
      </c>
      <c r="P176" s="498">
        <v>0</v>
      </c>
      <c r="Q176" s="218">
        <f>SUM(B176:P176)</f>
        <v>0</v>
      </c>
      <c r="R176" s="264">
        <v>0</v>
      </c>
    </row>
    <row r="177" spans="1:32" s="203" customFormat="1" ht="15.75" hidden="1" customHeight="1" thickBot="1" x14ac:dyDescent="0.3"/>
    <row r="178" spans="1:32" s="203" customFormat="1" ht="18.75" hidden="1" customHeight="1" thickBot="1" x14ac:dyDescent="0.3">
      <c r="A178" s="1985" t="s">
        <v>488</v>
      </c>
      <c r="B178" s="1986"/>
      <c r="C178" s="1986"/>
      <c r="D178" s="1986"/>
      <c r="E178" s="1986"/>
      <c r="F178" s="1986"/>
      <c r="G178" s="1986"/>
      <c r="H178" s="1986"/>
      <c r="I178" s="1986"/>
      <c r="J178" s="1986"/>
      <c r="K178" s="1986"/>
      <c r="L178" s="1986"/>
      <c r="M178" s="1986"/>
      <c r="N178" s="1986"/>
      <c r="O178" s="1986"/>
      <c r="P178" s="1986"/>
      <c r="Q178" s="1986"/>
      <c r="R178" s="1987"/>
    </row>
    <row r="179" spans="1:32" s="203" customFormat="1" ht="15.75" hidden="1" thickBot="1" x14ac:dyDescent="0.3">
      <c r="A179" s="807" t="s">
        <v>158</v>
      </c>
      <c r="B179" s="1992" t="s">
        <v>159</v>
      </c>
      <c r="C179" s="1993"/>
      <c r="D179" s="1993"/>
      <c r="E179" s="1993"/>
      <c r="F179" s="1993"/>
      <c r="G179" s="1993"/>
      <c r="H179" s="1993"/>
      <c r="I179" s="1993"/>
      <c r="J179" s="1993"/>
      <c r="K179" s="1994"/>
      <c r="L179" s="2050" t="s">
        <v>160</v>
      </c>
      <c r="M179" s="2051"/>
      <c r="N179" s="2051"/>
      <c r="O179" s="2051"/>
      <c r="P179" s="2051"/>
      <c r="Q179" s="2051"/>
      <c r="R179" s="2052"/>
    </row>
    <row r="180" spans="1:32" s="203" customFormat="1" hidden="1" x14ac:dyDescent="0.25">
      <c r="A180" s="499" t="s">
        <v>34</v>
      </c>
      <c r="B180" s="2010" t="s">
        <v>302</v>
      </c>
      <c r="C180" s="2010"/>
      <c r="D180" s="2010"/>
      <c r="E180" s="2010"/>
      <c r="F180" s="2010"/>
      <c r="G180" s="2010"/>
      <c r="H180" s="2010"/>
      <c r="I180" s="2010"/>
      <c r="J180" s="2010"/>
      <c r="K180" s="2010"/>
      <c r="L180" s="2011" t="s">
        <v>303</v>
      </c>
      <c r="M180" s="2011"/>
      <c r="N180" s="2011"/>
      <c r="O180" s="2011"/>
      <c r="P180" s="2011"/>
      <c r="Q180" s="2011"/>
      <c r="R180" s="2011"/>
    </row>
    <row r="181" spans="1:32" s="203" customFormat="1" hidden="1" x14ac:dyDescent="0.25">
      <c r="A181" s="500" t="s">
        <v>34</v>
      </c>
      <c r="B181" s="2012" t="s">
        <v>415</v>
      </c>
      <c r="C181" s="2012"/>
      <c r="D181" s="2012"/>
      <c r="E181" s="2012"/>
      <c r="F181" s="2012"/>
      <c r="G181" s="2012"/>
      <c r="H181" s="2012"/>
      <c r="I181" s="2012"/>
      <c r="J181" s="2012"/>
      <c r="K181" s="2012"/>
      <c r="L181" s="2013" t="s">
        <v>129</v>
      </c>
      <c r="M181" s="2013"/>
      <c r="N181" s="2013"/>
      <c r="O181" s="2013"/>
      <c r="P181" s="2013"/>
      <c r="Q181" s="2013"/>
      <c r="R181" s="2013"/>
    </row>
    <row r="182" spans="1:32" s="203" customFormat="1" hidden="1" x14ac:dyDescent="0.25">
      <c r="A182" s="500" t="s">
        <v>34</v>
      </c>
      <c r="B182" s="2012" t="s">
        <v>304</v>
      </c>
      <c r="C182" s="2012"/>
      <c r="D182" s="2012"/>
      <c r="E182" s="2012"/>
      <c r="F182" s="2012"/>
      <c r="G182" s="2012"/>
      <c r="H182" s="2012"/>
      <c r="I182" s="2012"/>
      <c r="J182" s="2012"/>
      <c r="K182" s="2012"/>
      <c r="L182" s="2013" t="s">
        <v>303</v>
      </c>
      <c r="M182" s="2013"/>
      <c r="N182" s="2013"/>
      <c r="O182" s="2013"/>
      <c r="P182" s="2013"/>
      <c r="Q182" s="2013"/>
      <c r="R182" s="2013"/>
    </row>
    <row r="183" spans="1:32" s="203" customFormat="1" hidden="1" x14ac:dyDescent="0.25">
      <c r="A183" s="500" t="s">
        <v>34</v>
      </c>
      <c r="B183" s="2012" t="s">
        <v>305</v>
      </c>
      <c r="C183" s="2012"/>
      <c r="D183" s="2012"/>
      <c r="E183" s="2012"/>
      <c r="F183" s="2012"/>
      <c r="G183" s="2012"/>
      <c r="H183" s="2012"/>
      <c r="I183" s="2012"/>
      <c r="J183" s="2012"/>
      <c r="K183" s="2012"/>
      <c r="L183" s="2013" t="s">
        <v>129</v>
      </c>
      <c r="M183" s="2013"/>
      <c r="N183" s="2013"/>
      <c r="O183" s="2013"/>
      <c r="P183" s="2013"/>
      <c r="Q183" s="2013"/>
      <c r="R183" s="2013"/>
    </row>
    <row r="184" spans="1:32" s="203" customFormat="1" hidden="1" x14ac:dyDescent="0.25">
      <c r="A184" s="500" t="s">
        <v>34</v>
      </c>
      <c r="B184" s="2012" t="s">
        <v>415</v>
      </c>
      <c r="C184" s="2012"/>
      <c r="D184" s="2012"/>
      <c r="E184" s="2012"/>
      <c r="F184" s="2012"/>
      <c r="G184" s="2012"/>
      <c r="H184" s="2012"/>
      <c r="I184" s="2012"/>
      <c r="J184" s="2012"/>
      <c r="K184" s="2012"/>
      <c r="L184" s="2013" t="s">
        <v>306</v>
      </c>
      <c r="M184" s="2013"/>
      <c r="N184" s="2013"/>
      <c r="O184" s="2013"/>
      <c r="P184" s="2013"/>
      <c r="Q184" s="2013"/>
      <c r="R184" s="2013"/>
    </row>
    <row r="185" spans="1:32" s="203" customFormat="1" hidden="1" x14ac:dyDescent="0.25">
      <c r="A185" s="500" t="s">
        <v>35</v>
      </c>
      <c r="B185" s="2012" t="s">
        <v>308</v>
      </c>
      <c r="C185" s="2012"/>
      <c r="D185" s="2012"/>
      <c r="E185" s="2012"/>
      <c r="F185" s="2012"/>
      <c r="G185" s="2012"/>
      <c r="H185" s="2012"/>
      <c r="I185" s="2012"/>
      <c r="J185" s="2012"/>
      <c r="K185" s="2012"/>
      <c r="L185" s="2013" t="s">
        <v>307</v>
      </c>
      <c r="M185" s="2013"/>
      <c r="N185" s="2013"/>
      <c r="O185" s="2013"/>
      <c r="P185" s="2013"/>
      <c r="Q185" s="2013"/>
      <c r="R185" s="2013"/>
    </row>
    <row r="186" spans="1:32" s="203" customFormat="1" hidden="1" x14ac:dyDescent="0.25">
      <c r="A186" s="500" t="s">
        <v>34</v>
      </c>
      <c r="B186" s="2012" t="s">
        <v>309</v>
      </c>
      <c r="C186" s="2012"/>
      <c r="D186" s="2012"/>
      <c r="E186" s="2012"/>
      <c r="F186" s="2012"/>
      <c r="G186" s="2012"/>
      <c r="H186" s="2012"/>
      <c r="I186" s="2012"/>
      <c r="J186" s="2012"/>
      <c r="K186" s="2012"/>
      <c r="L186" s="2013" t="s">
        <v>310</v>
      </c>
      <c r="M186" s="2013"/>
      <c r="N186" s="2013"/>
      <c r="O186" s="2013"/>
      <c r="P186" s="2013"/>
      <c r="Q186" s="2013"/>
      <c r="R186" s="2013"/>
    </row>
    <row r="187" spans="1:32" s="203" customFormat="1" ht="15.75" hidden="1" thickBot="1" x14ac:dyDescent="0.3">
      <c r="A187" s="501" t="s">
        <v>34</v>
      </c>
      <c r="B187" s="2008" t="s">
        <v>415</v>
      </c>
      <c r="C187" s="2008"/>
      <c r="D187" s="2008"/>
      <c r="E187" s="2008"/>
      <c r="F187" s="2008"/>
      <c r="G187" s="2008"/>
      <c r="H187" s="2008"/>
      <c r="I187" s="2008"/>
      <c r="J187" s="2008"/>
      <c r="K187" s="2008"/>
      <c r="L187" s="2009" t="s">
        <v>310</v>
      </c>
      <c r="M187" s="2009"/>
      <c r="N187" s="2009"/>
      <c r="O187" s="2009"/>
      <c r="P187" s="2009"/>
      <c r="Q187" s="2009"/>
      <c r="R187" s="2009"/>
    </row>
    <row r="188" spans="1:32" s="203" customFormat="1" x14ac:dyDescent="0.25">
      <c r="A188" s="2037" t="s">
        <v>456</v>
      </c>
      <c r="B188" s="2037"/>
      <c r="C188" s="2037"/>
      <c r="D188" s="2037"/>
      <c r="E188" s="2037"/>
      <c r="F188" s="2037"/>
      <c r="G188" s="2037"/>
      <c r="H188" s="2037"/>
      <c r="I188" s="2037"/>
      <c r="J188" s="2037"/>
      <c r="K188" s="2037"/>
      <c r="L188" s="2037"/>
      <c r="M188" s="2037"/>
      <c r="N188" s="2037"/>
      <c r="O188" s="2037"/>
      <c r="P188" s="2037"/>
      <c r="Q188" s="2037"/>
      <c r="R188" s="2037"/>
    </row>
    <row r="189" spans="1:32" s="203" customFormat="1" x14ac:dyDescent="0.25">
      <c r="A189" s="2036" t="s">
        <v>327</v>
      </c>
      <c r="B189" s="2036"/>
      <c r="C189" s="2036"/>
      <c r="D189" s="2036"/>
      <c r="E189" s="2036"/>
      <c r="F189" s="2036"/>
      <c r="G189" s="2036"/>
      <c r="H189" s="2036"/>
      <c r="I189" s="2036"/>
      <c r="J189" s="2036"/>
      <c r="K189" s="2036"/>
      <c r="L189" s="2036"/>
      <c r="M189" s="2036"/>
      <c r="N189" s="2036"/>
      <c r="O189" s="2036"/>
      <c r="P189" s="2036"/>
      <c r="Q189" s="2036"/>
      <c r="R189" s="2036"/>
    </row>
    <row r="190" spans="1:32" s="203" customFormat="1" x14ac:dyDescent="0.25">
      <c r="A190" s="2036" t="s">
        <v>737</v>
      </c>
      <c r="B190" s="2036"/>
      <c r="C190" s="2036"/>
      <c r="D190" s="2036"/>
      <c r="E190" s="2036"/>
      <c r="F190" s="2036"/>
      <c r="G190" s="2036"/>
      <c r="H190" s="2036"/>
      <c r="I190" s="2036"/>
      <c r="J190" s="2036"/>
      <c r="K190" s="2036"/>
      <c r="L190" s="2036"/>
      <c r="M190" s="2036"/>
      <c r="N190" s="2036"/>
      <c r="O190" s="2036"/>
      <c r="P190" s="2036"/>
      <c r="Q190" s="2036"/>
      <c r="R190" s="2036"/>
      <c r="X190" s="1413"/>
      <c r="Y190" s="1413"/>
      <c r="Z190" s="1413"/>
      <c r="AA190" s="1413"/>
      <c r="AB190" s="1413"/>
      <c r="AC190" s="1413"/>
      <c r="AD190" s="1413"/>
      <c r="AE190" s="1413"/>
      <c r="AF190" s="1413"/>
    </row>
    <row r="191" spans="1:32" s="203" customFormat="1" ht="24.6" customHeight="1" x14ac:dyDescent="0.25">
      <c r="A191" s="2036" t="s">
        <v>738</v>
      </c>
      <c r="B191" s="2036"/>
      <c r="C191" s="2036"/>
      <c r="D191" s="2036"/>
      <c r="E191" s="2036"/>
      <c r="F191" s="2036"/>
      <c r="G191" s="2036"/>
      <c r="H191" s="2036"/>
      <c r="I191" s="2036"/>
      <c r="J191" s="2036"/>
      <c r="K191" s="2036"/>
      <c r="L191" s="2036"/>
      <c r="M191" s="2036"/>
      <c r="N191" s="2036"/>
      <c r="O191" s="2036"/>
      <c r="P191" s="2036"/>
      <c r="Q191" s="2036"/>
      <c r="R191" s="2036"/>
      <c r="X191" s="1413"/>
      <c r="Y191" s="1413"/>
      <c r="Z191" s="1413"/>
      <c r="AA191" s="1413"/>
      <c r="AB191" s="1413"/>
      <c r="AC191" s="1413"/>
      <c r="AD191" s="1413"/>
      <c r="AE191" s="1413"/>
      <c r="AF191" s="1413"/>
    </row>
    <row r="192" spans="1:32" s="203" customFormat="1" ht="24.6" customHeight="1" x14ac:dyDescent="0.25">
      <c r="A192" s="2036" t="s">
        <v>739</v>
      </c>
      <c r="B192" s="2036"/>
      <c r="C192" s="2036"/>
      <c r="D192" s="2036"/>
      <c r="E192" s="2036"/>
      <c r="F192" s="2036"/>
      <c r="G192" s="2036"/>
      <c r="H192" s="2036"/>
      <c r="I192" s="2036"/>
      <c r="J192" s="2036"/>
      <c r="K192" s="2036"/>
      <c r="L192" s="2036"/>
      <c r="M192" s="2036"/>
      <c r="N192" s="2036"/>
      <c r="O192" s="2036"/>
      <c r="P192" s="2036"/>
      <c r="Q192" s="2036"/>
      <c r="R192" s="2036"/>
      <c r="X192" s="1413"/>
      <c r="Y192" s="1413"/>
      <c r="Z192" s="1413"/>
      <c r="AA192" s="1413"/>
      <c r="AB192" s="1413"/>
      <c r="AC192" s="1413"/>
      <c r="AD192" s="1413"/>
      <c r="AE192" s="1413"/>
      <c r="AF192" s="1413"/>
    </row>
  </sheetData>
  <sheetProtection algorithmName="SHA-512" hashValue="W3ZkWN0/mXYi9Hea7X5OyUdqocgAOwmL0GxjiiCYaDw0lbvyLyMDYsYK1T1+vivKqzoTJIqh1N5EhENvda8BjQ==" saltValue="lwS1WRq//je9pbod0kln3Q==" spinCount="100000" sheet="1" objects="1" scenarios="1"/>
  <mergeCells count="171">
    <mergeCell ref="A19:R19"/>
    <mergeCell ref="A29:R29"/>
    <mergeCell ref="A32:R32"/>
    <mergeCell ref="B33:K33"/>
    <mergeCell ref="L33:R33"/>
    <mergeCell ref="B36:K36"/>
    <mergeCell ref="L36:R36"/>
    <mergeCell ref="B37:K37"/>
    <mergeCell ref="L37:R37"/>
    <mergeCell ref="B34:K34"/>
    <mergeCell ref="L34:R34"/>
    <mergeCell ref="B35:K35"/>
    <mergeCell ref="L35:R35"/>
    <mergeCell ref="B57:K57"/>
    <mergeCell ref="L57:R57"/>
    <mergeCell ref="B58:K58"/>
    <mergeCell ref="L58:R58"/>
    <mergeCell ref="B53:K53"/>
    <mergeCell ref="L53:R53"/>
    <mergeCell ref="B54:K54"/>
    <mergeCell ref="L54:R54"/>
    <mergeCell ref="B55:K55"/>
    <mergeCell ref="L55:R55"/>
    <mergeCell ref="B56:K56"/>
    <mergeCell ref="L56:R56"/>
    <mergeCell ref="L52:R52"/>
    <mergeCell ref="B59:K59"/>
    <mergeCell ref="L59:R59"/>
    <mergeCell ref="A191:R191"/>
    <mergeCell ref="A192:R192"/>
    <mergeCell ref="A188:R188"/>
    <mergeCell ref="A189:R189"/>
    <mergeCell ref="A190:R190"/>
    <mergeCell ref="B110:K110"/>
    <mergeCell ref="L110:R110"/>
    <mergeCell ref="B112:K112"/>
    <mergeCell ref="L112:R112"/>
    <mergeCell ref="B157:K157"/>
    <mergeCell ref="L157:R157"/>
    <mergeCell ref="A140:R140"/>
    <mergeCell ref="L155:R155"/>
    <mergeCell ref="B155:K155"/>
    <mergeCell ref="B156:K156"/>
    <mergeCell ref="L156:R156"/>
    <mergeCell ref="B158:K158"/>
    <mergeCell ref="L158:R158"/>
    <mergeCell ref="B159:K159"/>
    <mergeCell ref="L179:R179"/>
    <mergeCell ref="B163:K163"/>
    <mergeCell ref="L163:R163"/>
    <mergeCell ref="L160:R160"/>
    <mergeCell ref="L111:R111"/>
    <mergeCell ref="A150:R150"/>
    <mergeCell ref="L132:R132"/>
    <mergeCell ref="L137:R137"/>
    <mergeCell ref="L133:R133"/>
    <mergeCell ref="B134:K134"/>
    <mergeCell ref="L134:R134"/>
    <mergeCell ref="B138:K138"/>
    <mergeCell ref="L138:R138"/>
    <mergeCell ref="B131:K131"/>
    <mergeCell ref="L131:R131"/>
    <mergeCell ref="B132:K132"/>
    <mergeCell ref="B133:K133"/>
    <mergeCell ref="B135:K135"/>
    <mergeCell ref="L135:R135"/>
    <mergeCell ref="B136:K136"/>
    <mergeCell ref="L136:R136"/>
    <mergeCell ref="A139:R139"/>
    <mergeCell ref="A153:R153"/>
    <mergeCell ref="B161:K161"/>
    <mergeCell ref="L161:R161"/>
    <mergeCell ref="B162:K162"/>
    <mergeCell ref="A1:R1"/>
    <mergeCell ref="A88:R88"/>
    <mergeCell ref="A98:R98"/>
    <mergeCell ref="A101:R101"/>
    <mergeCell ref="B102:K102"/>
    <mergeCell ref="L102:R102"/>
    <mergeCell ref="A2:R2"/>
    <mergeCell ref="A12:R12"/>
    <mergeCell ref="A15:R15"/>
    <mergeCell ref="B16:K16"/>
    <mergeCell ref="L16:R16"/>
    <mergeCell ref="B17:K17"/>
    <mergeCell ref="L17:R17"/>
    <mergeCell ref="B18:K18"/>
    <mergeCell ref="L18:R18"/>
    <mergeCell ref="B74:K74"/>
    <mergeCell ref="L75:R75"/>
    <mergeCell ref="B76:K76"/>
    <mergeCell ref="L76:R76"/>
    <mergeCell ref="B81:K81"/>
    <mergeCell ref="A38:R38"/>
    <mergeCell ref="A48:R48"/>
    <mergeCell ref="A51:R51"/>
    <mergeCell ref="B52:K52"/>
    <mergeCell ref="B187:K187"/>
    <mergeCell ref="L187:R187"/>
    <mergeCell ref="B180:K180"/>
    <mergeCell ref="L180:R180"/>
    <mergeCell ref="B181:K181"/>
    <mergeCell ref="L181:R181"/>
    <mergeCell ref="B182:K182"/>
    <mergeCell ref="L182:R182"/>
    <mergeCell ref="B186:K186"/>
    <mergeCell ref="L186:R186"/>
    <mergeCell ref="B183:K183"/>
    <mergeCell ref="L183:R183"/>
    <mergeCell ref="B185:K185"/>
    <mergeCell ref="L185:R185"/>
    <mergeCell ref="B184:K184"/>
    <mergeCell ref="L184:R184"/>
    <mergeCell ref="L162:R162"/>
    <mergeCell ref="B160:K160"/>
    <mergeCell ref="B154:K154"/>
    <mergeCell ref="L154:R154"/>
    <mergeCell ref="B129:K129"/>
    <mergeCell ref="L129:R129"/>
    <mergeCell ref="B130:K130"/>
    <mergeCell ref="L130:R130"/>
    <mergeCell ref="B137:K137"/>
    <mergeCell ref="L159:R159"/>
    <mergeCell ref="A165:R165"/>
    <mergeCell ref="A175:R175"/>
    <mergeCell ref="A178:R178"/>
    <mergeCell ref="B179:K179"/>
    <mergeCell ref="L81:R81"/>
    <mergeCell ref="B82:K82"/>
    <mergeCell ref="L82:R82"/>
    <mergeCell ref="L74:R74"/>
    <mergeCell ref="A114:R114"/>
    <mergeCell ref="A124:R124"/>
    <mergeCell ref="A127:R127"/>
    <mergeCell ref="B128:K128"/>
    <mergeCell ref="L128:R128"/>
    <mergeCell ref="B103:K103"/>
    <mergeCell ref="L103:R103"/>
    <mergeCell ref="B105:K105"/>
    <mergeCell ref="L105:R105"/>
    <mergeCell ref="B106:K106"/>
    <mergeCell ref="L106:R106"/>
    <mergeCell ref="B104:K104"/>
    <mergeCell ref="L104:R104"/>
    <mergeCell ref="B107:K107"/>
    <mergeCell ref="L107:R107"/>
    <mergeCell ref="B108:K108"/>
    <mergeCell ref="L108:R108"/>
    <mergeCell ref="B109:K109"/>
    <mergeCell ref="L109:R109"/>
    <mergeCell ref="B111:K111"/>
    <mergeCell ref="B85:K85"/>
    <mergeCell ref="L85:R85"/>
    <mergeCell ref="B86:K86"/>
    <mergeCell ref="L86:R86"/>
    <mergeCell ref="A60:R60"/>
    <mergeCell ref="A70:R70"/>
    <mergeCell ref="A73:R73"/>
    <mergeCell ref="B83:K83"/>
    <mergeCell ref="L83:R83"/>
    <mergeCell ref="B84:K84"/>
    <mergeCell ref="L84:R84"/>
    <mergeCell ref="B77:K77"/>
    <mergeCell ref="L77:R77"/>
    <mergeCell ref="B78:K78"/>
    <mergeCell ref="L78:R78"/>
    <mergeCell ref="B79:K79"/>
    <mergeCell ref="L79:R79"/>
    <mergeCell ref="B80:K80"/>
    <mergeCell ref="L80:R80"/>
    <mergeCell ref="B75:K75"/>
  </mergeCells>
  <hyperlinks>
    <hyperlink ref="A190:R190" r:id="rId1" display="https://dcs.az.gov/news/child-fatalities-near-fatalities-information-releases"/>
  </hyperlinks>
  <printOptions horizontalCentered="1"/>
  <pageMargins left="0.2" right="0.2" top="0.86166666666666702" bottom="0.5" header="0.3" footer="0.3"/>
  <pageSetup scale="88" firstPageNumber="21" orientation="landscape" useFirstPageNumber="1" r:id="rId2"/>
  <headerFooter>
    <oddHeader>&amp;L&amp;9
Semi-Annual Child Welfare Report&amp;C&amp;"-,Bold"&amp;14ARIZONA DEPARTMENT of CHILD SAFETY&amp;R&amp;9
January 01, 2021 through June 30, 2021</oddHeader>
    <oddFooter>&amp;CPage &amp;P</oddFooter>
  </headerFooter>
  <ignoredErrors>
    <ignoredError sqref="Q95 Q67 Q45"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74"/>
  <sheetViews>
    <sheetView showGridLines="0" view="pageLayout" topLeftCell="A2" zoomScaleNormal="100" workbookViewId="0">
      <selection activeCell="C80" sqref="C80"/>
    </sheetView>
  </sheetViews>
  <sheetFormatPr defaultColWidth="8.85546875" defaultRowHeight="15" x14ac:dyDescent="0.25"/>
  <cols>
    <col min="1" max="1" width="18.42578125" customWidth="1"/>
    <col min="2" max="16" width="6.140625" customWidth="1"/>
    <col min="17" max="17" width="6.85546875" bestFit="1" customWidth="1"/>
    <col min="18" max="18" width="6.85546875" customWidth="1"/>
    <col min="20" max="37" width="8.85546875" style="86"/>
  </cols>
  <sheetData>
    <row r="1" spans="1:37" s="203" customFormat="1" ht="15.75" hidden="1" thickBot="1" x14ac:dyDescent="0.3">
      <c r="T1" s="86"/>
      <c r="U1" s="86"/>
      <c r="V1" s="86"/>
      <c r="W1" s="86"/>
      <c r="X1" s="86"/>
      <c r="Y1" s="86"/>
      <c r="Z1" s="86"/>
      <c r="AA1" s="86"/>
      <c r="AB1" s="86"/>
      <c r="AC1" s="86"/>
      <c r="AD1" s="86"/>
      <c r="AE1" s="86"/>
      <c r="AF1" s="86"/>
      <c r="AG1" s="86"/>
      <c r="AH1" s="86"/>
      <c r="AI1" s="86"/>
      <c r="AJ1" s="86"/>
      <c r="AK1" s="86"/>
    </row>
    <row r="2" spans="1:37" s="203" customFormat="1" ht="19.5" thickBot="1" x14ac:dyDescent="0.35">
      <c r="A2" s="1944" t="s">
        <v>260</v>
      </c>
      <c r="B2" s="1945"/>
      <c r="C2" s="1945"/>
      <c r="D2" s="1945"/>
      <c r="E2" s="1945"/>
      <c r="F2" s="1945"/>
      <c r="G2" s="1945"/>
      <c r="H2" s="1945"/>
      <c r="I2" s="1945"/>
      <c r="J2" s="1945"/>
      <c r="K2" s="1945"/>
      <c r="L2" s="1945"/>
      <c r="M2" s="1945"/>
      <c r="N2" s="1945"/>
      <c r="O2" s="1945"/>
      <c r="P2" s="1945"/>
      <c r="Q2" s="1945"/>
      <c r="R2" s="1946"/>
      <c r="S2" s="29"/>
      <c r="T2" s="86"/>
      <c r="U2" s="86"/>
      <c r="V2" s="86"/>
      <c r="W2" s="86"/>
      <c r="X2" s="86"/>
      <c r="Y2" s="86"/>
      <c r="Z2" s="86"/>
      <c r="AA2" s="86"/>
      <c r="AB2" s="86"/>
      <c r="AC2" s="86"/>
      <c r="AD2" s="86"/>
      <c r="AE2" s="86"/>
      <c r="AF2" s="86"/>
      <c r="AG2" s="86"/>
      <c r="AH2" s="86"/>
      <c r="AI2" s="86"/>
      <c r="AJ2" s="86"/>
      <c r="AK2" s="86"/>
    </row>
    <row r="3" spans="1:37" s="203" customFormat="1" ht="15.75" hidden="1" thickBot="1" x14ac:dyDescent="0.3">
      <c r="A3" s="2054" t="s">
        <v>860</v>
      </c>
      <c r="B3" s="2055"/>
      <c r="C3" s="2055"/>
      <c r="D3" s="2055"/>
      <c r="E3" s="2055"/>
      <c r="F3" s="2055"/>
      <c r="G3" s="2055"/>
      <c r="H3" s="2055"/>
      <c r="I3" s="2055"/>
      <c r="J3" s="2055"/>
      <c r="K3" s="2055"/>
      <c r="L3" s="2055"/>
      <c r="M3" s="2055"/>
      <c r="N3" s="2055"/>
      <c r="O3" s="2055"/>
      <c r="P3" s="2055"/>
      <c r="Q3" s="2055"/>
      <c r="R3" s="2056"/>
      <c r="T3" s="86"/>
      <c r="U3" s="86"/>
      <c r="V3" s="86"/>
      <c r="W3" s="86"/>
      <c r="X3" s="86"/>
      <c r="Y3" s="86"/>
      <c r="Z3" s="86"/>
      <c r="AA3" s="86"/>
      <c r="AB3" s="86"/>
      <c r="AC3" s="86"/>
      <c r="AD3" s="86"/>
      <c r="AE3" s="86"/>
      <c r="AF3" s="86"/>
      <c r="AG3" s="86"/>
      <c r="AH3" s="86"/>
      <c r="AI3" s="86"/>
      <c r="AJ3" s="86"/>
      <c r="AK3" s="86"/>
    </row>
    <row r="4" spans="1:37" s="32" customFormat="1" ht="59.25" hidden="1" thickBot="1" x14ac:dyDescent="0.3">
      <c r="A4" s="723"/>
      <c r="B4" s="725" t="s">
        <v>80</v>
      </c>
      <c r="C4" s="726" t="s">
        <v>81</v>
      </c>
      <c r="D4" s="726" t="s">
        <v>82</v>
      </c>
      <c r="E4" s="726" t="s">
        <v>83</v>
      </c>
      <c r="F4" s="726" t="s">
        <v>84</v>
      </c>
      <c r="G4" s="726" t="s">
        <v>85</v>
      </c>
      <c r="H4" s="726" t="s">
        <v>86</v>
      </c>
      <c r="I4" s="726" t="s">
        <v>87</v>
      </c>
      <c r="J4" s="726" t="s">
        <v>88</v>
      </c>
      <c r="K4" s="726" t="s">
        <v>89</v>
      </c>
      <c r="L4" s="726" t="s">
        <v>90</v>
      </c>
      <c r="M4" s="726" t="s">
        <v>91</v>
      </c>
      <c r="N4" s="726" t="s">
        <v>92</v>
      </c>
      <c r="O4" s="726" t="s">
        <v>93</v>
      </c>
      <c r="P4" s="728" t="s">
        <v>94</v>
      </c>
      <c r="Q4" s="76" t="s">
        <v>95</v>
      </c>
      <c r="R4" s="735" t="s">
        <v>96</v>
      </c>
      <c r="T4" s="1311"/>
      <c r="U4" s="1311"/>
      <c r="V4" s="1311"/>
      <c r="W4" s="1311"/>
      <c r="X4" s="1311"/>
      <c r="Y4" s="1311"/>
      <c r="Z4" s="1311"/>
      <c r="AA4" s="1311"/>
      <c r="AB4" s="1311"/>
      <c r="AC4" s="1311"/>
      <c r="AD4" s="1311"/>
      <c r="AE4" s="1311"/>
      <c r="AF4" s="1311"/>
      <c r="AG4" s="1311"/>
      <c r="AH4" s="1311"/>
      <c r="AI4" s="1311"/>
      <c r="AJ4" s="1311"/>
      <c r="AK4" s="1311"/>
    </row>
    <row r="5" spans="1:37" s="203" customFormat="1" hidden="1" x14ac:dyDescent="0.25">
      <c r="A5" s="173" t="s">
        <v>182</v>
      </c>
      <c r="B5" s="1543"/>
      <c r="C5" s="1544"/>
      <c r="D5" s="1544"/>
      <c r="E5" s="1544"/>
      <c r="F5" s="1544"/>
      <c r="G5" s="1544"/>
      <c r="H5" s="1544"/>
      <c r="I5" s="969"/>
      <c r="J5" s="1544"/>
      <c r="K5" s="1544"/>
      <c r="L5" s="1544"/>
      <c r="M5" s="1544"/>
      <c r="N5" s="1544"/>
      <c r="O5" s="1544"/>
      <c r="P5" s="1579"/>
      <c r="Q5" s="740">
        <f t="shared" ref="Q5:Q10" si="0">SUM(B5:P5)</f>
        <v>0</v>
      </c>
      <c r="R5" s="736" t="e">
        <f>SUM(Q5/Q9)</f>
        <v>#DIV/0!</v>
      </c>
      <c r="T5" s="86"/>
      <c r="U5" s="86"/>
      <c r="V5" s="86"/>
      <c r="W5" s="86"/>
      <c r="X5" s="86"/>
      <c r="Y5" s="86"/>
      <c r="Z5" s="86"/>
      <c r="AA5" s="86"/>
      <c r="AB5" s="86"/>
      <c r="AC5" s="86"/>
      <c r="AD5" s="86"/>
      <c r="AE5" s="86"/>
      <c r="AF5" s="86"/>
      <c r="AG5" s="86"/>
      <c r="AH5" s="86"/>
      <c r="AI5" s="86"/>
      <c r="AJ5" s="86"/>
      <c r="AK5" s="86"/>
    </row>
    <row r="6" spans="1:37" s="203" customFormat="1" hidden="1" x14ac:dyDescent="0.25">
      <c r="A6" s="174" t="s">
        <v>183</v>
      </c>
      <c r="B6" s="1580"/>
      <c r="C6" s="1581"/>
      <c r="D6" s="1581"/>
      <c r="E6" s="1581"/>
      <c r="F6" s="1581"/>
      <c r="G6" s="1581"/>
      <c r="H6" s="1581"/>
      <c r="I6" s="973"/>
      <c r="J6" s="1581"/>
      <c r="K6" s="1581"/>
      <c r="L6" s="1581"/>
      <c r="M6" s="1581"/>
      <c r="N6" s="1581"/>
      <c r="O6" s="1581"/>
      <c r="P6" s="1582"/>
      <c r="Q6" s="741">
        <f t="shared" si="0"/>
        <v>0</v>
      </c>
      <c r="R6" s="737" t="e">
        <f>SUM(Q6/Q9)</f>
        <v>#DIV/0!</v>
      </c>
      <c r="T6" s="86"/>
      <c r="U6" s="86"/>
      <c r="V6" s="86"/>
      <c r="W6" s="86"/>
      <c r="X6" s="86"/>
      <c r="Y6" s="86"/>
      <c r="Z6" s="86"/>
      <c r="AA6" s="86"/>
      <c r="AB6" s="86"/>
      <c r="AC6" s="86"/>
      <c r="AD6" s="86"/>
      <c r="AE6" s="86"/>
      <c r="AF6" s="86"/>
      <c r="AG6" s="86"/>
      <c r="AH6" s="86"/>
      <c r="AI6" s="86"/>
      <c r="AJ6" s="86"/>
      <c r="AK6" s="86"/>
    </row>
    <row r="7" spans="1:37" s="203" customFormat="1" ht="25.5" hidden="1" x14ac:dyDescent="0.25">
      <c r="A7" s="174" t="s">
        <v>268</v>
      </c>
      <c r="B7" s="1583"/>
      <c r="C7" s="1584"/>
      <c r="D7" s="1584"/>
      <c r="E7" s="1584"/>
      <c r="F7" s="1584"/>
      <c r="G7" s="1584"/>
      <c r="H7" s="1584"/>
      <c r="I7" s="1584"/>
      <c r="J7" s="1584"/>
      <c r="K7" s="1584"/>
      <c r="L7" s="1584"/>
      <c r="M7" s="1584"/>
      <c r="N7" s="1584"/>
      <c r="O7" s="1584"/>
      <c r="P7" s="1585"/>
      <c r="Q7" s="741">
        <f t="shared" si="0"/>
        <v>0</v>
      </c>
      <c r="R7" s="737" t="e">
        <f>SUM(Q7/Q9)</f>
        <v>#DIV/0!</v>
      </c>
      <c r="T7" s="86"/>
      <c r="U7" s="86"/>
      <c r="V7" s="86"/>
      <c r="W7" s="86"/>
      <c r="X7" s="86"/>
      <c r="Y7" s="86"/>
      <c r="Z7" s="86"/>
      <c r="AA7" s="86"/>
      <c r="AB7" s="86"/>
      <c r="AC7" s="86"/>
      <c r="AD7" s="86"/>
      <c r="AE7" s="86"/>
      <c r="AF7" s="86"/>
      <c r="AG7" s="86"/>
      <c r="AH7" s="86"/>
      <c r="AI7" s="86"/>
      <c r="AJ7" s="86"/>
      <c r="AK7" s="86"/>
    </row>
    <row r="8" spans="1:37" s="203" customFormat="1" ht="15.75" hidden="1" thickBot="1" x14ac:dyDescent="0.3">
      <c r="A8" s="175" t="s">
        <v>184</v>
      </c>
      <c r="B8" s="1586"/>
      <c r="C8" s="1587"/>
      <c r="D8" s="1587"/>
      <c r="E8" s="1587"/>
      <c r="F8" s="1587"/>
      <c r="G8" s="1587"/>
      <c r="H8" s="1587"/>
      <c r="I8" s="976"/>
      <c r="J8" s="1587"/>
      <c r="K8" s="1587"/>
      <c r="L8" s="1587"/>
      <c r="M8" s="1587"/>
      <c r="N8" s="1587"/>
      <c r="O8" s="1587"/>
      <c r="P8" s="1588"/>
      <c r="Q8" s="742">
        <f t="shared" si="0"/>
        <v>0</v>
      </c>
      <c r="R8" s="738" t="e">
        <f>SUM(Q8/Q9)</f>
        <v>#DIV/0!</v>
      </c>
      <c r="T8" s="86"/>
      <c r="U8" s="86"/>
      <c r="V8" s="86"/>
      <c r="W8" s="86"/>
      <c r="X8" s="86"/>
      <c r="Y8" s="86"/>
      <c r="Z8" s="86"/>
      <c r="AA8" s="86"/>
      <c r="AB8" s="86"/>
      <c r="AC8" s="86"/>
      <c r="AD8" s="86"/>
      <c r="AE8" s="86"/>
      <c r="AF8" s="86"/>
      <c r="AG8" s="86"/>
      <c r="AH8" s="86"/>
      <c r="AI8" s="86"/>
      <c r="AJ8" s="86"/>
      <c r="AK8" s="86"/>
    </row>
    <row r="9" spans="1:37" s="203" customFormat="1" ht="16.5" hidden="1" thickTop="1" thickBot="1" x14ac:dyDescent="0.3">
      <c r="A9" s="176" t="s">
        <v>26</v>
      </c>
      <c r="B9" s="219">
        <f t="shared" ref="B9:P9" si="1">SUM(B5:B8)</f>
        <v>0</v>
      </c>
      <c r="C9" s="239">
        <f t="shared" si="1"/>
        <v>0</v>
      </c>
      <c r="D9" s="239">
        <f t="shared" si="1"/>
        <v>0</v>
      </c>
      <c r="E9" s="239">
        <f t="shared" si="1"/>
        <v>0</v>
      </c>
      <c r="F9" s="239">
        <f t="shared" si="1"/>
        <v>0</v>
      </c>
      <c r="G9" s="239">
        <f t="shared" si="1"/>
        <v>0</v>
      </c>
      <c r="H9" s="239">
        <f t="shared" si="1"/>
        <v>0</v>
      </c>
      <c r="I9" s="239">
        <f t="shared" si="1"/>
        <v>0</v>
      </c>
      <c r="J9" s="239">
        <f t="shared" si="1"/>
        <v>0</v>
      </c>
      <c r="K9" s="239">
        <f t="shared" si="1"/>
        <v>0</v>
      </c>
      <c r="L9" s="239">
        <f t="shared" si="1"/>
        <v>0</v>
      </c>
      <c r="M9" s="239">
        <f t="shared" si="1"/>
        <v>0</v>
      </c>
      <c r="N9" s="239">
        <f t="shared" si="1"/>
        <v>0</v>
      </c>
      <c r="O9" s="239">
        <f t="shared" si="1"/>
        <v>0</v>
      </c>
      <c r="P9" s="733">
        <f t="shared" si="1"/>
        <v>0</v>
      </c>
      <c r="Q9" s="743">
        <f t="shared" si="0"/>
        <v>0</v>
      </c>
      <c r="R9" s="341" t="e">
        <f>SUM(R5:R8)</f>
        <v>#DIV/0!</v>
      </c>
      <c r="T9" s="86"/>
      <c r="U9" s="86"/>
      <c r="V9" s="86"/>
      <c r="W9" s="86"/>
      <c r="X9" s="86"/>
      <c r="Y9" s="86"/>
      <c r="Z9" s="86"/>
      <c r="AA9" s="86"/>
      <c r="AB9" s="86"/>
      <c r="AC9" s="86"/>
      <c r="AD9" s="86"/>
      <c r="AE9" s="86"/>
      <c r="AF9" s="86"/>
      <c r="AG9" s="86"/>
      <c r="AH9" s="86"/>
      <c r="AI9" s="86"/>
      <c r="AJ9" s="86"/>
      <c r="AK9" s="86"/>
    </row>
    <row r="10" spans="1:37" s="203" customFormat="1" ht="15.75" hidden="1" thickBot="1" x14ac:dyDescent="0.3">
      <c r="A10" s="93" t="s">
        <v>132</v>
      </c>
      <c r="B10" s="266" t="e">
        <f>SUM(B9/Q9)</f>
        <v>#DIV/0!</v>
      </c>
      <c r="C10" s="267" t="e">
        <f>SUM(C9/Q9)</f>
        <v>#DIV/0!</v>
      </c>
      <c r="D10" s="267" t="e">
        <f>SUM(D9/Q9)</f>
        <v>#DIV/0!</v>
      </c>
      <c r="E10" s="267" t="e">
        <f>SUM(E9/Q9)</f>
        <v>#DIV/0!</v>
      </c>
      <c r="F10" s="267" t="e">
        <f>SUM(F9/Q9)</f>
        <v>#DIV/0!</v>
      </c>
      <c r="G10" s="267" t="e">
        <f>SUM(G9/Q9)</f>
        <v>#DIV/0!</v>
      </c>
      <c r="H10" s="267" t="e">
        <f>SUM(H9/Q9)</f>
        <v>#DIV/0!</v>
      </c>
      <c r="I10" s="267" t="e">
        <f>SUM(I9/Q9)</f>
        <v>#DIV/0!</v>
      </c>
      <c r="J10" s="267" t="e">
        <f>SUM(J9/Q9)</f>
        <v>#DIV/0!</v>
      </c>
      <c r="K10" s="267" t="e">
        <f>SUM(K9/Q9)</f>
        <v>#DIV/0!</v>
      </c>
      <c r="L10" s="267" t="e">
        <f>SUM(L9/Q9)</f>
        <v>#DIV/0!</v>
      </c>
      <c r="M10" s="267" t="e">
        <f>SUM(M9/Q9)</f>
        <v>#DIV/0!</v>
      </c>
      <c r="N10" s="267" t="e">
        <f>SUM(N9/Q9)</f>
        <v>#DIV/0!</v>
      </c>
      <c r="O10" s="267" t="e">
        <f>SUM(O9/Q9)</f>
        <v>#DIV/0!</v>
      </c>
      <c r="P10" s="734" t="e">
        <f>SUM(P9/Q9)</f>
        <v>#DIV/0!</v>
      </c>
      <c r="Q10" s="744" t="e">
        <f t="shared" si="0"/>
        <v>#DIV/0!</v>
      </c>
      <c r="R10" s="739"/>
      <c r="T10" s="86"/>
      <c r="U10" s="86"/>
      <c r="V10" s="86"/>
      <c r="W10" s="86"/>
      <c r="X10" s="86"/>
      <c r="Y10" s="86"/>
      <c r="Z10" s="86"/>
      <c r="AA10" s="86"/>
      <c r="AB10" s="86"/>
      <c r="AC10" s="86"/>
      <c r="AD10" s="86"/>
      <c r="AE10" s="86"/>
      <c r="AF10" s="86"/>
      <c r="AG10" s="86"/>
      <c r="AH10" s="86"/>
      <c r="AI10" s="86"/>
      <c r="AJ10" s="86"/>
      <c r="AK10" s="86"/>
    </row>
    <row r="11" spans="1:37" s="1413" customFormat="1" ht="15.75" thickBot="1" x14ac:dyDescent="0.3">
      <c r="A11" s="2054" t="s">
        <v>845</v>
      </c>
      <c r="B11" s="2055"/>
      <c r="C11" s="2055"/>
      <c r="D11" s="2055"/>
      <c r="E11" s="2055"/>
      <c r="F11" s="2055"/>
      <c r="G11" s="2055"/>
      <c r="H11" s="2055"/>
      <c r="I11" s="2055"/>
      <c r="J11" s="2055"/>
      <c r="K11" s="2055"/>
      <c r="L11" s="2055"/>
      <c r="M11" s="2055"/>
      <c r="N11" s="2055"/>
      <c r="O11" s="2055"/>
      <c r="P11" s="2055"/>
      <c r="Q11" s="2055"/>
      <c r="R11" s="2056"/>
      <c r="T11" s="86"/>
      <c r="U11" s="86"/>
      <c r="V11" s="86"/>
      <c r="W11" s="86"/>
      <c r="X11" s="86"/>
      <c r="Y11" s="86"/>
      <c r="Z11" s="86"/>
      <c r="AA11" s="86"/>
      <c r="AB11" s="86"/>
      <c r="AC11" s="86"/>
      <c r="AD11" s="86"/>
      <c r="AE11" s="86"/>
      <c r="AF11" s="86"/>
      <c r="AG11" s="86"/>
      <c r="AH11" s="86"/>
      <c r="AI11" s="86"/>
      <c r="AJ11" s="86"/>
      <c r="AK11" s="86"/>
    </row>
    <row r="12" spans="1:37" s="32" customFormat="1" ht="59.25" thickBot="1" x14ac:dyDescent="0.3">
      <c r="A12" s="723"/>
      <c r="B12" s="725" t="s">
        <v>80</v>
      </c>
      <c r="C12" s="726" t="s">
        <v>81</v>
      </c>
      <c r="D12" s="726" t="s">
        <v>82</v>
      </c>
      <c r="E12" s="726" t="s">
        <v>83</v>
      </c>
      <c r="F12" s="726" t="s">
        <v>84</v>
      </c>
      <c r="G12" s="726" t="s">
        <v>85</v>
      </c>
      <c r="H12" s="726" t="s">
        <v>86</v>
      </c>
      <c r="I12" s="726" t="s">
        <v>87</v>
      </c>
      <c r="J12" s="726" t="s">
        <v>88</v>
      </c>
      <c r="K12" s="726" t="s">
        <v>89</v>
      </c>
      <c r="L12" s="726" t="s">
        <v>90</v>
      </c>
      <c r="M12" s="726" t="s">
        <v>91</v>
      </c>
      <c r="N12" s="726" t="s">
        <v>92</v>
      </c>
      <c r="O12" s="726" t="s">
        <v>93</v>
      </c>
      <c r="P12" s="728" t="s">
        <v>94</v>
      </c>
      <c r="Q12" s="76" t="s">
        <v>95</v>
      </c>
      <c r="R12" s="735" t="s">
        <v>96</v>
      </c>
      <c r="T12" s="1311"/>
      <c r="U12" s="1311"/>
      <c r="V12" s="1311"/>
      <c r="W12" s="1311"/>
      <c r="X12" s="1311"/>
      <c r="Y12" s="1311"/>
      <c r="Z12" s="1311"/>
      <c r="AA12" s="1311"/>
      <c r="AB12" s="1311"/>
      <c r="AC12" s="1311"/>
      <c r="AD12" s="1311"/>
      <c r="AE12" s="1311"/>
      <c r="AF12" s="1311"/>
      <c r="AG12" s="1311"/>
      <c r="AH12" s="1311"/>
      <c r="AI12" s="1311"/>
      <c r="AJ12" s="1311"/>
      <c r="AK12" s="1311"/>
    </row>
    <row r="13" spans="1:37" s="1413" customFormat="1" x14ac:dyDescent="0.25">
      <c r="A13" s="173" t="s">
        <v>182</v>
      </c>
      <c r="B13" s="363">
        <v>14</v>
      </c>
      <c r="C13" s="364">
        <v>43</v>
      </c>
      <c r="D13" s="364">
        <v>37</v>
      </c>
      <c r="E13" s="364">
        <v>41</v>
      </c>
      <c r="F13" s="364">
        <v>3</v>
      </c>
      <c r="G13" s="364">
        <v>0</v>
      </c>
      <c r="H13" s="364">
        <v>0</v>
      </c>
      <c r="I13" s="365">
        <v>797</v>
      </c>
      <c r="J13" s="364">
        <v>133</v>
      </c>
      <c r="K13" s="364">
        <v>24</v>
      </c>
      <c r="L13" s="364">
        <v>381</v>
      </c>
      <c r="M13" s="364">
        <v>159</v>
      </c>
      <c r="N13" s="364">
        <v>11</v>
      </c>
      <c r="O13" s="364">
        <v>49</v>
      </c>
      <c r="P13" s="729">
        <v>0</v>
      </c>
      <c r="Q13" s="2262">
        <v>1692</v>
      </c>
      <c r="R13" s="736">
        <f>SUM(Q13/Q17)</f>
        <v>0.98372093023255813</v>
      </c>
      <c r="T13" s="86"/>
      <c r="U13" s="86"/>
      <c r="V13" s="86"/>
      <c r="W13" s="86"/>
      <c r="X13" s="86"/>
      <c r="Y13" s="86"/>
      <c r="Z13" s="86"/>
      <c r="AA13" s="86"/>
      <c r="AB13" s="86"/>
      <c r="AC13" s="86"/>
      <c r="AD13" s="86"/>
      <c r="AE13" s="86"/>
      <c r="AF13" s="86"/>
      <c r="AG13" s="86"/>
      <c r="AH13" s="86"/>
      <c r="AI13" s="86"/>
      <c r="AJ13" s="86"/>
      <c r="AK13" s="86"/>
    </row>
    <row r="14" spans="1:37" s="1413" customFormat="1" x14ac:dyDescent="0.25">
      <c r="A14" s="174" t="s">
        <v>183</v>
      </c>
      <c r="B14" s="367">
        <v>0</v>
      </c>
      <c r="C14" s="368">
        <v>0</v>
      </c>
      <c r="D14" s="368">
        <v>1</v>
      </c>
      <c r="E14" s="368">
        <v>0</v>
      </c>
      <c r="F14" s="368">
        <v>0</v>
      </c>
      <c r="G14" s="368">
        <v>0</v>
      </c>
      <c r="H14" s="368">
        <v>0</v>
      </c>
      <c r="I14" s="369">
        <v>10</v>
      </c>
      <c r="J14" s="368">
        <v>1</v>
      </c>
      <c r="K14" s="368">
        <v>0</v>
      </c>
      <c r="L14" s="368">
        <v>3</v>
      </c>
      <c r="M14" s="368">
        <v>0</v>
      </c>
      <c r="N14" s="368">
        <v>1</v>
      </c>
      <c r="O14" s="368">
        <v>0</v>
      </c>
      <c r="P14" s="730">
        <v>0</v>
      </c>
      <c r="Q14" s="2263">
        <v>16</v>
      </c>
      <c r="R14" s="737">
        <f>SUM(Q14/Q17)</f>
        <v>9.3023255813953487E-3</v>
      </c>
      <c r="T14" s="86"/>
      <c r="U14" s="86"/>
      <c r="V14" s="86"/>
      <c r="W14" s="86"/>
      <c r="X14" s="86"/>
      <c r="Y14" s="86"/>
      <c r="Z14" s="86"/>
      <c r="AA14" s="86"/>
      <c r="AB14" s="86"/>
      <c r="AC14" s="86"/>
      <c r="AD14" s="86"/>
      <c r="AE14" s="86"/>
      <c r="AF14" s="86"/>
      <c r="AG14" s="86"/>
      <c r="AH14" s="86"/>
      <c r="AI14" s="86"/>
      <c r="AJ14" s="86"/>
      <c r="AK14" s="86"/>
    </row>
    <row r="15" spans="1:37" s="1413" customFormat="1" ht="25.5" x14ac:dyDescent="0.25">
      <c r="A15" s="174" t="s">
        <v>268</v>
      </c>
      <c r="B15" s="502">
        <v>0</v>
      </c>
      <c r="C15" s="503">
        <v>0</v>
      </c>
      <c r="D15" s="503">
        <v>0</v>
      </c>
      <c r="E15" s="503">
        <v>0</v>
      </c>
      <c r="F15" s="503">
        <v>0</v>
      </c>
      <c r="G15" s="503">
        <v>0</v>
      </c>
      <c r="H15" s="503">
        <v>0</v>
      </c>
      <c r="I15" s="503">
        <v>0</v>
      </c>
      <c r="J15" s="503">
        <v>0</v>
      </c>
      <c r="K15" s="503">
        <v>0</v>
      </c>
      <c r="L15" s="503">
        <v>0</v>
      </c>
      <c r="M15" s="503">
        <v>0</v>
      </c>
      <c r="N15" s="503">
        <v>0</v>
      </c>
      <c r="O15" s="503">
        <v>0</v>
      </c>
      <c r="P15" s="731">
        <v>0</v>
      </c>
      <c r="Q15" s="2263">
        <v>0</v>
      </c>
      <c r="R15" s="737">
        <f>SUM(Q15/Q17)</f>
        <v>0</v>
      </c>
      <c r="T15" s="86"/>
      <c r="U15" s="86"/>
      <c r="V15" s="86"/>
      <c r="W15" s="86"/>
      <c r="X15" s="86"/>
      <c r="Y15" s="86"/>
      <c r="Z15" s="86"/>
      <c r="AA15" s="86"/>
      <c r="AB15" s="86"/>
      <c r="AC15" s="86"/>
      <c r="AD15" s="86"/>
      <c r="AE15" s="86"/>
      <c r="AF15" s="86"/>
      <c r="AG15" s="86"/>
      <c r="AH15" s="86"/>
      <c r="AI15" s="86"/>
      <c r="AJ15" s="86"/>
      <c r="AK15" s="86"/>
    </row>
    <row r="16" spans="1:37" s="1413" customFormat="1" ht="15.75" thickBot="1" x14ac:dyDescent="0.3">
      <c r="A16" s="175" t="s">
        <v>184</v>
      </c>
      <c r="B16" s="504">
        <v>0</v>
      </c>
      <c r="C16" s="505">
        <v>0</v>
      </c>
      <c r="D16" s="505">
        <v>0</v>
      </c>
      <c r="E16" s="505">
        <v>0</v>
      </c>
      <c r="F16" s="505">
        <v>0</v>
      </c>
      <c r="G16" s="505">
        <v>0</v>
      </c>
      <c r="H16" s="505">
        <v>0</v>
      </c>
      <c r="I16" s="431">
        <v>0</v>
      </c>
      <c r="J16" s="505">
        <v>0</v>
      </c>
      <c r="K16" s="505">
        <v>0</v>
      </c>
      <c r="L16" s="505">
        <v>11</v>
      </c>
      <c r="M16" s="505">
        <v>1</v>
      </c>
      <c r="N16" s="505">
        <v>0</v>
      </c>
      <c r="O16" s="505">
        <v>0</v>
      </c>
      <c r="P16" s="732">
        <v>0</v>
      </c>
      <c r="Q16" s="2264">
        <v>12</v>
      </c>
      <c r="R16" s="738">
        <f>SUM(Q16/Q17)</f>
        <v>6.9767441860465115E-3</v>
      </c>
      <c r="T16" s="86"/>
      <c r="U16" s="86"/>
      <c r="V16" s="86"/>
      <c r="W16" s="86"/>
      <c r="X16" s="86"/>
      <c r="Y16" s="86"/>
      <c r="Z16" s="86"/>
      <c r="AA16" s="86"/>
      <c r="AB16" s="86"/>
      <c r="AC16" s="86"/>
      <c r="AD16" s="86"/>
      <c r="AE16" s="86"/>
      <c r="AF16" s="86"/>
      <c r="AG16" s="86"/>
      <c r="AH16" s="86"/>
      <c r="AI16" s="86"/>
      <c r="AJ16" s="86"/>
      <c r="AK16" s="86"/>
    </row>
    <row r="17" spans="1:37" s="1413" customFormat="1" ht="16.5" thickTop="1" thickBot="1" x14ac:dyDescent="0.3">
      <c r="A17" s="176" t="s">
        <v>26</v>
      </c>
      <c r="B17" s="219">
        <f t="shared" ref="B17:P17" si="2">SUM(B13:B16)</f>
        <v>14</v>
      </c>
      <c r="C17" s="239">
        <f t="shared" si="2"/>
        <v>43</v>
      </c>
      <c r="D17" s="239">
        <f t="shared" si="2"/>
        <v>38</v>
      </c>
      <c r="E17" s="239">
        <f t="shared" si="2"/>
        <v>41</v>
      </c>
      <c r="F17" s="239">
        <f t="shared" si="2"/>
        <v>3</v>
      </c>
      <c r="G17" s="239">
        <f t="shared" si="2"/>
        <v>0</v>
      </c>
      <c r="H17" s="239">
        <f t="shared" si="2"/>
        <v>0</v>
      </c>
      <c r="I17" s="239">
        <f t="shared" si="2"/>
        <v>807</v>
      </c>
      <c r="J17" s="239">
        <f t="shared" si="2"/>
        <v>134</v>
      </c>
      <c r="K17" s="239">
        <f t="shared" si="2"/>
        <v>24</v>
      </c>
      <c r="L17" s="239">
        <f t="shared" si="2"/>
        <v>395</v>
      </c>
      <c r="M17" s="239">
        <f t="shared" si="2"/>
        <v>160</v>
      </c>
      <c r="N17" s="239">
        <f t="shared" si="2"/>
        <v>12</v>
      </c>
      <c r="O17" s="239">
        <f t="shared" si="2"/>
        <v>49</v>
      </c>
      <c r="P17" s="733">
        <f t="shared" si="2"/>
        <v>0</v>
      </c>
      <c r="Q17" s="743">
        <f>SUM(B17:P17)</f>
        <v>1720</v>
      </c>
      <c r="R17" s="341">
        <f>SUM(R13:R16)</f>
        <v>1</v>
      </c>
      <c r="T17" s="86"/>
      <c r="U17" s="86"/>
      <c r="V17" s="86"/>
      <c r="W17" s="86"/>
      <c r="X17" s="86"/>
      <c r="Y17" s="86"/>
      <c r="Z17" s="86"/>
      <c r="AA17" s="86"/>
      <c r="AB17" s="86"/>
      <c r="AC17" s="86"/>
      <c r="AD17" s="86"/>
      <c r="AE17" s="86"/>
      <c r="AF17" s="86"/>
      <c r="AG17" s="86"/>
      <c r="AH17" s="86"/>
      <c r="AI17" s="86"/>
      <c r="AJ17" s="86"/>
      <c r="AK17" s="86"/>
    </row>
    <row r="18" spans="1:37" s="1413" customFormat="1" ht="15.75" thickBot="1" x14ac:dyDescent="0.3">
      <c r="A18" s="93" t="s">
        <v>132</v>
      </c>
      <c r="B18" s="266">
        <f>SUM(B17/Q17)</f>
        <v>8.1395348837209301E-3</v>
      </c>
      <c r="C18" s="267">
        <f>SUM(C17/Q17)</f>
        <v>2.5000000000000001E-2</v>
      </c>
      <c r="D18" s="267">
        <f>SUM(D17/Q17)</f>
        <v>2.2093023255813953E-2</v>
      </c>
      <c r="E18" s="267">
        <f>SUM(E17/Q17)</f>
        <v>2.3837209302325583E-2</v>
      </c>
      <c r="F18" s="267">
        <f>SUM(F17/Q17)</f>
        <v>1.7441860465116279E-3</v>
      </c>
      <c r="G18" s="267">
        <f>SUM(G17/Q17)</f>
        <v>0</v>
      </c>
      <c r="H18" s="267">
        <f>SUM(H17/Q17)</f>
        <v>0</v>
      </c>
      <c r="I18" s="267">
        <f>SUM(I17/Q17)</f>
        <v>0.46918604651162793</v>
      </c>
      <c r="J18" s="267">
        <f>SUM(J17/Q17)</f>
        <v>7.7906976744186049E-2</v>
      </c>
      <c r="K18" s="267">
        <f>SUM(K17/Q17)</f>
        <v>1.3953488372093023E-2</v>
      </c>
      <c r="L18" s="267">
        <f>SUM(L17/Q17)</f>
        <v>0.22965116279069767</v>
      </c>
      <c r="M18" s="267">
        <f>SUM(M17/Q17)</f>
        <v>9.3023255813953487E-2</v>
      </c>
      <c r="N18" s="267">
        <f>SUM(N17/Q17)</f>
        <v>6.9767441860465115E-3</v>
      </c>
      <c r="O18" s="267">
        <f>SUM(O17/Q17)</f>
        <v>2.8488372093023257E-2</v>
      </c>
      <c r="P18" s="734">
        <f>SUM(P17/Q17)</f>
        <v>0</v>
      </c>
      <c r="Q18" s="744">
        <f>SUM(B18:P18)</f>
        <v>1</v>
      </c>
      <c r="R18" s="739"/>
      <c r="T18" s="86"/>
      <c r="U18" s="86"/>
      <c r="V18" s="86"/>
      <c r="W18" s="86"/>
      <c r="X18" s="86"/>
      <c r="Y18" s="86"/>
      <c r="Z18" s="86"/>
      <c r="AA18" s="86"/>
      <c r="AB18" s="86"/>
      <c r="AC18" s="86"/>
      <c r="AD18" s="86"/>
      <c r="AE18" s="86"/>
      <c r="AF18" s="86"/>
      <c r="AG18" s="86"/>
      <c r="AH18" s="86"/>
      <c r="AI18" s="86"/>
      <c r="AJ18" s="86"/>
      <c r="AK18" s="86"/>
    </row>
    <row r="19" spans="1:37" ht="15.75" hidden="1" thickBot="1" x14ac:dyDescent="0.3"/>
    <row r="20" spans="1:37" s="1413" customFormat="1" ht="15.75" hidden="1" thickBot="1" x14ac:dyDescent="0.3">
      <c r="A20" s="2054" t="s">
        <v>771</v>
      </c>
      <c r="B20" s="2055"/>
      <c r="C20" s="2055"/>
      <c r="D20" s="2055"/>
      <c r="E20" s="2055"/>
      <c r="F20" s="2055"/>
      <c r="G20" s="2055"/>
      <c r="H20" s="2055"/>
      <c r="I20" s="2055"/>
      <c r="J20" s="2055"/>
      <c r="K20" s="2055"/>
      <c r="L20" s="2055"/>
      <c r="M20" s="2055"/>
      <c r="N20" s="2055"/>
      <c r="O20" s="2055"/>
      <c r="P20" s="2055"/>
      <c r="Q20" s="2055"/>
      <c r="R20" s="2056"/>
      <c r="T20" s="86"/>
      <c r="U20" s="86"/>
      <c r="V20" s="86"/>
      <c r="W20" s="86"/>
      <c r="X20" s="86"/>
      <c r="Y20" s="86"/>
      <c r="Z20" s="86"/>
      <c r="AA20" s="86"/>
      <c r="AB20" s="86"/>
      <c r="AC20" s="86"/>
      <c r="AD20" s="86"/>
      <c r="AE20" s="86"/>
      <c r="AF20" s="86"/>
      <c r="AG20" s="86"/>
      <c r="AH20" s="86"/>
      <c r="AI20" s="86"/>
      <c r="AJ20" s="86"/>
      <c r="AK20" s="86"/>
    </row>
    <row r="21" spans="1:37" s="32" customFormat="1" ht="59.25" hidden="1" thickBot="1" x14ac:dyDescent="0.3">
      <c r="A21" s="723"/>
      <c r="B21" s="725" t="s">
        <v>80</v>
      </c>
      <c r="C21" s="726" t="s">
        <v>81</v>
      </c>
      <c r="D21" s="726" t="s">
        <v>82</v>
      </c>
      <c r="E21" s="726" t="s">
        <v>83</v>
      </c>
      <c r="F21" s="726" t="s">
        <v>84</v>
      </c>
      <c r="G21" s="726" t="s">
        <v>85</v>
      </c>
      <c r="H21" s="726" t="s">
        <v>86</v>
      </c>
      <c r="I21" s="726" t="s">
        <v>87</v>
      </c>
      <c r="J21" s="726" t="s">
        <v>88</v>
      </c>
      <c r="K21" s="726" t="s">
        <v>89</v>
      </c>
      <c r="L21" s="726" t="s">
        <v>90</v>
      </c>
      <c r="M21" s="726" t="s">
        <v>91</v>
      </c>
      <c r="N21" s="726" t="s">
        <v>92</v>
      </c>
      <c r="O21" s="726" t="s">
        <v>93</v>
      </c>
      <c r="P21" s="728" t="s">
        <v>94</v>
      </c>
      <c r="Q21" s="76" t="s">
        <v>95</v>
      </c>
      <c r="R21" s="735" t="s">
        <v>96</v>
      </c>
      <c r="T21" s="1311"/>
      <c r="U21" s="1311"/>
      <c r="V21" s="1311"/>
      <c r="W21" s="1311"/>
      <c r="X21" s="1311"/>
      <c r="Y21" s="1311"/>
      <c r="Z21" s="1311"/>
      <c r="AA21" s="1311"/>
      <c r="AB21" s="1311"/>
      <c r="AC21" s="1311"/>
      <c r="AD21" s="1311"/>
      <c r="AE21" s="1311"/>
      <c r="AF21" s="1311"/>
      <c r="AG21" s="1311"/>
      <c r="AH21" s="1311"/>
      <c r="AI21" s="1311"/>
      <c r="AJ21" s="1311"/>
      <c r="AK21" s="1311"/>
    </row>
    <row r="22" spans="1:37" s="1413" customFormat="1" hidden="1" x14ac:dyDescent="0.25">
      <c r="A22" s="173" t="s">
        <v>182</v>
      </c>
      <c r="B22" s="363">
        <v>2</v>
      </c>
      <c r="C22" s="364">
        <v>47</v>
      </c>
      <c r="D22" s="364">
        <v>62</v>
      </c>
      <c r="E22" s="364">
        <v>18</v>
      </c>
      <c r="F22" s="364">
        <v>3</v>
      </c>
      <c r="G22" s="364">
        <v>0</v>
      </c>
      <c r="H22" s="364">
        <v>8</v>
      </c>
      <c r="I22" s="365">
        <v>799</v>
      </c>
      <c r="J22" s="364">
        <v>165</v>
      </c>
      <c r="K22" s="364">
        <v>24</v>
      </c>
      <c r="L22" s="364">
        <v>320</v>
      </c>
      <c r="M22" s="364">
        <v>122</v>
      </c>
      <c r="N22" s="364">
        <v>0</v>
      </c>
      <c r="O22" s="364">
        <v>91</v>
      </c>
      <c r="P22" s="729">
        <v>7</v>
      </c>
      <c r="Q22" s="740">
        <f t="shared" ref="Q22:Q27" si="3">SUM(B22:P22)</f>
        <v>1668</v>
      </c>
      <c r="R22" s="736">
        <f>SUM(Q22/Q26)</f>
        <v>0.99760765550239239</v>
      </c>
      <c r="T22" s="86"/>
      <c r="U22" s="86"/>
      <c r="V22" s="86"/>
      <c r="W22" s="86"/>
      <c r="X22" s="86"/>
      <c r="Y22" s="86"/>
      <c r="Z22" s="86"/>
      <c r="AA22" s="86"/>
      <c r="AB22" s="86"/>
      <c r="AC22" s="86"/>
      <c r="AD22" s="86"/>
      <c r="AE22" s="86"/>
      <c r="AF22" s="86"/>
      <c r="AG22" s="86"/>
      <c r="AH22" s="86"/>
      <c r="AI22" s="86"/>
      <c r="AJ22" s="86"/>
      <c r="AK22" s="86"/>
    </row>
    <row r="23" spans="1:37" s="1413" customFormat="1" hidden="1" x14ac:dyDescent="0.25">
      <c r="A23" s="174" t="s">
        <v>183</v>
      </c>
      <c r="B23" s="367">
        <v>0</v>
      </c>
      <c r="C23" s="368">
        <v>0</v>
      </c>
      <c r="D23" s="368">
        <v>0</v>
      </c>
      <c r="E23" s="368">
        <v>0</v>
      </c>
      <c r="F23" s="368">
        <v>0</v>
      </c>
      <c r="G23" s="368">
        <v>0</v>
      </c>
      <c r="H23" s="368">
        <v>0</v>
      </c>
      <c r="I23" s="369">
        <v>0</v>
      </c>
      <c r="J23" s="368">
        <v>0</v>
      </c>
      <c r="K23" s="368">
        <v>0</v>
      </c>
      <c r="L23" s="368">
        <v>1</v>
      </c>
      <c r="M23" s="368">
        <v>2</v>
      </c>
      <c r="N23" s="368">
        <v>0</v>
      </c>
      <c r="O23" s="368">
        <v>0</v>
      </c>
      <c r="P23" s="730">
        <v>0</v>
      </c>
      <c r="Q23" s="741">
        <f t="shared" si="3"/>
        <v>3</v>
      </c>
      <c r="R23" s="737">
        <f>SUM(Q23/Q26)</f>
        <v>1.7942583732057417E-3</v>
      </c>
      <c r="T23" s="86"/>
      <c r="U23" s="86"/>
      <c r="V23" s="86"/>
      <c r="W23" s="86"/>
      <c r="X23" s="86"/>
      <c r="Y23" s="86"/>
      <c r="Z23" s="86"/>
      <c r="AA23" s="86"/>
      <c r="AB23" s="86"/>
      <c r="AC23" s="86"/>
      <c r="AD23" s="86"/>
      <c r="AE23" s="86"/>
      <c r="AF23" s="86"/>
      <c r="AG23" s="86"/>
      <c r="AH23" s="86"/>
      <c r="AI23" s="86"/>
      <c r="AJ23" s="86"/>
      <c r="AK23" s="86"/>
    </row>
    <row r="24" spans="1:37" s="1413" customFormat="1" ht="25.5" hidden="1" x14ac:dyDescent="0.25">
      <c r="A24" s="174" t="s">
        <v>268</v>
      </c>
      <c r="B24" s="367">
        <v>0</v>
      </c>
      <c r="C24" s="368">
        <v>0</v>
      </c>
      <c r="D24" s="368">
        <v>0</v>
      </c>
      <c r="E24" s="368">
        <v>0</v>
      </c>
      <c r="F24" s="368">
        <v>0</v>
      </c>
      <c r="G24" s="368">
        <v>0</v>
      </c>
      <c r="H24" s="368">
        <v>0</v>
      </c>
      <c r="I24" s="369">
        <v>0</v>
      </c>
      <c r="J24" s="368">
        <v>0</v>
      </c>
      <c r="K24" s="368">
        <v>0</v>
      </c>
      <c r="L24" s="368">
        <v>0</v>
      </c>
      <c r="M24" s="368">
        <v>0</v>
      </c>
      <c r="N24" s="368">
        <v>0</v>
      </c>
      <c r="O24" s="368">
        <v>0</v>
      </c>
      <c r="P24" s="731">
        <v>0</v>
      </c>
      <c r="Q24" s="741">
        <f t="shared" si="3"/>
        <v>0</v>
      </c>
      <c r="R24" s="737">
        <f>SUM(Q24/Q26)</f>
        <v>0</v>
      </c>
      <c r="T24" s="86"/>
      <c r="U24" s="86"/>
      <c r="V24" s="86"/>
      <c r="W24" s="86"/>
      <c r="X24" s="86"/>
      <c r="Y24" s="86"/>
      <c r="Z24" s="86"/>
      <c r="AA24" s="86"/>
      <c r="AB24" s="86"/>
      <c r="AC24" s="86"/>
      <c r="AD24" s="86"/>
      <c r="AE24" s="86"/>
      <c r="AF24" s="86"/>
      <c r="AG24" s="86"/>
      <c r="AH24" s="86"/>
      <c r="AI24" s="86"/>
      <c r="AJ24" s="86"/>
      <c r="AK24" s="86"/>
    </row>
    <row r="25" spans="1:37" s="1413" customFormat="1" ht="15.75" hidden="1" thickBot="1" x14ac:dyDescent="0.3">
      <c r="A25" s="175" t="s">
        <v>184</v>
      </c>
      <c r="B25" s="504">
        <v>0</v>
      </c>
      <c r="C25" s="505">
        <v>0</v>
      </c>
      <c r="D25" s="505">
        <v>0</v>
      </c>
      <c r="E25" s="505">
        <v>0</v>
      </c>
      <c r="F25" s="505">
        <v>0</v>
      </c>
      <c r="G25" s="505">
        <v>0</v>
      </c>
      <c r="H25" s="505">
        <v>0</v>
      </c>
      <c r="I25" s="431">
        <v>1</v>
      </c>
      <c r="J25" s="505">
        <v>0</v>
      </c>
      <c r="K25" s="505">
        <v>0</v>
      </c>
      <c r="L25" s="505">
        <v>0</v>
      </c>
      <c r="M25" s="505">
        <v>0</v>
      </c>
      <c r="N25" s="505">
        <v>0</v>
      </c>
      <c r="O25" s="505">
        <v>0</v>
      </c>
      <c r="P25" s="732">
        <v>0</v>
      </c>
      <c r="Q25" s="742">
        <f t="shared" si="3"/>
        <v>1</v>
      </c>
      <c r="R25" s="738">
        <f>SUM(Q25/Q26)</f>
        <v>5.9808612440191385E-4</v>
      </c>
      <c r="T25" s="86"/>
      <c r="U25" s="86"/>
      <c r="V25" s="86"/>
      <c r="W25" s="86"/>
      <c r="X25" s="86"/>
      <c r="Y25" s="86"/>
      <c r="Z25" s="86"/>
      <c r="AA25" s="86"/>
      <c r="AB25" s="86"/>
      <c r="AC25" s="86"/>
      <c r="AD25" s="86"/>
      <c r="AE25" s="86"/>
      <c r="AF25" s="86"/>
      <c r="AG25" s="86"/>
      <c r="AH25" s="86"/>
      <c r="AI25" s="86"/>
      <c r="AJ25" s="86"/>
      <c r="AK25" s="86"/>
    </row>
    <row r="26" spans="1:37" s="1413" customFormat="1" ht="16.5" hidden="1" thickTop="1" thickBot="1" x14ac:dyDescent="0.3">
      <c r="A26" s="176" t="s">
        <v>26</v>
      </c>
      <c r="B26" s="219">
        <f t="shared" ref="B26:P26" si="4">SUM(B22:B25)</f>
        <v>2</v>
      </c>
      <c r="C26" s="239">
        <f t="shared" si="4"/>
        <v>47</v>
      </c>
      <c r="D26" s="239">
        <f t="shared" si="4"/>
        <v>62</v>
      </c>
      <c r="E26" s="239">
        <f t="shared" si="4"/>
        <v>18</v>
      </c>
      <c r="F26" s="239">
        <f t="shared" si="4"/>
        <v>3</v>
      </c>
      <c r="G26" s="239">
        <f t="shared" si="4"/>
        <v>0</v>
      </c>
      <c r="H26" s="239">
        <f t="shared" si="4"/>
        <v>8</v>
      </c>
      <c r="I26" s="239">
        <f t="shared" si="4"/>
        <v>800</v>
      </c>
      <c r="J26" s="239">
        <f t="shared" si="4"/>
        <v>165</v>
      </c>
      <c r="K26" s="239">
        <f t="shared" si="4"/>
        <v>24</v>
      </c>
      <c r="L26" s="239">
        <f t="shared" si="4"/>
        <v>321</v>
      </c>
      <c r="M26" s="239">
        <f t="shared" si="4"/>
        <v>124</v>
      </c>
      <c r="N26" s="239">
        <f t="shared" si="4"/>
        <v>0</v>
      </c>
      <c r="O26" s="239">
        <f t="shared" si="4"/>
        <v>91</v>
      </c>
      <c r="P26" s="733">
        <f t="shared" si="4"/>
        <v>7</v>
      </c>
      <c r="Q26" s="743">
        <f t="shared" si="3"/>
        <v>1672</v>
      </c>
      <c r="R26" s="341">
        <f>SUM(R22:R25)</f>
        <v>1</v>
      </c>
      <c r="T26" s="86"/>
      <c r="U26" s="86"/>
      <c r="V26" s="86"/>
      <c r="W26" s="86"/>
      <c r="X26" s="86"/>
      <c r="Y26" s="86"/>
      <c r="Z26" s="86"/>
      <c r="AA26" s="86"/>
      <c r="AB26" s="86"/>
      <c r="AC26" s="86"/>
      <c r="AD26" s="86"/>
      <c r="AE26" s="86"/>
      <c r="AF26" s="86"/>
      <c r="AG26" s="86"/>
      <c r="AH26" s="86"/>
      <c r="AI26" s="86"/>
      <c r="AJ26" s="86"/>
      <c r="AK26" s="86"/>
    </row>
    <row r="27" spans="1:37" s="1413" customFormat="1" ht="15.75" hidden="1" thickBot="1" x14ac:dyDescent="0.3">
      <c r="A27" s="93" t="s">
        <v>132</v>
      </c>
      <c r="B27" s="266">
        <f>SUM(B26/Q26)</f>
        <v>1.1961722488038277E-3</v>
      </c>
      <c r="C27" s="267">
        <f>SUM(C26/Q26)</f>
        <v>2.8110047846889953E-2</v>
      </c>
      <c r="D27" s="267">
        <f>SUM(D26/Q26)</f>
        <v>3.7081339712918659E-2</v>
      </c>
      <c r="E27" s="267">
        <f>SUM(E26/Q26)</f>
        <v>1.076555023923445E-2</v>
      </c>
      <c r="F27" s="267">
        <f>SUM(F26/Q26)</f>
        <v>1.7942583732057417E-3</v>
      </c>
      <c r="G27" s="267">
        <f>SUM(G26/Q26)</f>
        <v>0</v>
      </c>
      <c r="H27" s="267">
        <f>SUM(H26/Q26)</f>
        <v>4.7846889952153108E-3</v>
      </c>
      <c r="I27" s="267">
        <f>SUM(I26/Q26)</f>
        <v>0.4784688995215311</v>
      </c>
      <c r="J27" s="267">
        <f>SUM(J26/Q26)</f>
        <v>9.8684210526315791E-2</v>
      </c>
      <c r="K27" s="267">
        <f>SUM(K26/Q26)</f>
        <v>1.4354066985645933E-2</v>
      </c>
      <c r="L27" s="267">
        <f>SUM(L26/Q26)</f>
        <v>0.19198564593301434</v>
      </c>
      <c r="M27" s="267">
        <f>SUM(M26/Q26)</f>
        <v>7.4162679425837319E-2</v>
      </c>
      <c r="N27" s="267">
        <f>SUM(N26/Q26)</f>
        <v>0</v>
      </c>
      <c r="O27" s="267">
        <f>SUM(O26/Q26)</f>
        <v>5.4425837320574162E-2</v>
      </c>
      <c r="P27" s="734">
        <f>SUM(P26/Q26)</f>
        <v>4.1866028708133973E-3</v>
      </c>
      <c r="Q27" s="744">
        <f t="shared" si="3"/>
        <v>1</v>
      </c>
      <c r="R27" s="739"/>
      <c r="T27" s="86"/>
      <c r="U27" s="86"/>
      <c r="V27" s="86"/>
      <c r="W27" s="86"/>
      <c r="X27" s="86"/>
      <c r="Y27" s="86"/>
      <c r="Z27" s="86"/>
      <c r="AA27" s="86"/>
      <c r="AB27" s="86"/>
      <c r="AC27" s="86"/>
      <c r="AD27" s="86"/>
      <c r="AE27" s="86"/>
      <c r="AF27" s="86"/>
      <c r="AG27" s="86"/>
      <c r="AH27" s="86"/>
      <c r="AI27" s="86"/>
      <c r="AJ27" s="86"/>
      <c r="AK27" s="86"/>
    </row>
    <row r="28" spans="1:37" s="1413" customFormat="1" x14ac:dyDescent="0.25">
      <c r="T28" s="86"/>
      <c r="U28" s="86"/>
      <c r="V28" s="86"/>
      <c r="W28" s="86"/>
      <c r="X28" s="86"/>
      <c r="Y28" s="86"/>
      <c r="Z28" s="86"/>
      <c r="AA28" s="86"/>
      <c r="AB28" s="86"/>
      <c r="AC28" s="86"/>
      <c r="AD28" s="86"/>
      <c r="AE28" s="86"/>
      <c r="AF28" s="86"/>
      <c r="AG28" s="86"/>
      <c r="AH28" s="86"/>
      <c r="AI28" s="86"/>
      <c r="AJ28" s="86"/>
      <c r="AK28" s="86"/>
    </row>
    <row r="29" spans="1:37" s="203" customFormat="1" ht="15.75" hidden="1" thickBot="1" x14ac:dyDescent="0.3">
      <c r="A29" s="2054" t="s">
        <v>691</v>
      </c>
      <c r="B29" s="2055"/>
      <c r="C29" s="2055"/>
      <c r="D29" s="2055"/>
      <c r="E29" s="2055"/>
      <c r="F29" s="2055"/>
      <c r="G29" s="2055"/>
      <c r="H29" s="2055"/>
      <c r="I29" s="2055"/>
      <c r="J29" s="2055"/>
      <c r="K29" s="2055"/>
      <c r="L29" s="2055"/>
      <c r="M29" s="2055"/>
      <c r="N29" s="2055"/>
      <c r="O29" s="2055"/>
      <c r="P29" s="2055"/>
      <c r="Q29" s="2055"/>
      <c r="R29" s="2056"/>
      <c r="T29" s="86"/>
      <c r="U29" s="86"/>
      <c r="V29" s="86"/>
      <c r="W29" s="86"/>
      <c r="X29" s="86"/>
      <c r="Y29" s="86"/>
      <c r="Z29" s="86"/>
      <c r="AA29" s="86"/>
      <c r="AB29" s="86"/>
      <c r="AC29" s="86"/>
      <c r="AD29" s="86"/>
      <c r="AE29" s="86"/>
      <c r="AF29" s="86"/>
      <c r="AG29" s="86"/>
      <c r="AH29" s="86"/>
      <c r="AI29" s="86"/>
      <c r="AJ29" s="86"/>
      <c r="AK29" s="86"/>
    </row>
    <row r="30" spans="1:37" s="32" customFormat="1" ht="59.25" hidden="1" thickBot="1" x14ac:dyDescent="0.3">
      <c r="A30" s="723"/>
      <c r="B30" s="1423" t="s">
        <v>80</v>
      </c>
      <c r="C30" s="1424" t="s">
        <v>81</v>
      </c>
      <c r="D30" s="1424" t="s">
        <v>82</v>
      </c>
      <c r="E30" s="1424" t="s">
        <v>83</v>
      </c>
      <c r="F30" s="1424" t="s">
        <v>84</v>
      </c>
      <c r="G30" s="1424" t="s">
        <v>85</v>
      </c>
      <c r="H30" s="1424" t="s">
        <v>86</v>
      </c>
      <c r="I30" s="1424" t="s">
        <v>87</v>
      </c>
      <c r="J30" s="1424" t="s">
        <v>88</v>
      </c>
      <c r="K30" s="1424" t="s">
        <v>89</v>
      </c>
      <c r="L30" s="1424" t="s">
        <v>90</v>
      </c>
      <c r="M30" s="1424" t="s">
        <v>91</v>
      </c>
      <c r="N30" s="1424" t="s">
        <v>92</v>
      </c>
      <c r="O30" s="1424" t="s">
        <v>93</v>
      </c>
      <c r="P30" s="1425" t="s">
        <v>94</v>
      </c>
      <c r="Q30" s="76" t="s">
        <v>95</v>
      </c>
      <c r="R30" s="735" t="s">
        <v>96</v>
      </c>
      <c r="T30" s="1311"/>
      <c r="U30" s="1311"/>
      <c r="V30" s="1311"/>
      <c r="W30" s="1311"/>
      <c r="X30" s="1311"/>
      <c r="Y30" s="1311"/>
      <c r="Z30" s="1311"/>
      <c r="AA30" s="1311"/>
      <c r="AB30" s="1311"/>
      <c r="AC30" s="1311"/>
      <c r="AD30" s="1311"/>
      <c r="AE30" s="1311"/>
      <c r="AF30" s="1311"/>
      <c r="AG30" s="1311"/>
      <c r="AH30" s="1311"/>
      <c r="AI30" s="1311"/>
      <c r="AJ30" s="1311"/>
      <c r="AK30" s="1311"/>
    </row>
    <row r="31" spans="1:37" s="203" customFormat="1" hidden="1" x14ac:dyDescent="0.25">
      <c r="A31" s="173" t="s">
        <v>182</v>
      </c>
      <c r="B31" s="1489">
        <v>8</v>
      </c>
      <c r="C31" s="1490">
        <v>56</v>
      </c>
      <c r="D31" s="1490">
        <v>39</v>
      </c>
      <c r="E31" s="1490">
        <v>20</v>
      </c>
      <c r="F31" s="1490">
        <v>7</v>
      </c>
      <c r="G31" s="1490">
        <v>0</v>
      </c>
      <c r="H31" s="1490">
        <v>4</v>
      </c>
      <c r="I31" s="1490">
        <v>815</v>
      </c>
      <c r="J31" s="1490">
        <v>142</v>
      </c>
      <c r="K31" s="1490">
        <v>18</v>
      </c>
      <c r="L31" s="1490">
        <v>308</v>
      </c>
      <c r="M31" s="1490">
        <v>136</v>
      </c>
      <c r="N31" s="1490">
        <v>5</v>
      </c>
      <c r="O31" s="1490">
        <v>78</v>
      </c>
      <c r="P31" s="1491">
        <v>8</v>
      </c>
      <c r="Q31" s="1492">
        <f t="shared" ref="Q31:Q36" si="5">SUM(B31:P31)</f>
        <v>1644</v>
      </c>
      <c r="R31" s="1493">
        <f>SUM(Q31/Q35)</f>
        <v>0.99576014536644453</v>
      </c>
      <c r="T31" s="86"/>
      <c r="U31" s="86"/>
      <c r="V31" s="86"/>
      <c r="W31" s="86"/>
      <c r="X31" s="86"/>
      <c r="Y31" s="86"/>
      <c r="Z31" s="86"/>
      <c r="AA31" s="86"/>
      <c r="AB31" s="86"/>
      <c r="AC31" s="86"/>
      <c r="AD31" s="86"/>
      <c r="AE31" s="86"/>
      <c r="AF31" s="86"/>
      <c r="AG31" s="86"/>
      <c r="AH31" s="86"/>
      <c r="AI31" s="86"/>
      <c r="AJ31" s="86"/>
      <c r="AK31" s="86"/>
    </row>
    <row r="32" spans="1:37" s="203" customFormat="1" hidden="1" x14ac:dyDescent="0.25">
      <c r="A32" s="174" t="s">
        <v>183</v>
      </c>
      <c r="B32" s="1494">
        <v>0</v>
      </c>
      <c r="C32" s="1429">
        <v>0</v>
      </c>
      <c r="D32" s="1429">
        <v>0</v>
      </c>
      <c r="E32" s="1429">
        <v>0</v>
      </c>
      <c r="F32" s="1429">
        <v>0</v>
      </c>
      <c r="G32" s="1429">
        <v>0</v>
      </c>
      <c r="H32" s="1429">
        <v>0</v>
      </c>
      <c r="I32" s="388">
        <v>3</v>
      </c>
      <c r="J32" s="1429">
        <v>0</v>
      </c>
      <c r="K32" s="1429">
        <v>0</v>
      </c>
      <c r="L32" s="1429">
        <v>4</v>
      </c>
      <c r="M32" s="1429">
        <v>0</v>
      </c>
      <c r="N32" s="1429">
        <v>0</v>
      </c>
      <c r="O32" s="1429">
        <v>0</v>
      </c>
      <c r="P32" s="1430">
        <v>0</v>
      </c>
      <c r="Q32" s="1495">
        <f t="shared" si="5"/>
        <v>7</v>
      </c>
      <c r="R32" s="1496">
        <f>SUM(Q32/Q35)</f>
        <v>4.2398546335554212E-3</v>
      </c>
      <c r="T32" s="86"/>
      <c r="U32" s="86"/>
      <c r="V32" s="86"/>
      <c r="W32" s="86"/>
      <c r="X32" s="86"/>
      <c r="Y32" s="86"/>
      <c r="Z32" s="86"/>
      <c r="AA32" s="86"/>
      <c r="AB32" s="86"/>
      <c r="AC32" s="86"/>
      <c r="AD32" s="86"/>
      <c r="AE32" s="86"/>
      <c r="AF32" s="86"/>
      <c r="AG32" s="86"/>
      <c r="AH32" s="86"/>
      <c r="AI32" s="86"/>
      <c r="AJ32" s="86"/>
      <c r="AK32" s="86"/>
    </row>
    <row r="33" spans="1:38" s="203" customFormat="1" ht="25.5" hidden="1" x14ac:dyDescent="0.25">
      <c r="A33" s="174" t="s">
        <v>268</v>
      </c>
      <c r="B33" s="1497">
        <v>0</v>
      </c>
      <c r="C33" s="1498">
        <v>0</v>
      </c>
      <c r="D33" s="1498">
        <v>0</v>
      </c>
      <c r="E33" s="1498">
        <v>0</v>
      </c>
      <c r="F33" s="1498">
        <v>0</v>
      </c>
      <c r="G33" s="1498">
        <v>0</v>
      </c>
      <c r="H33" s="1498">
        <v>0</v>
      </c>
      <c r="I33" s="1498">
        <v>0</v>
      </c>
      <c r="J33" s="1498">
        <v>0</v>
      </c>
      <c r="K33" s="1498">
        <v>0</v>
      </c>
      <c r="L33" s="1498">
        <v>0</v>
      </c>
      <c r="M33" s="1498">
        <v>0</v>
      </c>
      <c r="N33" s="1498">
        <v>0</v>
      </c>
      <c r="O33" s="1498">
        <v>0</v>
      </c>
      <c r="P33" s="1499">
        <v>0</v>
      </c>
      <c r="Q33" s="1495">
        <f t="shared" si="5"/>
        <v>0</v>
      </c>
      <c r="R33" s="1496">
        <f>SUM(Q33/Q35)</f>
        <v>0</v>
      </c>
      <c r="T33" s="86"/>
      <c r="U33" s="86"/>
      <c r="V33" s="1313"/>
      <c r="W33" s="1313"/>
      <c r="X33" s="1313"/>
      <c r="Y33" s="1313"/>
      <c r="Z33" s="1313"/>
      <c r="AA33" s="1313"/>
      <c r="AB33" s="1313"/>
      <c r="AC33" s="1313"/>
      <c r="AD33" s="1313"/>
      <c r="AE33" s="1313"/>
      <c r="AF33" s="1313"/>
      <c r="AG33" s="1313"/>
      <c r="AH33" s="1313"/>
      <c r="AI33" s="1313"/>
      <c r="AJ33" s="1313"/>
      <c r="AK33" s="1313"/>
      <c r="AL33" s="86"/>
    </row>
    <row r="34" spans="1:38" s="203" customFormat="1" ht="15.75" hidden="1" thickBot="1" x14ac:dyDescent="0.3">
      <c r="A34" s="175" t="s">
        <v>184</v>
      </c>
      <c r="B34" s="1500">
        <v>0</v>
      </c>
      <c r="C34" s="1501">
        <v>0</v>
      </c>
      <c r="D34" s="1501">
        <v>0</v>
      </c>
      <c r="E34" s="1501">
        <v>0</v>
      </c>
      <c r="F34" s="1501">
        <v>0</v>
      </c>
      <c r="G34" s="1501">
        <v>0</v>
      </c>
      <c r="H34" s="1501">
        <v>0</v>
      </c>
      <c r="I34" s="1502">
        <v>0</v>
      </c>
      <c r="J34" s="1501">
        <v>0</v>
      </c>
      <c r="K34" s="1501">
        <v>0</v>
      </c>
      <c r="L34" s="1501">
        <v>0</v>
      </c>
      <c r="M34" s="1501">
        <v>0</v>
      </c>
      <c r="N34" s="1501">
        <v>0</v>
      </c>
      <c r="O34" s="1501">
        <v>0</v>
      </c>
      <c r="P34" s="1503">
        <v>0</v>
      </c>
      <c r="Q34" s="1504">
        <f t="shared" si="5"/>
        <v>0</v>
      </c>
      <c r="R34" s="1505">
        <f>SUM(Q34/Q35)</f>
        <v>0</v>
      </c>
      <c r="T34" s="86"/>
      <c r="U34" s="86"/>
      <c r="V34" s="1313"/>
      <c r="W34" s="86"/>
      <c r="X34" s="86"/>
      <c r="Y34" s="86"/>
      <c r="Z34" s="86"/>
      <c r="AA34" s="86"/>
      <c r="AB34" s="86"/>
      <c r="AC34" s="86"/>
      <c r="AD34" s="86"/>
      <c r="AE34" s="86"/>
      <c r="AF34" s="86"/>
      <c r="AG34" s="86"/>
      <c r="AH34" s="86"/>
      <c r="AI34" s="86"/>
      <c r="AJ34" s="86"/>
      <c r="AK34" s="86"/>
      <c r="AL34" s="86"/>
    </row>
    <row r="35" spans="1:38" s="203" customFormat="1" ht="16.5" hidden="1" thickTop="1" thickBot="1" x14ac:dyDescent="0.3">
      <c r="A35" s="176" t="s">
        <v>26</v>
      </c>
      <c r="B35" s="1461">
        <f t="shared" ref="B35:P35" si="6">SUM(B31:B34)</f>
        <v>8</v>
      </c>
      <c r="C35" s="1506">
        <f t="shared" si="6"/>
        <v>56</v>
      </c>
      <c r="D35" s="1506">
        <f t="shared" si="6"/>
        <v>39</v>
      </c>
      <c r="E35" s="1506">
        <f t="shared" si="6"/>
        <v>20</v>
      </c>
      <c r="F35" s="1506">
        <f t="shared" si="6"/>
        <v>7</v>
      </c>
      <c r="G35" s="1506">
        <f t="shared" si="6"/>
        <v>0</v>
      </c>
      <c r="H35" s="1506">
        <f t="shared" si="6"/>
        <v>4</v>
      </c>
      <c r="I35" s="1506">
        <f t="shared" si="6"/>
        <v>818</v>
      </c>
      <c r="J35" s="1506">
        <f t="shared" si="6"/>
        <v>142</v>
      </c>
      <c r="K35" s="1506">
        <f t="shared" si="6"/>
        <v>18</v>
      </c>
      <c r="L35" s="1506">
        <f t="shared" si="6"/>
        <v>312</v>
      </c>
      <c r="M35" s="1506">
        <f t="shared" si="6"/>
        <v>136</v>
      </c>
      <c r="N35" s="1506">
        <f t="shared" si="6"/>
        <v>5</v>
      </c>
      <c r="O35" s="1506">
        <f t="shared" si="6"/>
        <v>78</v>
      </c>
      <c r="P35" s="1507">
        <f t="shared" si="6"/>
        <v>8</v>
      </c>
      <c r="Q35" s="1508">
        <f t="shared" si="5"/>
        <v>1651</v>
      </c>
      <c r="R35" s="1509">
        <f>SUM(R31:R34)</f>
        <v>1</v>
      </c>
      <c r="T35" s="86"/>
      <c r="U35" s="86"/>
      <c r="V35" s="1313"/>
      <c r="W35" s="86"/>
      <c r="X35" s="86"/>
      <c r="Y35" s="86"/>
      <c r="Z35" s="86"/>
      <c r="AA35" s="86"/>
      <c r="AB35" s="86"/>
      <c r="AC35" s="86"/>
      <c r="AD35" s="86"/>
      <c r="AE35" s="86"/>
      <c r="AF35" s="86"/>
      <c r="AG35" s="86"/>
      <c r="AH35" s="86"/>
      <c r="AI35" s="86"/>
      <c r="AJ35" s="86"/>
      <c r="AK35" s="86"/>
      <c r="AL35" s="86"/>
    </row>
    <row r="36" spans="1:38" s="203" customFormat="1" ht="15.75" hidden="1" thickBot="1" x14ac:dyDescent="0.3">
      <c r="A36" s="93" t="s">
        <v>132</v>
      </c>
      <c r="B36" s="642">
        <f>SUM(B35/Q35)</f>
        <v>4.8455481526347667E-3</v>
      </c>
      <c r="C36" s="643">
        <f>SUM(C35/Q35)</f>
        <v>3.3918837068443369E-2</v>
      </c>
      <c r="D36" s="643">
        <f>SUM(D35/Q35)</f>
        <v>2.3622047244094488E-2</v>
      </c>
      <c r="E36" s="643">
        <f>SUM(E35/Q35)</f>
        <v>1.2113870381586917E-2</v>
      </c>
      <c r="F36" s="643">
        <f>SUM(F35/Q35)</f>
        <v>4.2398546335554212E-3</v>
      </c>
      <c r="G36" s="643">
        <f>SUM(G35/Q35)</f>
        <v>0</v>
      </c>
      <c r="H36" s="643">
        <f>SUM(H35/Q35)</f>
        <v>2.4227740763173833E-3</v>
      </c>
      <c r="I36" s="643">
        <f>SUM(I35/Q35)</f>
        <v>0.49545729860690491</v>
      </c>
      <c r="J36" s="643">
        <f>SUM(J35/Q35)</f>
        <v>8.6008479709267116E-2</v>
      </c>
      <c r="K36" s="643">
        <f>SUM(K35/Q35)</f>
        <v>1.0902483343428226E-2</v>
      </c>
      <c r="L36" s="643">
        <f>SUM(L35/Q35)</f>
        <v>0.1889763779527559</v>
      </c>
      <c r="M36" s="643">
        <f>SUM(M35/Q35)</f>
        <v>8.2374318594791038E-2</v>
      </c>
      <c r="N36" s="643">
        <f>SUM(N35/Q35)</f>
        <v>3.0284675953967293E-3</v>
      </c>
      <c r="O36" s="643">
        <f>SUM(O35/Q35)</f>
        <v>4.7244094488188976E-2</v>
      </c>
      <c r="P36" s="1510">
        <f>SUM(P35/Q35)</f>
        <v>4.8455481526347667E-3</v>
      </c>
      <c r="Q36" s="1511">
        <f t="shared" si="5"/>
        <v>1</v>
      </c>
      <c r="R36" s="739"/>
      <c r="T36" s="86"/>
      <c r="U36" s="86"/>
      <c r="V36" s="1313"/>
      <c r="W36" s="86"/>
      <c r="X36" s="86"/>
      <c r="Y36" s="86"/>
      <c r="Z36" s="86"/>
      <c r="AA36" s="86"/>
      <c r="AB36" s="86"/>
      <c r="AC36" s="86"/>
      <c r="AD36" s="86"/>
      <c r="AE36" s="86"/>
      <c r="AF36" s="86"/>
      <c r="AG36" s="86"/>
      <c r="AH36" s="86"/>
      <c r="AI36" s="86"/>
      <c r="AJ36" s="86"/>
      <c r="AK36" s="86"/>
      <c r="AL36" s="86"/>
    </row>
    <row r="37" spans="1:38" s="203" customFormat="1" ht="15.75" hidden="1" thickBot="1" x14ac:dyDescent="0.3">
      <c r="T37" s="86"/>
      <c r="U37" s="86"/>
      <c r="V37" s="1313"/>
      <c r="W37" s="86"/>
      <c r="X37" s="86"/>
      <c r="Y37" s="86"/>
      <c r="Z37" s="86"/>
      <c r="AA37" s="86"/>
      <c r="AB37" s="86"/>
      <c r="AC37" s="86"/>
      <c r="AD37" s="86"/>
      <c r="AE37" s="86"/>
      <c r="AF37" s="86"/>
      <c r="AG37" s="86"/>
      <c r="AH37" s="86"/>
      <c r="AI37" s="86"/>
      <c r="AJ37" s="86"/>
      <c r="AK37" s="86"/>
      <c r="AL37" s="86"/>
    </row>
    <row r="38" spans="1:38" s="203" customFormat="1" ht="15.75" hidden="1" thickBot="1" x14ac:dyDescent="0.3">
      <c r="A38" s="2054" t="s">
        <v>700</v>
      </c>
      <c r="B38" s="2055"/>
      <c r="C38" s="2055"/>
      <c r="D38" s="2055"/>
      <c r="E38" s="2055"/>
      <c r="F38" s="2055"/>
      <c r="G38" s="2055"/>
      <c r="H38" s="2055"/>
      <c r="I38" s="2055"/>
      <c r="J38" s="2055"/>
      <c r="K38" s="2055"/>
      <c r="L38" s="2055"/>
      <c r="M38" s="2055"/>
      <c r="N38" s="2055"/>
      <c r="O38" s="2055"/>
      <c r="P38" s="2055"/>
      <c r="Q38" s="2055"/>
      <c r="R38" s="2056"/>
      <c r="T38" s="86"/>
      <c r="U38" s="86"/>
      <c r="V38" s="1313"/>
      <c r="W38" s="86"/>
      <c r="X38" s="86"/>
      <c r="Y38" s="86"/>
      <c r="Z38" s="86"/>
      <c r="AA38" s="86"/>
      <c r="AB38" s="86"/>
      <c r="AC38" s="86"/>
      <c r="AD38" s="86"/>
      <c r="AE38" s="86"/>
      <c r="AF38" s="86"/>
      <c r="AG38" s="86"/>
      <c r="AH38" s="86"/>
      <c r="AI38" s="86"/>
      <c r="AJ38" s="86"/>
      <c r="AK38" s="86"/>
      <c r="AL38" s="86"/>
    </row>
    <row r="39" spans="1:38" s="32" customFormat="1" ht="59.25" hidden="1" thickBot="1" x14ac:dyDescent="0.3">
      <c r="A39" s="723"/>
      <c r="B39" s="725" t="s">
        <v>80</v>
      </c>
      <c r="C39" s="726" t="s">
        <v>81</v>
      </c>
      <c r="D39" s="726" t="s">
        <v>82</v>
      </c>
      <c r="E39" s="726" t="s">
        <v>83</v>
      </c>
      <c r="F39" s="726" t="s">
        <v>84</v>
      </c>
      <c r="G39" s="726" t="s">
        <v>85</v>
      </c>
      <c r="H39" s="726" t="s">
        <v>86</v>
      </c>
      <c r="I39" s="726" t="s">
        <v>87</v>
      </c>
      <c r="J39" s="726" t="s">
        <v>88</v>
      </c>
      <c r="K39" s="726" t="s">
        <v>89</v>
      </c>
      <c r="L39" s="726" t="s">
        <v>90</v>
      </c>
      <c r="M39" s="726" t="s">
        <v>91</v>
      </c>
      <c r="N39" s="726" t="s">
        <v>92</v>
      </c>
      <c r="O39" s="726" t="s">
        <v>93</v>
      </c>
      <c r="P39" s="728" t="s">
        <v>94</v>
      </c>
      <c r="Q39" s="76" t="s">
        <v>95</v>
      </c>
      <c r="R39" s="735" t="s">
        <v>96</v>
      </c>
      <c r="T39" s="1312"/>
      <c r="U39" s="1313"/>
      <c r="V39" s="1313"/>
      <c r="W39" s="1312"/>
      <c r="X39" s="1312"/>
      <c r="Y39" s="1312"/>
      <c r="Z39" s="1312"/>
      <c r="AA39" s="1312"/>
      <c r="AB39" s="1312"/>
      <c r="AC39" s="1312"/>
      <c r="AD39" s="1312"/>
      <c r="AE39" s="1312"/>
      <c r="AF39" s="1312"/>
      <c r="AG39" s="1312"/>
      <c r="AH39" s="1312"/>
      <c r="AI39" s="1312"/>
      <c r="AJ39" s="1312"/>
      <c r="AK39" s="1312"/>
      <c r="AL39" s="1311"/>
    </row>
    <row r="40" spans="1:38" s="203" customFormat="1" hidden="1" x14ac:dyDescent="0.25">
      <c r="A40" s="173" t="s">
        <v>182</v>
      </c>
      <c r="B40" s="1185">
        <v>15</v>
      </c>
      <c r="C40" s="1186">
        <v>44</v>
      </c>
      <c r="D40" s="1186">
        <v>50</v>
      </c>
      <c r="E40" s="1186">
        <v>38</v>
      </c>
      <c r="F40" s="1186">
        <v>11</v>
      </c>
      <c r="G40" s="1186">
        <v>1</v>
      </c>
      <c r="H40" s="1186">
        <v>8</v>
      </c>
      <c r="I40" s="1124">
        <v>1279</v>
      </c>
      <c r="J40" s="1186">
        <v>205</v>
      </c>
      <c r="K40" s="1186">
        <v>10</v>
      </c>
      <c r="L40" s="1186">
        <v>426</v>
      </c>
      <c r="M40" s="1186">
        <v>107</v>
      </c>
      <c r="N40" s="1186">
        <v>8</v>
      </c>
      <c r="O40" s="1186">
        <v>62</v>
      </c>
      <c r="P40" s="1187">
        <v>36</v>
      </c>
      <c r="Q40" s="136">
        <f t="shared" ref="Q40:Q45" si="7">SUM(B40:P40)</f>
        <v>2300</v>
      </c>
      <c r="R40" s="868">
        <f>SUM(Q40/Q44)</f>
        <v>0.989247311827957</v>
      </c>
      <c r="T40" s="1312"/>
      <c r="U40" s="1313"/>
      <c r="V40" s="1313"/>
      <c r="W40" s="1313"/>
      <c r="X40" s="1313"/>
      <c r="Y40" s="1313"/>
      <c r="Z40" s="1313"/>
      <c r="AA40" s="1313"/>
      <c r="AB40" s="1313"/>
      <c r="AC40" s="1313"/>
      <c r="AD40" s="1313"/>
      <c r="AE40" s="1313"/>
      <c r="AF40" s="1313"/>
      <c r="AG40" s="1313"/>
      <c r="AH40" s="1313"/>
      <c r="AI40" s="1313"/>
      <c r="AJ40" s="1313"/>
      <c r="AK40" s="1313"/>
      <c r="AL40" s="86"/>
    </row>
    <row r="41" spans="1:38" s="203" customFormat="1" hidden="1" x14ac:dyDescent="0.25">
      <c r="A41" s="174" t="s">
        <v>183</v>
      </c>
      <c r="B41" s="1188">
        <v>0</v>
      </c>
      <c r="C41" s="1189">
        <v>0</v>
      </c>
      <c r="D41" s="1189">
        <v>0</v>
      </c>
      <c r="E41" s="1189">
        <v>0</v>
      </c>
      <c r="F41" s="1189">
        <v>0</v>
      </c>
      <c r="G41" s="1189">
        <v>0</v>
      </c>
      <c r="H41" s="1189">
        <v>0</v>
      </c>
      <c r="I41" s="1127">
        <v>3</v>
      </c>
      <c r="J41" s="1189">
        <v>0</v>
      </c>
      <c r="K41" s="1189">
        <v>0</v>
      </c>
      <c r="L41" s="1189">
        <v>12</v>
      </c>
      <c r="M41" s="1189">
        <v>0</v>
      </c>
      <c r="N41" s="1189">
        <v>0</v>
      </c>
      <c r="O41" s="1189">
        <v>1</v>
      </c>
      <c r="P41" s="1190">
        <v>0</v>
      </c>
      <c r="Q41" s="137">
        <f t="shared" si="7"/>
        <v>16</v>
      </c>
      <c r="R41" s="869">
        <f>SUM(Q41/Q44)</f>
        <v>6.8817204301075269E-3</v>
      </c>
      <c r="T41" s="1312"/>
      <c r="U41" s="1313"/>
      <c r="V41" s="1313"/>
      <c r="W41" s="86"/>
      <c r="X41" s="86"/>
      <c r="Y41" s="86"/>
      <c r="Z41" s="86"/>
      <c r="AA41" s="86"/>
      <c r="AB41" s="86"/>
      <c r="AC41" s="86"/>
      <c r="AD41" s="86"/>
      <c r="AE41" s="86"/>
      <c r="AF41" s="86"/>
      <c r="AG41" s="86"/>
      <c r="AH41" s="86"/>
      <c r="AI41" s="86"/>
      <c r="AJ41" s="86"/>
      <c r="AK41" s="86"/>
      <c r="AL41" s="86"/>
    </row>
    <row r="42" spans="1:38" s="203" customFormat="1" ht="25.5" hidden="1" x14ac:dyDescent="0.25">
      <c r="A42" s="174" t="s">
        <v>268</v>
      </c>
      <c r="B42" s="1191">
        <v>0</v>
      </c>
      <c r="C42" s="1192">
        <v>0</v>
      </c>
      <c r="D42" s="1192">
        <v>0</v>
      </c>
      <c r="E42" s="1192">
        <v>0</v>
      </c>
      <c r="F42" s="1192">
        <v>0</v>
      </c>
      <c r="G42" s="1192">
        <v>0</v>
      </c>
      <c r="H42" s="1192">
        <v>0</v>
      </c>
      <c r="I42" s="1192">
        <v>3</v>
      </c>
      <c r="J42" s="1192">
        <v>0</v>
      </c>
      <c r="K42" s="1192">
        <v>0</v>
      </c>
      <c r="L42" s="1192">
        <v>6</v>
      </c>
      <c r="M42" s="1192">
        <v>0</v>
      </c>
      <c r="N42" s="1192">
        <v>0</v>
      </c>
      <c r="O42" s="1192">
        <v>0</v>
      </c>
      <c r="P42" s="1193">
        <v>0</v>
      </c>
      <c r="Q42" s="137">
        <f t="shared" si="7"/>
        <v>9</v>
      </c>
      <c r="R42" s="869">
        <f>SUM(Q42/Q44)</f>
        <v>3.8709677419354839E-3</v>
      </c>
      <c r="T42" s="1312"/>
      <c r="U42" s="1313"/>
      <c r="V42" s="1313"/>
      <c r="W42" s="86"/>
      <c r="X42" s="86"/>
      <c r="Y42" s="86"/>
      <c r="Z42" s="86"/>
      <c r="AA42" s="86"/>
      <c r="AB42" s="86"/>
      <c r="AC42" s="86"/>
      <c r="AD42" s="86"/>
      <c r="AE42" s="86"/>
      <c r="AF42" s="86"/>
      <c r="AG42" s="86"/>
      <c r="AH42" s="86"/>
      <c r="AI42" s="86"/>
      <c r="AJ42" s="86"/>
      <c r="AK42" s="86"/>
      <c r="AL42" s="86"/>
    </row>
    <row r="43" spans="1:38" s="203" customFormat="1" ht="15.75" hidden="1" thickBot="1" x14ac:dyDescent="0.3">
      <c r="A43" s="175" t="s">
        <v>184</v>
      </c>
      <c r="B43" s="1194">
        <v>0</v>
      </c>
      <c r="C43" s="1195">
        <v>0</v>
      </c>
      <c r="D43" s="1195">
        <v>0</v>
      </c>
      <c r="E43" s="1195">
        <v>0</v>
      </c>
      <c r="F43" s="1195">
        <v>0</v>
      </c>
      <c r="G43" s="1195">
        <v>0</v>
      </c>
      <c r="H43" s="1195">
        <v>0</v>
      </c>
      <c r="I43" s="1130">
        <v>0</v>
      </c>
      <c r="J43" s="1195">
        <v>0</v>
      </c>
      <c r="K43" s="1195">
        <v>0</v>
      </c>
      <c r="L43" s="1195">
        <v>0</v>
      </c>
      <c r="M43" s="1195">
        <v>0</v>
      </c>
      <c r="N43" s="1195">
        <v>0</v>
      </c>
      <c r="O43" s="1195">
        <v>0</v>
      </c>
      <c r="P43" s="1196">
        <v>0</v>
      </c>
      <c r="Q43" s="138">
        <f t="shared" si="7"/>
        <v>0</v>
      </c>
      <c r="R43" s="870">
        <f>SUM(Q43/Q44)</f>
        <v>0</v>
      </c>
      <c r="T43" s="1312"/>
      <c r="U43" s="1313"/>
      <c r="V43" s="1313"/>
      <c r="W43" s="86"/>
      <c r="X43" s="86"/>
      <c r="Y43" s="86"/>
      <c r="Z43" s="86"/>
      <c r="AA43" s="86"/>
      <c r="AB43" s="86"/>
      <c r="AC43" s="86"/>
      <c r="AD43" s="86"/>
      <c r="AE43" s="86"/>
      <c r="AF43" s="86"/>
      <c r="AG43" s="86"/>
      <c r="AH43" s="86"/>
      <c r="AI43" s="86"/>
      <c r="AJ43" s="86"/>
      <c r="AK43" s="86"/>
      <c r="AL43" s="86"/>
    </row>
    <row r="44" spans="1:38" s="203" customFormat="1" ht="16.5" hidden="1" thickTop="1" thickBot="1" x14ac:dyDescent="0.3">
      <c r="A44" s="176" t="s">
        <v>26</v>
      </c>
      <c r="B44" s="1077">
        <f t="shared" ref="B44:P44" si="8">SUM(B40:B43)</f>
        <v>15</v>
      </c>
      <c r="C44" s="1078">
        <f t="shared" si="8"/>
        <v>44</v>
      </c>
      <c r="D44" s="1078">
        <f t="shared" si="8"/>
        <v>50</v>
      </c>
      <c r="E44" s="1078">
        <f t="shared" si="8"/>
        <v>38</v>
      </c>
      <c r="F44" s="1078">
        <f t="shared" si="8"/>
        <v>11</v>
      </c>
      <c r="G44" s="1078">
        <f t="shared" si="8"/>
        <v>1</v>
      </c>
      <c r="H44" s="1078">
        <f t="shared" si="8"/>
        <v>8</v>
      </c>
      <c r="I44" s="1078">
        <f t="shared" si="8"/>
        <v>1285</v>
      </c>
      <c r="J44" s="1078">
        <f t="shared" si="8"/>
        <v>205</v>
      </c>
      <c r="K44" s="1078">
        <f t="shared" si="8"/>
        <v>10</v>
      </c>
      <c r="L44" s="1078">
        <f t="shared" si="8"/>
        <v>444</v>
      </c>
      <c r="M44" s="1078">
        <f t="shared" si="8"/>
        <v>107</v>
      </c>
      <c r="N44" s="1078">
        <f t="shared" si="8"/>
        <v>8</v>
      </c>
      <c r="O44" s="1078">
        <f t="shared" si="8"/>
        <v>63</v>
      </c>
      <c r="P44" s="1079">
        <f t="shared" si="8"/>
        <v>36</v>
      </c>
      <c r="Q44" s="871">
        <f t="shared" si="7"/>
        <v>2325</v>
      </c>
      <c r="R44" s="872">
        <f>SUM(R40:R43)</f>
        <v>1</v>
      </c>
      <c r="T44" s="1312"/>
      <c r="U44" s="1313"/>
      <c r="V44" s="1313"/>
      <c r="W44" s="86"/>
      <c r="X44" s="86"/>
      <c r="Y44" s="86"/>
      <c r="Z44" s="86"/>
      <c r="AA44" s="86"/>
      <c r="AB44" s="86"/>
      <c r="AC44" s="86"/>
      <c r="AD44" s="86"/>
      <c r="AE44" s="86"/>
      <c r="AF44" s="86"/>
      <c r="AG44" s="86"/>
      <c r="AH44" s="86"/>
      <c r="AI44" s="86"/>
      <c r="AJ44" s="86"/>
      <c r="AK44" s="86"/>
      <c r="AL44" s="86"/>
    </row>
    <row r="45" spans="1:38" s="203" customFormat="1" ht="15.75" hidden="1" thickBot="1" x14ac:dyDescent="0.3">
      <c r="A45" s="93" t="s">
        <v>132</v>
      </c>
      <c r="B45" s="873">
        <f>SUM(B44/Q44)</f>
        <v>6.4516129032258064E-3</v>
      </c>
      <c r="C45" s="874">
        <f>SUM(C44/Q44)</f>
        <v>1.8924731182795699E-2</v>
      </c>
      <c r="D45" s="874">
        <f>SUM(D44/Q44)</f>
        <v>2.1505376344086023E-2</v>
      </c>
      <c r="E45" s="874">
        <f>SUM(E44/Q44)</f>
        <v>1.6344086021505378E-2</v>
      </c>
      <c r="F45" s="874">
        <f>SUM(F44/Q44)</f>
        <v>4.7311827956989247E-3</v>
      </c>
      <c r="G45" s="874">
        <f>SUM(G44/Q44)</f>
        <v>4.3010752688172043E-4</v>
      </c>
      <c r="H45" s="874">
        <f>SUM(H44/Q44)</f>
        <v>3.4408602150537634E-3</v>
      </c>
      <c r="I45" s="874">
        <f>SUM(I44/Q44)</f>
        <v>0.55268817204301079</v>
      </c>
      <c r="J45" s="874">
        <f>SUM(J44/Q44)</f>
        <v>8.8172043010752682E-2</v>
      </c>
      <c r="K45" s="874">
        <f>SUM(K44/Q44)</f>
        <v>4.3010752688172043E-3</v>
      </c>
      <c r="L45" s="874">
        <f>SUM(L44/Q44)</f>
        <v>0.19096774193548388</v>
      </c>
      <c r="M45" s="874">
        <f>SUM(M44/Q44)</f>
        <v>4.6021505376344085E-2</v>
      </c>
      <c r="N45" s="874">
        <f>SUM(N44/Q44)</f>
        <v>3.4408602150537634E-3</v>
      </c>
      <c r="O45" s="874">
        <f>SUM(O44/Q44)</f>
        <v>2.7096774193548386E-2</v>
      </c>
      <c r="P45" s="875">
        <f>SUM(P44/Q44)</f>
        <v>1.5483870967741935E-2</v>
      </c>
      <c r="Q45" s="876">
        <f t="shared" si="7"/>
        <v>1</v>
      </c>
      <c r="R45" s="739"/>
      <c r="T45" s="1312"/>
      <c r="U45" s="1313"/>
      <c r="V45" s="1313"/>
      <c r="W45" s="86"/>
      <c r="X45" s="86"/>
      <c r="Y45" s="86"/>
      <c r="Z45" s="86"/>
      <c r="AA45" s="86"/>
      <c r="AB45" s="86"/>
      <c r="AC45" s="86"/>
      <c r="AD45" s="86"/>
      <c r="AE45" s="86"/>
      <c r="AF45" s="86"/>
      <c r="AG45" s="86"/>
      <c r="AH45" s="86"/>
      <c r="AI45" s="86"/>
      <c r="AJ45" s="86"/>
      <c r="AK45" s="86"/>
      <c r="AL45" s="86"/>
    </row>
    <row r="46" spans="1:38" s="203" customFormat="1" ht="15.75" hidden="1" customHeight="1" thickBot="1" x14ac:dyDescent="0.3">
      <c r="T46" s="1312"/>
      <c r="U46" s="1313"/>
      <c r="V46" s="1313"/>
      <c r="W46" s="86"/>
      <c r="X46" s="86"/>
      <c r="Y46" s="86"/>
      <c r="Z46" s="86"/>
      <c r="AA46" s="86"/>
      <c r="AB46" s="86"/>
      <c r="AC46" s="86"/>
      <c r="AD46" s="86"/>
      <c r="AE46" s="86"/>
      <c r="AF46" s="86"/>
      <c r="AG46" s="86"/>
      <c r="AH46" s="86"/>
      <c r="AI46" s="86"/>
      <c r="AJ46" s="86"/>
      <c r="AK46" s="86"/>
      <c r="AL46" s="86"/>
    </row>
    <row r="47" spans="1:38" s="203" customFormat="1" ht="15.75" hidden="1" customHeight="1" thickBot="1" x14ac:dyDescent="0.3">
      <c r="A47" s="2054" t="s">
        <v>701</v>
      </c>
      <c r="B47" s="2055"/>
      <c r="C47" s="2055"/>
      <c r="D47" s="2055"/>
      <c r="E47" s="2055"/>
      <c r="F47" s="2055"/>
      <c r="G47" s="2055"/>
      <c r="H47" s="2055"/>
      <c r="I47" s="2055"/>
      <c r="J47" s="2055"/>
      <c r="K47" s="2055"/>
      <c r="L47" s="2055"/>
      <c r="M47" s="2055"/>
      <c r="N47" s="2055"/>
      <c r="O47" s="2055"/>
      <c r="P47" s="2055"/>
      <c r="Q47" s="2055"/>
      <c r="R47" s="2056"/>
      <c r="T47" s="1312"/>
      <c r="U47" s="1313"/>
      <c r="V47" s="1313"/>
      <c r="W47" s="86"/>
      <c r="X47" s="86"/>
      <c r="Y47" s="86"/>
      <c r="Z47" s="86"/>
      <c r="AA47" s="86"/>
      <c r="AB47" s="86"/>
      <c r="AC47" s="86"/>
      <c r="AD47" s="86"/>
      <c r="AE47" s="86"/>
      <c r="AF47" s="86"/>
      <c r="AG47" s="86"/>
      <c r="AH47" s="86"/>
      <c r="AI47" s="86"/>
      <c r="AJ47" s="86"/>
      <c r="AK47" s="86"/>
      <c r="AL47" s="86"/>
    </row>
    <row r="48" spans="1:38" s="32" customFormat="1" ht="69.75" hidden="1" customHeight="1" thickBot="1" x14ac:dyDescent="0.3">
      <c r="A48" s="723"/>
      <c r="B48" s="725" t="s">
        <v>80</v>
      </c>
      <c r="C48" s="726" t="s">
        <v>81</v>
      </c>
      <c r="D48" s="726" t="s">
        <v>82</v>
      </c>
      <c r="E48" s="726" t="s">
        <v>83</v>
      </c>
      <c r="F48" s="726" t="s">
        <v>84</v>
      </c>
      <c r="G48" s="726" t="s">
        <v>85</v>
      </c>
      <c r="H48" s="726" t="s">
        <v>86</v>
      </c>
      <c r="I48" s="726" t="s">
        <v>87</v>
      </c>
      <c r="J48" s="726" t="s">
        <v>88</v>
      </c>
      <c r="K48" s="726" t="s">
        <v>89</v>
      </c>
      <c r="L48" s="726" t="s">
        <v>90</v>
      </c>
      <c r="M48" s="726" t="s">
        <v>91</v>
      </c>
      <c r="N48" s="726" t="s">
        <v>92</v>
      </c>
      <c r="O48" s="726" t="s">
        <v>93</v>
      </c>
      <c r="P48" s="728" t="s">
        <v>94</v>
      </c>
      <c r="Q48" s="76" t="s">
        <v>95</v>
      </c>
      <c r="R48" s="735" t="s">
        <v>96</v>
      </c>
      <c r="T48" s="1312"/>
      <c r="U48" s="1313"/>
      <c r="V48" s="1311"/>
      <c r="W48" s="1311"/>
      <c r="X48" s="1311"/>
      <c r="Y48" s="1311"/>
      <c r="Z48" s="1311"/>
      <c r="AA48" s="1311"/>
      <c r="AB48" s="1311"/>
      <c r="AC48" s="1311"/>
      <c r="AD48" s="1311"/>
      <c r="AE48" s="1311"/>
      <c r="AF48" s="1311"/>
      <c r="AG48" s="1311"/>
      <c r="AH48" s="1311"/>
      <c r="AI48" s="1311"/>
      <c r="AJ48" s="1311"/>
      <c r="AK48" s="1311"/>
      <c r="AL48" s="1311"/>
    </row>
    <row r="49" spans="1:38" s="203" customFormat="1" hidden="1" x14ac:dyDescent="0.25">
      <c r="A49" s="173" t="s">
        <v>182</v>
      </c>
      <c r="B49" s="1185">
        <v>9</v>
      </c>
      <c r="C49" s="1186">
        <v>41</v>
      </c>
      <c r="D49" s="1186">
        <v>14</v>
      </c>
      <c r="E49" s="1186">
        <v>36</v>
      </c>
      <c r="F49" s="1186">
        <v>9</v>
      </c>
      <c r="G49" s="1186">
        <v>9</v>
      </c>
      <c r="H49" s="1186">
        <v>1</v>
      </c>
      <c r="I49" s="1124">
        <v>1519</v>
      </c>
      <c r="J49" s="1186">
        <v>192</v>
      </c>
      <c r="K49" s="1186">
        <v>21</v>
      </c>
      <c r="L49" s="1186">
        <v>532</v>
      </c>
      <c r="M49" s="1186">
        <v>181</v>
      </c>
      <c r="N49" s="1186">
        <v>10</v>
      </c>
      <c r="O49" s="1186">
        <v>105</v>
      </c>
      <c r="P49" s="1187">
        <v>10</v>
      </c>
      <c r="Q49" s="136">
        <v>2689</v>
      </c>
      <c r="R49" s="868">
        <f>SUM(Q49/Q53)</f>
        <v>0.99408502772643248</v>
      </c>
      <c r="T49" s="1312"/>
      <c r="U49" s="1313"/>
      <c r="V49" s="86"/>
      <c r="W49" s="86"/>
      <c r="X49" s="86"/>
      <c r="Y49" s="86"/>
      <c r="Z49" s="86"/>
      <c r="AA49" s="86"/>
      <c r="AB49" s="86"/>
      <c r="AC49" s="86"/>
      <c r="AD49" s="86"/>
      <c r="AE49" s="86"/>
      <c r="AF49" s="86"/>
      <c r="AG49" s="86"/>
      <c r="AH49" s="86"/>
      <c r="AI49" s="86"/>
      <c r="AJ49" s="86"/>
      <c r="AK49" s="86"/>
      <c r="AL49" s="86"/>
    </row>
    <row r="50" spans="1:38" s="203" customFormat="1" hidden="1" x14ac:dyDescent="0.25">
      <c r="A50" s="174" t="s">
        <v>183</v>
      </c>
      <c r="B50" s="1188">
        <v>0</v>
      </c>
      <c r="C50" s="1189">
        <v>0</v>
      </c>
      <c r="D50" s="1189">
        <v>0</v>
      </c>
      <c r="E50" s="1189">
        <v>0</v>
      </c>
      <c r="F50" s="1189">
        <v>0</v>
      </c>
      <c r="G50" s="1189">
        <v>0</v>
      </c>
      <c r="H50" s="1189">
        <v>0</v>
      </c>
      <c r="I50" s="1127">
        <v>10</v>
      </c>
      <c r="J50" s="1189">
        <v>0</v>
      </c>
      <c r="K50" s="1189">
        <v>0</v>
      </c>
      <c r="L50" s="1189">
        <v>4</v>
      </c>
      <c r="M50" s="1189">
        <v>0</v>
      </c>
      <c r="N50" s="1189">
        <v>0</v>
      </c>
      <c r="O50" s="1189">
        <v>0</v>
      </c>
      <c r="P50" s="1190">
        <v>0</v>
      </c>
      <c r="Q50" s="137">
        <v>14</v>
      </c>
      <c r="R50" s="869">
        <f>SUM(Q50/Q53)</f>
        <v>5.1756007393715343E-3</v>
      </c>
      <c r="T50" s="1312"/>
      <c r="U50" s="1313"/>
      <c r="V50" s="86"/>
      <c r="W50" s="86"/>
      <c r="X50" s="86"/>
      <c r="Y50" s="86"/>
      <c r="Z50" s="86"/>
      <c r="AA50" s="86"/>
      <c r="AB50" s="86"/>
      <c r="AC50" s="86"/>
      <c r="AD50" s="86"/>
      <c r="AE50" s="86"/>
      <c r="AF50" s="86"/>
      <c r="AG50" s="86"/>
      <c r="AH50" s="86"/>
      <c r="AI50" s="86"/>
      <c r="AJ50" s="86"/>
      <c r="AK50" s="86"/>
      <c r="AL50" s="86"/>
    </row>
    <row r="51" spans="1:38" s="203" customFormat="1" ht="25.5" hidden="1" x14ac:dyDescent="0.25">
      <c r="A51" s="174" t="s">
        <v>268</v>
      </c>
      <c r="B51" s="1191">
        <v>0</v>
      </c>
      <c r="C51" s="1192">
        <v>0</v>
      </c>
      <c r="D51" s="1192">
        <v>0</v>
      </c>
      <c r="E51" s="1192">
        <v>0</v>
      </c>
      <c r="F51" s="1192">
        <v>0</v>
      </c>
      <c r="G51" s="1192">
        <v>0</v>
      </c>
      <c r="H51" s="1192">
        <v>0</v>
      </c>
      <c r="I51" s="1192">
        <v>0</v>
      </c>
      <c r="J51" s="1192">
        <v>0</v>
      </c>
      <c r="K51" s="1192">
        <v>0</v>
      </c>
      <c r="L51" s="1192">
        <v>0</v>
      </c>
      <c r="M51" s="1192">
        <v>0</v>
      </c>
      <c r="N51" s="1192">
        <v>0</v>
      </c>
      <c r="O51" s="1192">
        <v>0</v>
      </c>
      <c r="P51" s="1193">
        <v>0</v>
      </c>
      <c r="Q51" s="137">
        <v>0</v>
      </c>
      <c r="R51" s="869">
        <f>SUM(Q51/Q53)</f>
        <v>0</v>
      </c>
      <c r="T51" s="1312"/>
      <c r="U51" s="1313"/>
      <c r="V51" s="86"/>
      <c r="W51" s="86"/>
      <c r="X51" s="86"/>
      <c r="Y51" s="86"/>
      <c r="Z51" s="86"/>
      <c r="AA51" s="86"/>
      <c r="AB51" s="86"/>
      <c r="AC51" s="86"/>
      <c r="AD51" s="86"/>
      <c r="AE51" s="86"/>
      <c r="AF51" s="86"/>
      <c r="AG51" s="86"/>
      <c r="AH51" s="86"/>
      <c r="AI51" s="86"/>
      <c r="AJ51" s="86"/>
      <c r="AK51" s="86"/>
      <c r="AL51" s="86"/>
    </row>
    <row r="52" spans="1:38" s="203" customFormat="1" ht="15.75" hidden="1" thickBot="1" x14ac:dyDescent="0.3">
      <c r="A52" s="175" t="s">
        <v>184</v>
      </c>
      <c r="B52" s="1194">
        <v>0</v>
      </c>
      <c r="C52" s="1195">
        <v>1</v>
      </c>
      <c r="D52" s="1195">
        <v>0</v>
      </c>
      <c r="E52" s="1195">
        <v>0</v>
      </c>
      <c r="F52" s="1195">
        <v>0</v>
      </c>
      <c r="G52" s="1195">
        <v>0</v>
      </c>
      <c r="H52" s="1195">
        <v>0</v>
      </c>
      <c r="I52" s="1130">
        <v>0</v>
      </c>
      <c r="J52" s="1195">
        <v>1</v>
      </c>
      <c r="K52" s="1195">
        <v>0</v>
      </c>
      <c r="L52" s="1195">
        <v>0</v>
      </c>
      <c r="M52" s="1195">
        <v>0</v>
      </c>
      <c r="N52" s="1195">
        <v>0</v>
      </c>
      <c r="O52" s="1195">
        <v>0</v>
      </c>
      <c r="P52" s="1196">
        <v>0</v>
      </c>
      <c r="Q52" s="138">
        <v>2</v>
      </c>
      <c r="R52" s="870">
        <f>SUM(Q52/Q53)</f>
        <v>7.3937153419593343E-4</v>
      </c>
      <c r="T52" s="1312"/>
      <c r="U52" s="1313"/>
      <c r="V52" s="86"/>
      <c r="W52" s="86"/>
      <c r="X52" s="86"/>
      <c r="Y52" s="86"/>
      <c r="Z52" s="86"/>
      <c r="AA52" s="86"/>
      <c r="AB52" s="86"/>
      <c r="AC52" s="86"/>
      <c r="AD52" s="86"/>
      <c r="AE52" s="86"/>
      <c r="AF52" s="86"/>
      <c r="AG52" s="86"/>
      <c r="AH52" s="86"/>
      <c r="AI52" s="86"/>
      <c r="AJ52" s="86"/>
      <c r="AK52" s="86"/>
      <c r="AL52" s="86"/>
    </row>
    <row r="53" spans="1:38" s="203" customFormat="1" hidden="1" x14ac:dyDescent="0.25">
      <c r="A53" s="176" t="s">
        <v>26</v>
      </c>
      <c r="B53" s="1077">
        <f t="shared" ref="B53:P53" si="9">SUM(B49:B52)</f>
        <v>9</v>
      </c>
      <c r="C53" s="1078">
        <f t="shared" si="9"/>
        <v>42</v>
      </c>
      <c r="D53" s="1078">
        <f t="shared" si="9"/>
        <v>14</v>
      </c>
      <c r="E53" s="1078">
        <f t="shared" si="9"/>
        <v>36</v>
      </c>
      <c r="F53" s="1078">
        <f t="shared" si="9"/>
        <v>9</v>
      </c>
      <c r="G53" s="1078">
        <f t="shared" si="9"/>
        <v>9</v>
      </c>
      <c r="H53" s="1078">
        <f t="shared" si="9"/>
        <v>1</v>
      </c>
      <c r="I53" s="1078">
        <f t="shared" si="9"/>
        <v>1529</v>
      </c>
      <c r="J53" s="1078">
        <f t="shared" si="9"/>
        <v>193</v>
      </c>
      <c r="K53" s="1078">
        <f t="shared" si="9"/>
        <v>21</v>
      </c>
      <c r="L53" s="1078">
        <f t="shared" si="9"/>
        <v>536</v>
      </c>
      <c r="M53" s="1078">
        <f t="shared" si="9"/>
        <v>181</v>
      </c>
      <c r="N53" s="1078">
        <f t="shared" si="9"/>
        <v>10</v>
      </c>
      <c r="O53" s="1078">
        <f t="shared" si="9"/>
        <v>105</v>
      </c>
      <c r="P53" s="1079">
        <f t="shared" si="9"/>
        <v>10</v>
      </c>
      <c r="Q53" s="871">
        <f>SUM(B53:P53)</f>
        <v>2705</v>
      </c>
      <c r="R53" s="872">
        <f>SUM(R49:R52)</f>
        <v>0.99999999999999989</v>
      </c>
      <c r="T53" s="1312"/>
      <c r="U53" s="1313"/>
      <c r="V53" s="86"/>
      <c r="W53" s="86"/>
      <c r="X53" s="86"/>
      <c r="Y53" s="86"/>
      <c r="Z53" s="86"/>
      <c r="AA53" s="86"/>
      <c r="AB53" s="86"/>
      <c r="AC53" s="86"/>
      <c r="AD53" s="86"/>
      <c r="AE53" s="86"/>
      <c r="AF53" s="86"/>
      <c r="AG53" s="86"/>
      <c r="AH53" s="86"/>
      <c r="AI53" s="86"/>
      <c r="AJ53" s="86"/>
      <c r="AK53" s="86"/>
      <c r="AL53" s="86"/>
    </row>
    <row r="54" spans="1:38" s="203" customFormat="1" ht="15.75" hidden="1" thickBot="1" x14ac:dyDescent="0.3">
      <c r="A54" s="93" t="s">
        <v>132</v>
      </c>
      <c r="B54" s="873">
        <f>SUM(B53/Q53)</f>
        <v>3.3271719038817007E-3</v>
      </c>
      <c r="C54" s="874">
        <f>SUM(C53/Q53)</f>
        <v>1.5526802218114602E-2</v>
      </c>
      <c r="D54" s="874">
        <f>SUM(D53/Q53)</f>
        <v>5.1756007393715343E-3</v>
      </c>
      <c r="E54" s="874">
        <f>SUM(E53/Q53)</f>
        <v>1.3308687615526803E-2</v>
      </c>
      <c r="F54" s="874">
        <f>SUM(F53/Q53)</f>
        <v>3.3271719038817007E-3</v>
      </c>
      <c r="G54" s="874">
        <f>SUM(G53/Q53)</f>
        <v>3.3271719038817007E-3</v>
      </c>
      <c r="H54" s="874">
        <f>SUM(H53/Q53)</f>
        <v>3.6968576709796671E-4</v>
      </c>
      <c r="I54" s="874">
        <v>0.56599999999999995</v>
      </c>
      <c r="J54" s="874">
        <f>SUM(J53/Q53)</f>
        <v>7.1349353049907582E-2</v>
      </c>
      <c r="K54" s="874">
        <f>SUM(K53/Q53)</f>
        <v>7.763401109057301E-3</v>
      </c>
      <c r="L54" s="874">
        <f>SUM(L53/Q53)</f>
        <v>0.19815157116451015</v>
      </c>
      <c r="M54" s="874">
        <f>SUM(M53/Q53)</f>
        <v>6.6913123844731984E-2</v>
      </c>
      <c r="N54" s="874">
        <f>SUM(N53/Q53)</f>
        <v>3.6968576709796672E-3</v>
      </c>
      <c r="O54" s="874">
        <f>SUM(O53/Q53)</f>
        <v>3.8817005545286505E-2</v>
      </c>
      <c r="P54" s="875">
        <f>SUM(P53/Q53)</f>
        <v>3.6968576709796672E-3</v>
      </c>
      <c r="Q54" s="876">
        <f>SUM(B54:P54)</f>
        <v>1.000750462107209</v>
      </c>
      <c r="R54" s="739"/>
      <c r="T54" s="1312"/>
      <c r="U54" s="1313"/>
      <c r="V54" s="86"/>
      <c r="W54" s="86"/>
      <c r="X54" s="86"/>
      <c r="Y54" s="86"/>
      <c r="Z54" s="86"/>
      <c r="AA54" s="86"/>
      <c r="AB54" s="86"/>
      <c r="AC54" s="86"/>
      <c r="AD54" s="86"/>
      <c r="AE54" s="86"/>
      <c r="AF54" s="86"/>
      <c r="AG54" s="86"/>
      <c r="AH54" s="86"/>
      <c r="AI54" s="86"/>
      <c r="AJ54" s="86"/>
      <c r="AK54" s="86"/>
      <c r="AL54" s="86"/>
    </row>
    <row r="55" spans="1:38" s="203" customFormat="1" hidden="1" x14ac:dyDescent="0.25">
      <c r="T55" s="86"/>
      <c r="U55" s="86"/>
      <c r="V55" s="86"/>
      <c r="W55" s="86"/>
      <c r="X55" s="86"/>
      <c r="Y55" s="86"/>
      <c r="Z55" s="86"/>
      <c r="AA55" s="86"/>
      <c r="AB55" s="86"/>
      <c r="AC55" s="86"/>
      <c r="AD55" s="86"/>
      <c r="AE55" s="86"/>
      <c r="AF55" s="86"/>
      <c r="AG55" s="86"/>
      <c r="AH55" s="86"/>
      <c r="AI55" s="86"/>
      <c r="AJ55" s="86"/>
      <c r="AK55" s="86"/>
      <c r="AL55" s="86"/>
    </row>
    <row r="56" spans="1:38" ht="15.75" hidden="1" thickBot="1" x14ac:dyDescent="0.3">
      <c r="A56" s="2054" t="s">
        <v>714</v>
      </c>
      <c r="B56" s="2055"/>
      <c r="C56" s="2055"/>
      <c r="D56" s="2055"/>
      <c r="E56" s="2055"/>
      <c r="F56" s="2055"/>
      <c r="G56" s="2055"/>
      <c r="H56" s="2055"/>
      <c r="I56" s="2055"/>
      <c r="J56" s="2055"/>
      <c r="K56" s="2055"/>
      <c r="L56" s="2055"/>
      <c r="M56" s="2055"/>
      <c r="N56" s="2055"/>
      <c r="O56" s="2055"/>
      <c r="P56" s="2055"/>
      <c r="Q56" s="2055"/>
      <c r="R56" s="2056"/>
      <c r="AL56" s="86"/>
    </row>
    <row r="57" spans="1:38" s="32" customFormat="1" ht="70.5" hidden="1" customHeight="1" thickBot="1" x14ac:dyDescent="0.3">
      <c r="A57" s="723"/>
      <c r="B57" s="725" t="s">
        <v>80</v>
      </c>
      <c r="C57" s="726" t="s">
        <v>81</v>
      </c>
      <c r="D57" s="726" t="s">
        <v>82</v>
      </c>
      <c r="E57" s="726" t="s">
        <v>83</v>
      </c>
      <c r="F57" s="726" t="s">
        <v>84</v>
      </c>
      <c r="G57" s="726" t="s">
        <v>85</v>
      </c>
      <c r="H57" s="726" t="s">
        <v>86</v>
      </c>
      <c r="I57" s="726" t="s">
        <v>87</v>
      </c>
      <c r="J57" s="726" t="s">
        <v>88</v>
      </c>
      <c r="K57" s="726" t="s">
        <v>89</v>
      </c>
      <c r="L57" s="726" t="s">
        <v>90</v>
      </c>
      <c r="M57" s="726" t="s">
        <v>91</v>
      </c>
      <c r="N57" s="726" t="s">
        <v>92</v>
      </c>
      <c r="O57" s="726" t="s">
        <v>93</v>
      </c>
      <c r="P57" s="728" t="s">
        <v>94</v>
      </c>
      <c r="Q57" s="76" t="s">
        <v>95</v>
      </c>
      <c r="R57" s="735" t="s">
        <v>96</v>
      </c>
      <c r="T57" s="1311"/>
      <c r="U57" s="1311"/>
      <c r="V57" s="1311"/>
      <c r="W57" s="1311"/>
      <c r="X57" s="1311"/>
      <c r="Y57" s="1311"/>
      <c r="Z57" s="1311"/>
      <c r="AA57" s="1311"/>
      <c r="AB57" s="1311"/>
      <c r="AC57" s="1311"/>
      <c r="AD57" s="1311"/>
      <c r="AE57" s="1311"/>
      <c r="AF57" s="1311"/>
      <c r="AG57" s="1311"/>
      <c r="AH57" s="1311"/>
      <c r="AI57" s="1311"/>
      <c r="AJ57" s="1311"/>
      <c r="AK57" s="1311"/>
      <c r="AL57" s="1311"/>
    </row>
    <row r="58" spans="1:38" hidden="1" x14ac:dyDescent="0.25">
      <c r="A58" s="173" t="s">
        <v>182</v>
      </c>
      <c r="B58" s="867">
        <v>7</v>
      </c>
      <c r="C58" s="867">
        <v>78</v>
      </c>
      <c r="D58" s="867">
        <v>9</v>
      </c>
      <c r="E58" s="867">
        <v>13</v>
      </c>
      <c r="F58" s="867">
        <v>16</v>
      </c>
      <c r="G58" s="867">
        <v>0</v>
      </c>
      <c r="H58" s="867">
        <v>1</v>
      </c>
      <c r="I58" s="867">
        <v>1429</v>
      </c>
      <c r="J58" s="867">
        <v>124</v>
      </c>
      <c r="K58" s="867">
        <v>18</v>
      </c>
      <c r="L58" s="867">
        <v>546</v>
      </c>
      <c r="M58" s="867">
        <v>158</v>
      </c>
      <c r="N58" s="867">
        <v>18</v>
      </c>
      <c r="O58" s="867">
        <v>88</v>
      </c>
      <c r="P58" s="867">
        <v>21</v>
      </c>
      <c r="Q58" s="136">
        <f t="shared" ref="Q58:Q63" si="10">SUM(B58:P58)</f>
        <v>2526</v>
      </c>
      <c r="R58" s="868">
        <f>SUM(Q58/Q62)</f>
        <v>0.99175500588928156</v>
      </c>
      <c r="AL58" s="86"/>
    </row>
    <row r="59" spans="1:38" hidden="1" x14ac:dyDescent="0.25">
      <c r="A59" s="174" t="s">
        <v>183</v>
      </c>
      <c r="B59" s="867">
        <v>0</v>
      </c>
      <c r="C59" s="867">
        <v>0</v>
      </c>
      <c r="D59" s="867">
        <v>0</v>
      </c>
      <c r="E59" s="867">
        <v>0</v>
      </c>
      <c r="F59" s="867">
        <v>0</v>
      </c>
      <c r="G59" s="867">
        <v>0</v>
      </c>
      <c r="H59" s="867">
        <v>0</v>
      </c>
      <c r="I59" s="867">
        <v>5</v>
      </c>
      <c r="J59" s="867">
        <v>0</v>
      </c>
      <c r="K59" s="867">
        <v>0</v>
      </c>
      <c r="L59" s="867">
        <v>11</v>
      </c>
      <c r="M59" s="867">
        <v>2</v>
      </c>
      <c r="N59" s="867">
        <v>0</v>
      </c>
      <c r="O59" s="867">
        <v>0</v>
      </c>
      <c r="P59" s="867">
        <v>1</v>
      </c>
      <c r="Q59" s="137">
        <f t="shared" si="10"/>
        <v>19</v>
      </c>
      <c r="R59" s="869">
        <f>SUM(Q59/Q62)</f>
        <v>7.45975657636435E-3</v>
      </c>
      <c r="AL59" s="86"/>
    </row>
    <row r="60" spans="1:38" ht="25.5" hidden="1" x14ac:dyDescent="0.25">
      <c r="A60" s="174" t="s">
        <v>268</v>
      </c>
      <c r="B60" s="867">
        <v>0</v>
      </c>
      <c r="C60" s="867">
        <v>0</v>
      </c>
      <c r="D60" s="867">
        <v>0</v>
      </c>
      <c r="E60" s="867">
        <v>0</v>
      </c>
      <c r="F60" s="867">
        <v>0</v>
      </c>
      <c r="G60" s="867">
        <v>0</v>
      </c>
      <c r="H60" s="867">
        <v>0</v>
      </c>
      <c r="I60" s="867">
        <v>0</v>
      </c>
      <c r="J60" s="867">
        <v>0</v>
      </c>
      <c r="K60" s="867">
        <v>0</v>
      </c>
      <c r="L60" s="867">
        <v>0</v>
      </c>
      <c r="M60" s="867">
        <v>0</v>
      </c>
      <c r="N60" s="867">
        <v>0</v>
      </c>
      <c r="O60" s="867">
        <v>0</v>
      </c>
      <c r="P60" s="867">
        <v>0</v>
      </c>
      <c r="Q60" s="137">
        <f t="shared" si="10"/>
        <v>0</v>
      </c>
      <c r="R60" s="869">
        <f>SUM(Q60/Q62)</f>
        <v>0</v>
      </c>
      <c r="AL60" s="86"/>
    </row>
    <row r="61" spans="1:38" ht="15.75" hidden="1" thickBot="1" x14ac:dyDescent="0.3">
      <c r="A61" s="175" t="s">
        <v>184</v>
      </c>
      <c r="B61" s="877">
        <v>0</v>
      </c>
      <c r="C61" s="877">
        <v>0</v>
      </c>
      <c r="D61" s="877">
        <v>0</v>
      </c>
      <c r="E61" s="877">
        <v>0</v>
      </c>
      <c r="F61" s="877">
        <v>0</v>
      </c>
      <c r="G61" s="877">
        <v>0</v>
      </c>
      <c r="H61" s="877">
        <v>0</v>
      </c>
      <c r="I61" s="877">
        <v>0</v>
      </c>
      <c r="J61" s="877">
        <v>0</v>
      </c>
      <c r="K61" s="877">
        <v>0</v>
      </c>
      <c r="L61" s="877">
        <v>2</v>
      </c>
      <c r="M61" s="877">
        <v>0</v>
      </c>
      <c r="N61" s="877">
        <v>0</v>
      </c>
      <c r="O61" s="877">
        <v>0</v>
      </c>
      <c r="P61" s="877">
        <v>0</v>
      </c>
      <c r="Q61" s="138">
        <f t="shared" si="10"/>
        <v>2</v>
      </c>
      <c r="R61" s="870">
        <f>SUM(Q61/Q62)</f>
        <v>7.8523753435414214E-4</v>
      </c>
      <c r="AL61" s="86"/>
    </row>
    <row r="62" spans="1:38" ht="15.75" hidden="1" thickTop="1" x14ac:dyDescent="0.25">
      <c r="A62" s="176" t="s">
        <v>26</v>
      </c>
      <c r="B62" s="123">
        <f t="shared" ref="B62:P62" si="11">SUM(B58:B61)</f>
        <v>7</v>
      </c>
      <c r="C62" s="124">
        <f t="shared" si="11"/>
        <v>78</v>
      </c>
      <c r="D62" s="124">
        <f t="shared" si="11"/>
        <v>9</v>
      </c>
      <c r="E62" s="124">
        <f t="shared" si="11"/>
        <v>13</v>
      </c>
      <c r="F62" s="124">
        <f t="shared" si="11"/>
        <v>16</v>
      </c>
      <c r="G62" s="124">
        <f t="shared" si="11"/>
        <v>0</v>
      </c>
      <c r="H62" s="124">
        <f t="shared" si="11"/>
        <v>1</v>
      </c>
      <c r="I62" s="124">
        <f t="shared" si="11"/>
        <v>1434</v>
      </c>
      <c r="J62" s="124">
        <f t="shared" si="11"/>
        <v>124</v>
      </c>
      <c r="K62" s="124">
        <f t="shared" si="11"/>
        <v>18</v>
      </c>
      <c r="L62" s="124">
        <f t="shared" si="11"/>
        <v>559</v>
      </c>
      <c r="M62" s="124">
        <f t="shared" si="11"/>
        <v>160</v>
      </c>
      <c r="N62" s="124">
        <f t="shared" si="11"/>
        <v>18</v>
      </c>
      <c r="O62" s="124">
        <f t="shared" si="11"/>
        <v>88</v>
      </c>
      <c r="P62" s="878">
        <f t="shared" si="11"/>
        <v>22</v>
      </c>
      <c r="Q62" s="871">
        <f>SUM(Q58:Q61)</f>
        <v>2547</v>
      </c>
      <c r="R62" s="872">
        <f>SUM(R58:R61)</f>
        <v>1</v>
      </c>
      <c r="AL62" s="86"/>
    </row>
    <row r="63" spans="1:38" ht="15.75" hidden="1" thickBot="1" x14ac:dyDescent="0.3">
      <c r="A63" s="93" t="s">
        <v>132</v>
      </c>
      <c r="B63" s="873">
        <f>SUM(B62/Q62)</f>
        <v>2.7483313702394976E-3</v>
      </c>
      <c r="C63" s="874">
        <f>SUM(C62/Q62)</f>
        <v>3.0624263839811542E-2</v>
      </c>
      <c r="D63" s="874">
        <f>SUM(D62/Q62)</f>
        <v>3.5335689045936395E-3</v>
      </c>
      <c r="E63" s="874">
        <f>SUM(E62/Q62)</f>
        <v>5.1040439733019242E-3</v>
      </c>
      <c r="F63" s="874">
        <f>SUM(F62/Q62)</f>
        <v>6.2819002748331371E-3</v>
      </c>
      <c r="G63" s="874">
        <f>SUM(G62/Q62)</f>
        <v>0</v>
      </c>
      <c r="H63" s="874">
        <f>SUM(H62/Q62)</f>
        <v>3.9261876717707107E-4</v>
      </c>
      <c r="I63" s="874">
        <v>0.56200000000000006</v>
      </c>
      <c r="J63" s="874">
        <f>SUM(J62/Q62)</f>
        <v>4.8684727129956813E-2</v>
      </c>
      <c r="K63" s="874">
        <f>SUM(K62/Q62)</f>
        <v>7.0671378091872791E-3</v>
      </c>
      <c r="L63" s="874">
        <f>SUM(L62/Q62)</f>
        <v>0.21947389085198271</v>
      </c>
      <c r="M63" s="874">
        <f>SUM(M62/Q62)</f>
        <v>6.2819002748331368E-2</v>
      </c>
      <c r="N63" s="874">
        <f>SUM(N62/Q62)</f>
        <v>7.0671378091872791E-3</v>
      </c>
      <c r="O63" s="874">
        <f>SUM(O62/Q62)</f>
        <v>3.4550451511582252E-2</v>
      </c>
      <c r="P63" s="875">
        <f>SUM(P62/Q62)</f>
        <v>8.6376128778955629E-3</v>
      </c>
      <c r="Q63" s="876">
        <f t="shared" si="10"/>
        <v>0.99898468786808026</v>
      </c>
      <c r="R63" s="739"/>
      <c r="AL63" s="86"/>
    </row>
    <row r="64" spans="1:38" hidden="1" x14ac:dyDescent="0.25">
      <c r="AL64" s="86"/>
    </row>
    <row r="65" spans="1:38" s="203" customFormat="1" ht="15.75" hidden="1" thickBot="1" x14ac:dyDescent="0.3">
      <c r="A65" s="2054" t="s">
        <v>705</v>
      </c>
      <c r="B65" s="2055"/>
      <c r="C65" s="2055"/>
      <c r="D65" s="2055"/>
      <c r="E65" s="2055"/>
      <c r="F65" s="2055"/>
      <c r="G65" s="2055"/>
      <c r="H65" s="2055"/>
      <c r="I65" s="2055"/>
      <c r="J65" s="2055"/>
      <c r="K65" s="2055"/>
      <c r="L65" s="2055"/>
      <c r="M65" s="2055"/>
      <c r="N65" s="2055"/>
      <c r="O65" s="2055"/>
      <c r="P65" s="2055"/>
      <c r="Q65" s="2055"/>
      <c r="R65" s="2056"/>
      <c r="T65" s="86"/>
      <c r="U65" s="86"/>
      <c r="V65" s="86"/>
      <c r="W65" s="86"/>
      <c r="X65" s="86"/>
      <c r="Y65" s="86"/>
      <c r="Z65" s="86"/>
      <c r="AA65" s="86"/>
      <c r="AB65" s="86"/>
      <c r="AC65" s="86"/>
      <c r="AD65" s="86"/>
      <c r="AE65" s="86"/>
      <c r="AF65" s="86"/>
      <c r="AG65" s="86"/>
      <c r="AH65" s="86"/>
      <c r="AI65" s="86"/>
      <c r="AJ65" s="86"/>
      <c r="AK65" s="86"/>
      <c r="AL65" s="86"/>
    </row>
    <row r="66" spans="1:38" s="32" customFormat="1" ht="70.5" hidden="1" customHeight="1" thickBot="1" x14ac:dyDescent="0.3">
      <c r="A66" s="723"/>
      <c r="B66" s="725" t="s">
        <v>80</v>
      </c>
      <c r="C66" s="726" t="s">
        <v>81</v>
      </c>
      <c r="D66" s="726" t="s">
        <v>82</v>
      </c>
      <c r="E66" s="726" t="s">
        <v>83</v>
      </c>
      <c r="F66" s="726" t="s">
        <v>84</v>
      </c>
      <c r="G66" s="726" t="s">
        <v>85</v>
      </c>
      <c r="H66" s="726" t="s">
        <v>86</v>
      </c>
      <c r="I66" s="726" t="s">
        <v>87</v>
      </c>
      <c r="J66" s="726" t="s">
        <v>88</v>
      </c>
      <c r="K66" s="726" t="s">
        <v>89</v>
      </c>
      <c r="L66" s="726" t="s">
        <v>90</v>
      </c>
      <c r="M66" s="726" t="s">
        <v>91</v>
      </c>
      <c r="N66" s="726" t="s">
        <v>92</v>
      </c>
      <c r="O66" s="726" t="s">
        <v>93</v>
      </c>
      <c r="P66" s="728" t="s">
        <v>94</v>
      </c>
      <c r="Q66" s="76" t="s">
        <v>95</v>
      </c>
      <c r="R66" s="735" t="s">
        <v>96</v>
      </c>
      <c r="T66" s="1311"/>
      <c r="U66" s="1311"/>
      <c r="V66" s="1311"/>
      <c r="W66" s="1311"/>
      <c r="X66" s="1311"/>
      <c r="Y66" s="1311"/>
      <c r="Z66" s="1311"/>
      <c r="AA66" s="1311"/>
      <c r="AB66" s="1311"/>
      <c r="AC66" s="1311"/>
      <c r="AD66" s="1311"/>
      <c r="AE66" s="1311"/>
      <c r="AF66" s="1311"/>
      <c r="AG66" s="1311"/>
      <c r="AH66" s="1311"/>
      <c r="AI66" s="1311"/>
      <c r="AJ66" s="1311"/>
      <c r="AK66" s="1311"/>
      <c r="AL66" s="1311"/>
    </row>
    <row r="67" spans="1:38" s="203" customFormat="1" hidden="1" x14ac:dyDescent="0.25">
      <c r="A67" s="173" t="s">
        <v>182</v>
      </c>
      <c r="B67" s="363">
        <v>12</v>
      </c>
      <c r="C67" s="364">
        <v>79</v>
      </c>
      <c r="D67" s="364">
        <v>48</v>
      </c>
      <c r="E67" s="364">
        <v>20</v>
      </c>
      <c r="F67" s="364">
        <v>15</v>
      </c>
      <c r="G67" s="364">
        <v>0</v>
      </c>
      <c r="H67" s="364">
        <v>5</v>
      </c>
      <c r="I67" s="365">
        <v>1577</v>
      </c>
      <c r="J67" s="364">
        <v>162</v>
      </c>
      <c r="K67" s="364">
        <v>5</v>
      </c>
      <c r="L67" s="364">
        <v>603</v>
      </c>
      <c r="M67" s="364">
        <v>306</v>
      </c>
      <c r="N67" s="364">
        <v>4</v>
      </c>
      <c r="O67" s="364">
        <v>55</v>
      </c>
      <c r="P67" s="729">
        <v>37</v>
      </c>
      <c r="Q67" s="740">
        <v>2928</v>
      </c>
      <c r="R67" s="736">
        <f>SUM(Q67/Q71)</f>
        <v>0.99557973478408701</v>
      </c>
      <c r="T67" s="86"/>
      <c r="U67" s="86"/>
      <c r="V67" s="86"/>
      <c r="W67" s="86"/>
      <c r="X67" s="86"/>
      <c r="Y67" s="86"/>
      <c r="Z67" s="86"/>
      <c r="AA67" s="86"/>
      <c r="AB67" s="86"/>
      <c r="AC67" s="86"/>
      <c r="AD67" s="86"/>
      <c r="AE67" s="86"/>
      <c r="AF67" s="86"/>
      <c r="AG67" s="86"/>
      <c r="AH67" s="86"/>
      <c r="AI67" s="86"/>
      <c r="AJ67" s="86"/>
      <c r="AK67" s="86"/>
      <c r="AL67" s="86"/>
    </row>
    <row r="68" spans="1:38" s="203" customFormat="1" hidden="1" x14ac:dyDescent="0.25">
      <c r="A68" s="174" t="s">
        <v>183</v>
      </c>
      <c r="B68" s="367">
        <v>0</v>
      </c>
      <c r="C68" s="368">
        <v>0</v>
      </c>
      <c r="D68" s="368">
        <v>0</v>
      </c>
      <c r="E68" s="368">
        <v>0</v>
      </c>
      <c r="F68" s="368">
        <v>0</v>
      </c>
      <c r="G68" s="368">
        <v>0</v>
      </c>
      <c r="H68" s="368">
        <v>0</v>
      </c>
      <c r="I68" s="369">
        <v>3</v>
      </c>
      <c r="J68" s="368">
        <v>0</v>
      </c>
      <c r="K68" s="368">
        <v>0</v>
      </c>
      <c r="L68" s="368">
        <v>8</v>
      </c>
      <c r="M68" s="368">
        <v>0</v>
      </c>
      <c r="N68" s="368">
        <v>0</v>
      </c>
      <c r="O68" s="368">
        <v>0</v>
      </c>
      <c r="P68" s="730">
        <v>0</v>
      </c>
      <c r="Q68" s="741">
        <v>11</v>
      </c>
      <c r="R68" s="737">
        <f>SUM(Q68/Q71)</f>
        <v>3.7402244134648079E-3</v>
      </c>
      <c r="T68" s="86"/>
      <c r="U68" s="86"/>
      <c r="V68" s="86"/>
      <c r="W68" s="86"/>
      <c r="X68" s="86"/>
      <c r="Y68" s="86"/>
      <c r="Z68" s="86"/>
      <c r="AA68" s="86"/>
      <c r="AB68" s="86"/>
      <c r="AC68" s="86"/>
      <c r="AD68" s="86"/>
      <c r="AE68" s="86"/>
      <c r="AF68" s="86"/>
      <c r="AG68" s="86"/>
      <c r="AH68" s="86"/>
      <c r="AI68" s="86"/>
      <c r="AJ68" s="86"/>
      <c r="AK68" s="86"/>
      <c r="AL68" s="86"/>
    </row>
    <row r="69" spans="1:38" s="203" customFormat="1" ht="25.5" hidden="1" x14ac:dyDescent="0.25">
      <c r="A69" s="174" t="s">
        <v>268</v>
      </c>
      <c r="B69" s="502">
        <v>0</v>
      </c>
      <c r="C69" s="503">
        <v>0</v>
      </c>
      <c r="D69" s="503">
        <v>0</v>
      </c>
      <c r="E69" s="503">
        <v>0</v>
      </c>
      <c r="F69" s="503">
        <v>0</v>
      </c>
      <c r="G69" s="503">
        <v>0</v>
      </c>
      <c r="H69" s="503">
        <v>0</v>
      </c>
      <c r="I69" s="503">
        <v>0</v>
      </c>
      <c r="J69" s="503">
        <v>0</v>
      </c>
      <c r="K69" s="503">
        <v>0</v>
      </c>
      <c r="L69" s="503">
        <v>0</v>
      </c>
      <c r="M69" s="503">
        <v>0</v>
      </c>
      <c r="N69" s="503">
        <v>0</v>
      </c>
      <c r="O69" s="503">
        <v>0</v>
      </c>
      <c r="P69" s="731">
        <v>0</v>
      </c>
      <c r="Q69" s="741">
        <v>0</v>
      </c>
      <c r="R69" s="737">
        <f>SUM(Q69/Q71)</f>
        <v>0</v>
      </c>
      <c r="T69" s="86"/>
      <c r="U69" s="86"/>
      <c r="V69" s="86"/>
      <c r="W69" s="86"/>
      <c r="X69" s="86"/>
      <c r="Y69" s="86"/>
      <c r="Z69" s="86"/>
      <c r="AA69" s="86"/>
      <c r="AB69" s="86"/>
      <c r="AC69" s="86"/>
      <c r="AD69" s="86"/>
      <c r="AE69" s="86"/>
      <c r="AF69" s="86"/>
      <c r="AG69" s="86"/>
      <c r="AH69" s="86"/>
      <c r="AI69" s="86"/>
      <c r="AJ69" s="86"/>
      <c r="AK69" s="86"/>
      <c r="AL69" s="86"/>
    </row>
    <row r="70" spans="1:38" s="203" customFormat="1" ht="15.75" hidden="1" thickBot="1" x14ac:dyDescent="0.3">
      <c r="A70" s="175" t="s">
        <v>184</v>
      </c>
      <c r="B70" s="504">
        <v>0</v>
      </c>
      <c r="C70" s="505">
        <v>0</v>
      </c>
      <c r="D70" s="505">
        <v>0</v>
      </c>
      <c r="E70" s="505">
        <v>0</v>
      </c>
      <c r="F70" s="505">
        <v>0</v>
      </c>
      <c r="G70" s="505">
        <v>0</v>
      </c>
      <c r="H70" s="505">
        <v>0</v>
      </c>
      <c r="I70" s="431">
        <v>2</v>
      </c>
      <c r="J70" s="505">
        <v>0</v>
      </c>
      <c r="K70" s="505">
        <v>0</v>
      </c>
      <c r="L70" s="505">
        <v>0</v>
      </c>
      <c r="M70" s="505">
        <v>0</v>
      </c>
      <c r="N70" s="505">
        <v>0</v>
      </c>
      <c r="O70" s="505">
        <v>0</v>
      </c>
      <c r="P70" s="732">
        <v>0</v>
      </c>
      <c r="Q70" s="742">
        <v>2</v>
      </c>
      <c r="R70" s="738">
        <f>SUM(Q70/Q71)</f>
        <v>6.8004080244814691E-4</v>
      </c>
      <c r="T70" s="86"/>
      <c r="U70" s="86"/>
      <c r="V70" s="86"/>
      <c r="W70" s="86"/>
      <c r="X70" s="86"/>
      <c r="Y70" s="86"/>
      <c r="Z70" s="86"/>
      <c r="AA70" s="86"/>
      <c r="AB70" s="86"/>
      <c r="AC70" s="86"/>
      <c r="AD70" s="86"/>
      <c r="AE70" s="86"/>
      <c r="AF70" s="86"/>
      <c r="AG70" s="86"/>
      <c r="AH70" s="86"/>
      <c r="AI70" s="86"/>
      <c r="AJ70" s="86"/>
      <c r="AK70" s="86"/>
      <c r="AL70" s="86"/>
    </row>
    <row r="71" spans="1:38" s="203" customFormat="1" hidden="1" x14ac:dyDescent="0.25">
      <c r="A71" s="176" t="s">
        <v>26</v>
      </c>
      <c r="B71" s="219">
        <f t="shared" ref="B71:P71" si="12">SUM(B67:B70)</f>
        <v>12</v>
      </c>
      <c r="C71" s="239">
        <f t="shared" si="12"/>
        <v>79</v>
      </c>
      <c r="D71" s="239">
        <f t="shared" si="12"/>
        <v>48</v>
      </c>
      <c r="E71" s="239">
        <f t="shared" si="12"/>
        <v>20</v>
      </c>
      <c r="F71" s="239">
        <f t="shared" si="12"/>
        <v>15</v>
      </c>
      <c r="G71" s="239">
        <f t="shared" si="12"/>
        <v>0</v>
      </c>
      <c r="H71" s="239">
        <f t="shared" si="12"/>
        <v>5</v>
      </c>
      <c r="I71" s="239">
        <f t="shared" si="12"/>
        <v>1582</v>
      </c>
      <c r="J71" s="239">
        <f t="shared" si="12"/>
        <v>162</v>
      </c>
      <c r="K71" s="239">
        <f t="shared" si="12"/>
        <v>5</v>
      </c>
      <c r="L71" s="239">
        <f t="shared" si="12"/>
        <v>611</v>
      </c>
      <c r="M71" s="239">
        <f t="shared" si="12"/>
        <v>306</v>
      </c>
      <c r="N71" s="239">
        <f t="shared" si="12"/>
        <v>4</v>
      </c>
      <c r="O71" s="239">
        <f t="shared" si="12"/>
        <v>55</v>
      </c>
      <c r="P71" s="733">
        <f t="shared" si="12"/>
        <v>37</v>
      </c>
      <c r="Q71" s="743">
        <f>SUM(B71:P71)</f>
        <v>2941</v>
      </c>
      <c r="R71" s="341">
        <f>SUM(Q71/Q71)</f>
        <v>1</v>
      </c>
      <c r="T71" s="86"/>
      <c r="U71" s="86"/>
      <c r="V71" s="86"/>
      <c r="W71" s="86"/>
      <c r="X71" s="86"/>
      <c r="Y71" s="86"/>
      <c r="Z71" s="86"/>
      <c r="AA71" s="86"/>
      <c r="AB71" s="86"/>
      <c r="AC71" s="86"/>
      <c r="AD71" s="86"/>
      <c r="AE71" s="86"/>
      <c r="AF71" s="86"/>
      <c r="AG71" s="86"/>
      <c r="AH71" s="86"/>
      <c r="AI71" s="86"/>
      <c r="AJ71" s="86"/>
      <c r="AK71" s="86"/>
      <c r="AL71" s="86"/>
    </row>
    <row r="72" spans="1:38" s="203" customFormat="1" ht="15.75" hidden="1" thickBot="1" x14ac:dyDescent="0.3">
      <c r="A72" s="93" t="s">
        <v>132</v>
      </c>
      <c r="B72" s="266">
        <f>SUM(B71/Q71)</f>
        <v>4.0802448146888817E-3</v>
      </c>
      <c r="C72" s="267">
        <f>SUM(C71/Q71)</f>
        <v>2.6861611696701801E-2</v>
      </c>
      <c r="D72" s="267">
        <f>SUM(D71/Q71)</f>
        <v>1.6320979258755527E-2</v>
      </c>
      <c r="E72" s="267">
        <f>SUM(E71/Q71)</f>
        <v>6.8004080244814689E-3</v>
      </c>
      <c r="F72" s="267">
        <f>SUM(F71/Q71)</f>
        <v>5.1003060183611015E-3</v>
      </c>
      <c r="G72" s="267">
        <f>SUM(G71/Q71)</f>
        <v>0</v>
      </c>
      <c r="H72" s="267">
        <f>SUM(H71/Q71)</f>
        <v>1.7001020061203672E-3</v>
      </c>
      <c r="I72" s="267">
        <f>SUM(I71/Q71)</f>
        <v>0.53791227473648418</v>
      </c>
      <c r="J72" s="267">
        <f>SUM(J71/Q71)</f>
        <v>5.5083304998299901E-2</v>
      </c>
      <c r="K72" s="267">
        <f>SUM(K71/Q71)</f>
        <v>1.7001020061203672E-3</v>
      </c>
      <c r="L72" s="267">
        <f>SUM(L71/Q71)</f>
        <v>0.20775246514790888</v>
      </c>
      <c r="M72" s="267">
        <f>SUM(M71/Q71)</f>
        <v>0.10404624277456648</v>
      </c>
      <c r="N72" s="267">
        <f>SUM(N71/Q71)</f>
        <v>1.3600816048962938E-3</v>
      </c>
      <c r="O72" s="267">
        <f>SUM(O71/Q71)</f>
        <v>1.8701122067324039E-2</v>
      </c>
      <c r="P72" s="734">
        <f>SUM(P71/Q71)</f>
        <v>1.2580754845290717E-2</v>
      </c>
      <c r="Q72" s="744">
        <f>SUM(Q71/Q71)</f>
        <v>1</v>
      </c>
      <c r="R72" s="739"/>
      <c r="T72" s="86"/>
      <c r="U72" s="86"/>
      <c r="V72" s="86"/>
      <c r="W72" s="86"/>
      <c r="X72" s="86"/>
      <c r="Y72" s="86"/>
      <c r="Z72" s="86"/>
      <c r="AA72" s="86"/>
      <c r="AB72" s="86"/>
      <c r="AC72" s="86"/>
      <c r="AD72" s="86"/>
      <c r="AE72" s="86"/>
      <c r="AF72" s="86"/>
      <c r="AG72" s="86"/>
      <c r="AH72" s="86"/>
      <c r="AI72" s="86"/>
      <c r="AJ72" s="86"/>
      <c r="AK72" s="86"/>
      <c r="AL72" s="86"/>
    </row>
    <row r="73" spans="1:38" x14ac:dyDescent="0.25">
      <c r="AL73" s="86"/>
    </row>
    <row r="74" spans="1:38" x14ac:dyDescent="0.25">
      <c r="AL74" s="86"/>
    </row>
  </sheetData>
  <sheetProtection algorithmName="SHA-512" hashValue="gyTe8zhljYWBV02APHvXzC9yiks9G6HHljbH5/Nfbl6NnYKxxEMSqJTzghCdLQ36kZA9DY8bSV9ERInODxR/BA==" saltValue="Leo5ZXH0Ft+K9giKKiM+Mg==" spinCount="100000" sheet="1" objects="1" scenarios="1"/>
  <mergeCells count="9">
    <mergeCell ref="A65:R65"/>
    <mergeCell ref="A2:R2"/>
    <mergeCell ref="A3:R3"/>
    <mergeCell ref="A56:R56"/>
    <mergeCell ref="A47:R47"/>
    <mergeCell ref="A38:R38"/>
    <mergeCell ref="A29:R29"/>
    <mergeCell ref="A20:R20"/>
    <mergeCell ref="A11:R11"/>
  </mergeCells>
  <printOptions horizontalCentered="1"/>
  <pageMargins left="0.2" right="0.2" top="0.83229166666666698" bottom="0.75" header="0.3" footer="0.3"/>
  <pageSetup firstPageNumber="22" orientation="landscape" useFirstPageNumber="1" r:id="rId1"/>
  <headerFooter>
    <oddHeader>&amp;L&amp;9
Semi-Annual Child Welfare Report&amp;C&amp;"-,Bold"&amp;14ARIZONA DEPARTMENT of CHILD SAFETY&amp;R&amp;9
January 01, 2021 through June 30, 2021</oddHeader>
    <oddFooter xml:space="preserve">&amp;CPage &amp;P
</oddFooter>
  </headerFooter>
  <ignoredErrors>
    <ignoredError sqref="Q62 Q44 Q53 Q35 Q26 Q17"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454"/>
  <sheetViews>
    <sheetView showGridLines="0" view="pageLayout" zoomScaleNormal="100" workbookViewId="0">
      <selection activeCell="D61" sqref="D61"/>
    </sheetView>
  </sheetViews>
  <sheetFormatPr defaultColWidth="8.85546875" defaultRowHeight="15" x14ac:dyDescent="0.25"/>
  <cols>
    <col min="1" max="5" width="18.42578125" customWidth="1"/>
  </cols>
  <sheetData>
    <row r="1" spans="1:5" s="203" customFormat="1" ht="19.5" thickBot="1" x14ac:dyDescent="0.35">
      <c r="A1" s="1863" t="s">
        <v>163</v>
      </c>
      <c r="B1" s="1864"/>
      <c r="C1" s="1864"/>
      <c r="D1" s="1864"/>
      <c r="E1" s="1865"/>
    </row>
    <row r="2" spans="1:5" s="203" customFormat="1" ht="16.5" hidden="1" thickBot="1" x14ac:dyDescent="0.3">
      <c r="A2" s="2059" t="s">
        <v>862</v>
      </c>
      <c r="B2" s="2060"/>
      <c r="C2" s="2060"/>
      <c r="D2" s="2060"/>
      <c r="E2" s="2061"/>
    </row>
    <row r="3" spans="1:5" s="203" customFormat="1" ht="15.75" hidden="1" thickBot="1" x14ac:dyDescent="0.3">
      <c r="A3" s="302"/>
      <c r="B3" s="2062" t="s">
        <v>161</v>
      </c>
      <c r="C3" s="2063"/>
      <c r="D3" s="2062" t="s">
        <v>162</v>
      </c>
      <c r="E3" s="2063"/>
    </row>
    <row r="4" spans="1:5" s="203" customFormat="1" ht="15.75" hidden="1" thickBot="1" x14ac:dyDescent="0.3">
      <c r="A4" s="141"/>
      <c r="B4" s="182" t="s">
        <v>142</v>
      </c>
      <c r="C4" s="181" t="s">
        <v>127</v>
      </c>
      <c r="D4" s="182" t="s">
        <v>142</v>
      </c>
      <c r="E4" s="181" t="s">
        <v>127</v>
      </c>
    </row>
    <row r="5" spans="1:5" s="203" customFormat="1" ht="15.75" hidden="1" thickBot="1" x14ac:dyDescent="0.3">
      <c r="A5" s="1828" t="s">
        <v>457</v>
      </c>
      <c r="B5" s="1839"/>
      <c r="C5" s="1839"/>
      <c r="D5" s="1839"/>
      <c r="E5" s="1835"/>
    </row>
    <row r="6" spans="1:5" s="203" customFormat="1" hidden="1" x14ac:dyDescent="0.25">
      <c r="A6" s="95" t="s">
        <v>392</v>
      </c>
      <c r="B6" s="1533"/>
      <c r="C6" s="333" t="e">
        <f>SUM(B6/B14)</f>
        <v>#DIV/0!</v>
      </c>
      <c r="D6" s="1533"/>
      <c r="E6" s="333" t="e">
        <f>SUM(D6/D14)</f>
        <v>#DIV/0!</v>
      </c>
    </row>
    <row r="7" spans="1:5" s="203" customFormat="1" hidden="1" x14ac:dyDescent="0.25">
      <c r="A7" s="96" t="s">
        <v>393</v>
      </c>
      <c r="B7" s="1534"/>
      <c r="C7" s="334" t="e">
        <f>SUM(B7/B14)</f>
        <v>#DIV/0!</v>
      </c>
      <c r="D7" s="1534"/>
      <c r="E7" s="334" t="e">
        <f>SUM(D7/D14)</f>
        <v>#DIV/0!</v>
      </c>
    </row>
    <row r="8" spans="1:5" s="203" customFormat="1" hidden="1" x14ac:dyDescent="0.25">
      <c r="A8" s="96" t="s">
        <v>328</v>
      </c>
      <c r="B8" s="1534"/>
      <c r="C8" s="334" t="e">
        <f>SUM(B8/B14)</f>
        <v>#DIV/0!</v>
      </c>
      <c r="D8" s="1534"/>
      <c r="E8" s="334" t="e">
        <f>SUM(D8/D14)</f>
        <v>#DIV/0!</v>
      </c>
    </row>
    <row r="9" spans="1:5" s="203" customFormat="1" hidden="1" x14ac:dyDescent="0.25">
      <c r="A9" s="96" t="s">
        <v>329</v>
      </c>
      <c r="B9" s="1534"/>
      <c r="C9" s="334" t="e">
        <f>SUM(B9/B14)</f>
        <v>#DIV/0!</v>
      </c>
      <c r="D9" s="1534"/>
      <c r="E9" s="334" t="e">
        <f>SUM(D9/D15)</f>
        <v>#DIV/0!</v>
      </c>
    </row>
    <row r="10" spans="1:5" s="203" customFormat="1" hidden="1" x14ac:dyDescent="0.25">
      <c r="A10" s="96" t="s">
        <v>330</v>
      </c>
      <c r="B10" s="1534"/>
      <c r="C10" s="334" t="e">
        <f>SUM(B10/B14)</f>
        <v>#DIV/0!</v>
      </c>
      <c r="D10" s="1534"/>
      <c r="E10" s="334" t="e">
        <f>SUM(D10/D14)</f>
        <v>#DIV/0!</v>
      </c>
    </row>
    <row r="11" spans="1:5" s="203" customFormat="1" hidden="1" x14ac:dyDescent="0.25">
      <c r="A11" s="96" t="s">
        <v>124</v>
      </c>
      <c r="B11" s="1534"/>
      <c r="C11" s="334" t="e">
        <f>SUM(B11/B14)</f>
        <v>#DIV/0!</v>
      </c>
      <c r="D11" s="1534"/>
      <c r="E11" s="334" t="e">
        <f>SUM(D11/D14)</f>
        <v>#DIV/0!</v>
      </c>
    </row>
    <row r="12" spans="1:5" s="203" customFormat="1" hidden="1" x14ac:dyDescent="0.25">
      <c r="A12" s="96" t="s">
        <v>125</v>
      </c>
      <c r="B12" s="1534"/>
      <c r="C12" s="334" t="e">
        <f>SUM(B12/B14)</f>
        <v>#DIV/0!</v>
      </c>
      <c r="D12" s="1534"/>
      <c r="E12" s="334" t="e">
        <f>SUM(D12/D14)</f>
        <v>#DIV/0!</v>
      </c>
    </row>
    <row r="13" spans="1:5" s="203" customFormat="1" ht="15.75" hidden="1" thickBot="1" x14ac:dyDescent="0.3">
      <c r="A13" s="97" t="s">
        <v>117</v>
      </c>
      <c r="B13" s="1535"/>
      <c r="C13" s="335" t="e">
        <f>SUM(B13/B14)</f>
        <v>#DIV/0!</v>
      </c>
      <c r="D13" s="1535"/>
      <c r="E13" s="335" t="e">
        <f>SUM(D13/D14)</f>
        <v>#DIV/0!</v>
      </c>
    </row>
    <row r="14" spans="1:5" s="203" customFormat="1" ht="16.5" hidden="1" thickTop="1" thickBot="1" x14ac:dyDescent="0.3">
      <c r="A14" s="34" t="s">
        <v>164</v>
      </c>
      <c r="B14" s="407">
        <f>SUM(B6:B13)</f>
        <v>0</v>
      </c>
      <c r="C14" s="209" t="e">
        <f>SUM(C6:C13)</f>
        <v>#DIV/0!</v>
      </c>
      <c r="D14" s="407">
        <f>SUM(D6:D13)</f>
        <v>0</v>
      </c>
      <c r="E14" s="209" t="e">
        <f>SUM(E6:E13)</f>
        <v>#DIV/0!</v>
      </c>
    </row>
    <row r="15" spans="1:5" s="33" customFormat="1" ht="15.75" hidden="1" thickBot="1" x14ac:dyDescent="0.25">
      <c r="A15" s="1828" t="s">
        <v>458</v>
      </c>
      <c r="B15" s="1839"/>
      <c r="C15" s="1839"/>
      <c r="D15" s="1839"/>
      <c r="E15" s="1835"/>
    </row>
    <row r="16" spans="1:5" s="203" customFormat="1" hidden="1" x14ac:dyDescent="0.25">
      <c r="A16" s="95" t="s">
        <v>118</v>
      </c>
      <c r="B16" s="1533"/>
      <c r="C16" s="336" t="e">
        <f>SUM(B16/B22)</f>
        <v>#DIV/0!</v>
      </c>
      <c r="D16" s="1533"/>
      <c r="E16" s="336" t="e">
        <f>SUM(D16/D22)</f>
        <v>#DIV/0!</v>
      </c>
    </row>
    <row r="17" spans="1:5" s="203" customFormat="1" hidden="1" x14ac:dyDescent="0.25">
      <c r="A17" s="96" t="s">
        <v>119</v>
      </c>
      <c r="B17" s="1534"/>
      <c r="C17" s="337" t="e">
        <f>SUM(B17/B22)</f>
        <v>#DIV/0!</v>
      </c>
      <c r="D17" s="1534"/>
      <c r="E17" s="337" t="e">
        <f>SUM(D17/D22)</f>
        <v>#DIV/0!</v>
      </c>
    </row>
    <row r="18" spans="1:5" s="203" customFormat="1" hidden="1" x14ac:dyDescent="0.25">
      <c r="A18" s="96" t="s">
        <v>120</v>
      </c>
      <c r="B18" s="1534"/>
      <c r="C18" s="337" t="e">
        <f>SUM(B18/B22)</f>
        <v>#DIV/0!</v>
      </c>
      <c r="D18" s="1534"/>
      <c r="E18" s="337" t="e">
        <f>SUM(D18/D22)</f>
        <v>#DIV/0!</v>
      </c>
    </row>
    <row r="19" spans="1:5" s="203" customFormat="1" hidden="1" x14ac:dyDescent="0.25">
      <c r="A19" s="96" t="s">
        <v>121</v>
      </c>
      <c r="B19" s="1534"/>
      <c r="C19" s="337" t="e">
        <f>SUM(B19/B22)</f>
        <v>#DIV/0!</v>
      </c>
      <c r="D19" s="1534"/>
      <c r="E19" s="337" t="e">
        <f>SUM(D19/D23)</f>
        <v>#DIV/0!</v>
      </c>
    </row>
    <row r="20" spans="1:5" s="203" customFormat="1" hidden="1" x14ac:dyDescent="0.25">
      <c r="A20" s="96" t="s">
        <v>342</v>
      </c>
      <c r="B20" s="1534"/>
      <c r="C20" s="337" t="e">
        <f>SUM(B20/B22)</f>
        <v>#DIV/0!</v>
      </c>
      <c r="D20" s="1534"/>
      <c r="E20" s="337" t="e">
        <f>SUM(D20/D22)</f>
        <v>#DIV/0!</v>
      </c>
    </row>
    <row r="21" spans="1:5" s="203" customFormat="1" ht="15.75" hidden="1" thickBot="1" x14ac:dyDescent="0.3">
      <c r="A21" s="114" t="s">
        <v>123</v>
      </c>
      <c r="B21" s="1535"/>
      <c r="C21" s="338" t="e">
        <f>SUM(B21/B22)</f>
        <v>#DIV/0!</v>
      </c>
      <c r="D21" s="1535"/>
      <c r="E21" s="338" t="e">
        <f>SUM(D21/D22)</f>
        <v>#DIV/0!</v>
      </c>
    </row>
    <row r="22" spans="1:5" s="203" customFormat="1" ht="16.5" hidden="1" thickTop="1" thickBot="1" x14ac:dyDescent="0.3">
      <c r="A22" s="128" t="s">
        <v>166</v>
      </c>
      <c r="B22" s="127">
        <f>SUM(B16:B21)</f>
        <v>0</v>
      </c>
      <c r="C22" s="748" t="e">
        <f>SUM(C16:C21)</f>
        <v>#DIV/0!</v>
      </c>
      <c r="D22" s="127">
        <f>SUM(D16:D21)</f>
        <v>0</v>
      </c>
      <c r="E22" s="748" t="e">
        <f>SUM(E16:E21)</f>
        <v>#DIV/0!</v>
      </c>
    </row>
    <row r="23" spans="1:5" s="33" customFormat="1" ht="15.75" hidden="1" thickBot="1" x14ac:dyDescent="0.25">
      <c r="A23" s="1828" t="s">
        <v>459</v>
      </c>
      <c r="B23" s="1839"/>
      <c r="C23" s="1839"/>
      <c r="D23" s="1839"/>
      <c r="E23" s="1835"/>
    </row>
    <row r="24" spans="1:5" s="203" customFormat="1" ht="15.75" hidden="1" thickBot="1" x14ac:dyDescent="0.3">
      <c r="A24" s="754" t="s">
        <v>335</v>
      </c>
      <c r="B24" s="2068" t="s">
        <v>398</v>
      </c>
      <c r="C24" s="2069"/>
      <c r="D24" s="2068" t="s">
        <v>398</v>
      </c>
      <c r="E24" s="2069"/>
    </row>
    <row r="25" spans="1:5" s="203" customFormat="1" ht="15.75" hidden="1" thickBot="1" x14ac:dyDescent="0.3">
      <c r="A25" s="1828" t="s">
        <v>460</v>
      </c>
      <c r="B25" s="1839"/>
      <c r="C25" s="1839"/>
      <c r="D25" s="1839"/>
      <c r="E25" s="1835"/>
    </row>
    <row r="26" spans="1:5" s="203" customFormat="1" hidden="1" x14ac:dyDescent="0.25">
      <c r="A26" s="809" t="s">
        <v>167</v>
      </c>
      <c r="B26" s="1589"/>
      <c r="C26" s="340" t="e">
        <f>SUM(B26/B29)</f>
        <v>#DIV/0!</v>
      </c>
      <c r="D26" s="1589"/>
      <c r="E26" s="340" t="e">
        <f>SUM(D26/D29)</f>
        <v>#DIV/0!</v>
      </c>
    </row>
    <row r="27" spans="1:5" s="203" customFormat="1" hidden="1" x14ac:dyDescent="0.25">
      <c r="A27" s="99" t="s">
        <v>168</v>
      </c>
      <c r="B27" s="1534"/>
      <c r="C27" s="334" t="e">
        <f>SUM(B27/B29)</f>
        <v>#DIV/0!</v>
      </c>
      <c r="D27" s="1534"/>
      <c r="E27" s="334" t="e">
        <f>SUM(D27/D29)</f>
        <v>#DIV/0!</v>
      </c>
    </row>
    <row r="28" spans="1:5" s="203" customFormat="1" ht="15.75" hidden="1" thickBot="1" x14ac:dyDescent="0.3">
      <c r="A28" s="97" t="s">
        <v>169</v>
      </c>
      <c r="B28" s="1535"/>
      <c r="C28" s="338" t="e">
        <f>SUM(B28/B29)</f>
        <v>#DIV/0!</v>
      </c>
      <c r="D28" s="1535"/>
      <c r="E28" s="338" t="e">
        <f>SUM(D28/D29)</f>
        <v>#DIV/0!</v>
      </c>
    </row>
    <row r="29" spans="1:5" s="203" customFormat="1" ht="16.5" hidden="1" thickTop="1" thickBot="1" x14ac:dyDescent="0.3">
      <c r="A29" s="126" t="s">
        <v>26</v>
      </c>
      <c r="B29" s="210">
        <f>SUM(B26:B28)</f>
        <v>0</v>
      </c>
      <c r="C29" s="748" t="e">
        <f>SUM(C26:C28)</f>
        <v>#DIV/0!</v>
      </c>
      <c r="D29" s="210">
        <f>SUM(D26:D28)</f>
        <v>0</v>
      </c>
      <c r="E29" s="748" t="e">
        <f>SUM(E26:E28)</f>
        <v>#DIV/0!</v>
      </c>
    </row>
    <row r="30" spans="1:5" s="203" customFormat="1" ht="15.75" hidden="1" thickBot="1" x14ac:dyDescent="0.3">
      <c r="A30" s="1828" t="s">
        <v>740</v>
      </c>
      <c r="B30" s="1839"/>
      <c r="C30" s="1839"/>
      <c r="D30" s="1839"/>
      <c r="E30" s="1835"/>
    </row>
    <row r="31" spans="1:5" s="203" customFormat="1" hidden="1" x14ac:dyDescent="0.25">
      <c r="A31" s="809" t="s">
        <v>170</v>
      </c>
      <c r="B31" s="1589"/>
      <c r="C31" s="336" t="e">
        <f>SUM(B31/B38)</f>
        <v>#DIV/0!</v>
      </c>
      <c r="D31" s="823"/>
      <c r="E31" s="752"/>
    </row>
    <row r="32" spans="1:5" s="203" customFormat="1" hidden="1" x14ac:dyDescent="0.25">
      <c r="A32" s="96" t="s">
        <v>171</v>
      </c>
      <c r="B32" s="1534"/>
      <c r="C32" s="337" t="e">
        <f>SUM(B32/B38)</f>
        <v>#DIV/0!</v>
      </c>
      <c r="D32" s="824"/>
      <c r="E32" s="425"/>
    </row>
    <row r="33" spans="1:5" s="203" customFormat="1" hidden="1" x14ac:dyDescent="0.25">
      <c r="A33" s="96" t="s">
        <v>172</v>
      </c>
      <c r="B33" s="1534"/>
      <c r="C33" s="337" t="e">
        <f>SUM(B33/B38)</f>
        <v>#DIV/0!</v>
      </c>
      <c r="D33" s="824"/>
      <c r="E33" s="425"/>
    </row>
    <row r="34" spans="1:5" s="203" customFormat="1" hidden="1" x14ac:dyDescent="0.25">
      <c r="A34" s="96" t="s">
        <v>173</v>
      </c>
      <c r="B34" s="1534"/>
      <c r="C34" s="337" t="e">
        <f>SUM(B34/B38)</f>
        <v>#DIV/0!</v>
      </c>
      <c r="D34" s="824"/>
      <c r="E34" s="425"/>
    </row>
    <row r="35" spans="1:5" s="203" customFormat="1" hidden="1" x14ac:dyDescent="0.25">
      <c r="A35" s="96" t="s">
        <v>333</v>
      </c>
      <c r="B35" s="1534"/>
      <c r="C35" s="337" t="e">
        <f>SUM(B35/B38)</f>
        <v>#DIV/0!</v>
      </c>
      <c r="D35" s="824"/>
      <c r="E35" s="425"/>
    </row>
    <row r="36" spans="1:5" s="203" customFormat="1" hidden="1" x14ac:dyDescent="0.25">
      <c r="A36" s="96" t="s">
        <v>334</v>
      </c>
      <c r="B36" s="1534"/>
      <c r="C36" s="337" t="e">
        <f>SUM(B36/B38)</f>
        <v>#DIV/0!</v>
      </c>
      <c r="D36" s="824"/>
      <c r="E36" s="425"/>
    </row>
    <row r="37" spans="1:5" s="203" customFormat="1" ht="15.75" hidden="1" thickBot="1" x14ac:dyDescent="0.3">
      <c r="A37" s="114" t="s">
        <v>174</v>
      </c>
      <c r="B37" s="1535"/>
      <c r="C37" s="338" t="e">
        <f>SUM(B37/B38)</f>
        <v>#DIV/0!</v>
      </c>
      <c r="D37" s="824"/>
      <c r="E37" s="425"/>
    </row>
    <row r="38" spans="1:5" s="203" customFormat="1" ht="16.5" hidden="1" thickTop="1" thickBot="1" x14ac:dyDescent="0.3">
      <c r="A38" s="128" t="s">
        <v>26</v>
      </c>
      <c r="B38" s="210">
        <f>SUM(B31:B37)</f>
        <v>0</v>
      </c>
      <c r="C38" s="826" t="e">
        <f>SUM(C31:C37)</f>
        <v>#DIV/0!</v>
      </c>
      <c r="D38" s="825"/>
      <c r="E38" s="749"/>
    </row>
    <row r="39" spans="1:5" s="203" customFormat="1" ht="15.75" hidden="1" thickBot="1" x14ac:dyDescent="0.3">
      <c r="A39" s="1828" t="s">
        <v>741</v>
      </c>
      <c r="B39" s="1839"/>
      <c r="C39" s="1839"/>
      <c r="D39" s="1839"/>
      <c r="E39" s="1835"/>
    </row>
    <row r="40" spans="1:5" s="203" customFormat="1" hidden="1" x14ac:dyDescent="0.25">
      <c r="A40" s="809" t="s">
        <v>175</v>
      </c>
      <c r="B40" s="1589"/>
      <c r="C40" s="336" t="e">
        <f>SUM(B40/B44)</f>
        <v>#DIV/0!</v>
      </c>
      <c r="D40" s="823"/>
      <c r="E40" s="752"/>
    </row>
    <row r="41" spans="1:5" s="203" customFormat="1" hidden="1" x14ac:dyDescent="0.25">
      <c r="A41" s="96" t="s">
        <v>176</v>
      </c>
      <c r="B41" s="1534"/>
      <c r="C41" s="337" t="e">
        <f>SUM(B41/B44)</f>
        <v>#DIV/0!</v>
      </c>
      <c r="D41" s="425"/>
      <c r="E41" s="425"/>
    </row>
    <row r="42" spans="1:5" s="203" customFormat="1" hidden="1" x14ac:dyDescent="0.25">
      <c r="A42" s="96" t="s">
        <v>177</v>
      </c>
      <c r="B42" s="1534"/>
      <c r="C42" s="337" t="e">
        <f>SUM(B42/B44)</f>
        <v>#DIV/0!</v>
      </c>
      <c r="D42" s="425"/>
      <c r="E42" s="425"/>
    </row>
    <row r="43" spans="1:5" s="203" customFormat="1" ht="15.75" hidden="1" thickBot="1" x14ac:dyDescent="0.3">
      <c r="A43" s="114" t="s">
        <v>178</v>
      </c>
      <c r="B43" s="1535"/>
      <c r="C43" s="338" t="e">
        <f>SUM(B43/B44)</f>
        <v>#DIV/0!</v>
      </c>
      <c r="D43" s="425"/>
      <c r="E43" s="425"/>
    </row>
    <row r="44" spans="1:5" s="203" customFormat="1" ht="16.5" hidden="1" thickTop="1" thickBot="1" x14ac:dyDescent="0.3">
      <c r="A44" s="128" t="s">
        <v>26</v>
      </c>
      <c r="B44" s="210">
        <f>SUM(B40:B43)</f>
        <v>0</v>
      </c>
      <c r="C44" s="748" t="e">
        <f>SUM(C40:C43)</f>
        <v>#DIV/0!</v>
      </c>
      <c r="D44" s="749"/>
      <c r="E44" s="749"/>
    </row>
    <row r="45" spans="1:5" s="203" customFormat="1" ht="15.75" hidden="1" thickBot="1" x14ac:dyDescent="0.3">
      <c r="A45" s="1828" t="s">
        <v>742</v>
      </c>
      <c r="B45" s="1839"/>
      <c r="C45" s="1839"/>
      <c r="D45" s="1839"/>
      <c r="E45" s="1835"/>
    </row>
    <row r="46" spans="1:5" s="203" customFormat="1" hidden="1" x14ac:dyDescent="0.25">
      <c r="A46" s="809" t="s">
        <v>179</v>
      </c>
      <c r="B46" s="1589"/>
      <c r="C46" s="751" t="e">
        <f>SUM(B46/B49)</f>
        <v>#DIV/0!</v>
      </c>
      <c r="D46" s="752"/>
      <c r="E46" s="752"/>
    </row>
    <row r="47" spans="1:5" s="203" customFormat="1" hidden="1" x14ac:dyDescent="0.25">
      <c r="A47" s="96" t="s">
        <v>180</v>
      </c>
      <c r="B47" s="1534"/>
      <c r="C47" s="751" t="e">
        <f>SUM(B47/B50)</f>
        <v>#DIV/0!</v>
      </c>
      <c r="D47" s="425"/>
      <c r="E47" s="425"/>
    </row>
    <row r="48" spans="1:5" s="203" customFormat="1" ht="15.75" hidden="1" thickBot="1" x14ac:dyDescent="0.3">
      <c r="A48" s="114" t="s">
        <v>181</v>
      </c>
      <c r="B48" s="1535"/>
      <c r="C48" s="338" t="e">
        <f>SUM(B48/B49)</f>
        <v>#DIV/0!</v>
      </c>
      <c r="D48" s="425"/>
      <c r="E48" s="425"/>
    </row>
    <row r="49" spans="1:5" s="203" customFormat="1" ht="16.5" hidden="1" thickTop="1" thickBot="1" x14ac:dyDescent="0.3">
      <c r="A49" s="35" t="s">
        <v>26</v>
      </c>
      <c r="B49" s="112">
        <f>SUM(B46:B48)</f>
        <v>0</v>
      </c>
      <c r="C49" s="339" t="e">
        <f>SUM(C46:C48)</f>
        <v>#DIV/0!</v>
      </c>
      <c r="D49" s="425"/>
      <c r="E49" s="425"/>
    </row>
    <row r="50" spans="1:5" s="203" customFormat="1" ht="3.6" hidden="1" customHeight="1" x14ac:dyDescent="0.25"/>
    <row r="51" spans="1:5" s="203" customFormat="1" ht="3.6" hidden="1" customHeight="1" thickBot="1" x14ac:dyDescent="0.3"/>
    <row r="52" spans="1:5" s="1413" customFormat="1" ht="16.5" thickBot="1" x14ac:dyDescent="0.3">
      <c r="A52" s="2059" t="s">
        <v>859</v>
      </c>
      <c r="B52" s="2060"/>
      <c r="C52" s="2060"/>
      <c r="D52" s="2060"/>
      <c r="E52" s="2061"/>
    </row>
    <row r="53" spans="1:5" s="1413" customFormat="1" ht="15.75" thickBot="1" x14ac:dyDescent="0.3">
      <c r="A53" s="302"/>
      <c r="B53" s="2062" t="s">
        <v>161</v>
      </c>
      <c r="C53" s="2063"/>
      <c r="D53" s="2062" t="s">
        <v>162</v>
      </c>
      <c r="E53" s="2063"/>
    </row>
    <row r="54" spans="1:5" s="1413" customFormat="1" ht="15.75" thickBot="1" x14ac:dyDescent="0.3">
      <c r="A54" s="141"/>
      <c r="B54" s="182" t="s">
        <v>142</v>
      </c>
      <c r="C54" s="181" t="s">
        <v>127</v>
      </c>
      <c r="D54" s="182" t="s">
        <v>142</v>
      </c>
      <c r="E54" s="181" t="s">
        <v>127</v>
      </c>
    </row>
    <row r="55" spans="1:5" s="1413" customFormat="1" ht="15.75" thickBot="1" x14ac:dyDescent="0.3">
      <c r="A55" s="1828" t="s">
        <v>457</v>
      </c>
      <c r="B55" s="1839"/>
      <c r="C55" s="1839"/>
      <c r="D55" s="1839"/>
      <c r="E55" s="1835"/>
    </row>
    <row r="56" spans="1:5" s="1413" customFormat="1" x14ac:dyDescent="0.25">
      <c r="A56" s="96" t="s">
        <v>392</v>
      </c>
      <c r="B56" s="1731">
        <v>99</v>
      </c>
      <c r="C56" s="357">
        <f>SUM(B56/B64)</f>
        <v>8.8314005352363958E-2</v>
      </c>
      <c r="D56" s="1731">
        <v>19</v>
      </c>
      <c r="E56" s="334">
        <f>SUM(D56/D64)</f>
        <v>2.4111675126903553E-2</v>
      </c>
    </row>
    <row r="57" spans="1:5" s="1413" customFormat="1" x14ac:dyDescent="0.25">
      <c r="A57" s="96" t="s">
        <v>393</v>
      </c>
      <c r="B57" s="1731">
        <v>338</v>
      </c>
      <c r="C57" s="357">
        <f>SUM(B57/B64)</f>
        <v>0.30151650312221229</v>
      </c>
      <c r="D57" s="1731">
        <v>117</v>
      </c>
      <c r="E57" s="334">
        <f>SUM(D57/D64)</f>
        <v>0.14847715736040609</v>
      </c>
    </row>
    <row r="58" spans="1:5" s="1413" customFormat="1" x14ac:dyDescent="0.25">
      <c r="A58" s="96" t="s">
        <v>328</v>
      </c>
      <c r="B58" s="1731">
        <v>242</v>
      </c>
      <c r="C58" s="357">
        <f>SUM(B58/B64)</f>
        <v>0.21587867975022301</v>
      </c>
      <c r="D58" s="1731">
        <v>132</v>
      </c>
      <c r="E58" s="334">
        <f>SUM(D58/D64)</f>
        <v>0.16751269035532995</v>
      </c>
    </row>
    <row r="59" spans="1:5" s="1413" customFormat="1" x14ac:dyDescent="0.25">
      <c r="A59" s="96" t="s">
        <v>329</v>
      </c>
      <c r="B59" s="1731">
        <v>201</v>
      </c>
      <c r="C59" s="357">
        <f>SUM(B59/B64)</f>
        <v>0.17930419268510259</v>
      </c>
      <c r="D59" s="1731">
        <v>176</v>
      </c>
      <c r="E59" s="334">
        <f>SUM(D59/D64)</f>
        <v>0.2233502538071066</v>
      </c>
    </row>
    <row r="60" spans="1:5" s="1413" customFormat="1" x14ac:dyDescent="0.25">
      <c r="A60" s="96" t="s">
        <v>330</v>
      </c>
      <c r="B60" s="1731">
        <v>115</v>
      </c>
      <c r="C60" s="357">
        <f>SUM(B60/B64)</f>
        <v>0.10258697591436218</v>
      </c>
      <c r="D60" s="1731">
        <v>131</v>
      </c>
      <c r="E60" s="334">
        <f>SUM(D60/D64)</f>
        <v>0.16624365482233502</v>
      </c>
    </row>
    <row r="61" spans="1:5" s="1413" customFormat="1" x14ac:dyDescent="0.25">
      <c r="A61" s="96" t="s">
        <v>124</v>
      </c>
      <c r="B61" s="1731">
        <v>94</v>
      </c>
      <c r="C61" s="357">
        <f>SUM(B61/B64)</f>
        <v>8.3853702051739518E-2</v>
      </c>
      <c r="D61" s="1731">
        <v>158</v>
      </c>
      <c r="E61" s="334">
        <f>SUM(D61/D64)</f>
        <v>0.20050761421319796</v>
      </c>
    </row>
    <row r="62" spans="1:5" s="1413" customFormat="1" x14ac:dyDescent="0.25">
      <c r="A62" s="96" t="s">
        <v>125</v>
      </c>
      <c r="B62" s="1731">
        <v>32</v>
      </c>
      <c r="C62" s="357">
        <f>SUM(B62/B64)</f>
        <v>2.8545941123996433E-2</v>
      </c>
      <c r="D62" s="1731">
        <v>55</v>
      </c>
      <c r="E62" s="334">
        <f>SUM(D62/D64)</f>
        <v>6.9796954314720813E-2</v>
      </c>
    </row>
    <row r="63" spans="1:5" s="1413" customFormat="1" ht="15.75" thickBot="1" x14ac:dyDescent="0.3">
      <c r="A63" s="97" t="s">
        <v>117</v>
      </c>
      <c r="B63" s="358">
        <v>0</v>
      </c>
      <c r="C63" s="359">
        <f>SUM(B63/B64)</f>
        <v>0</v>
      </c>
      <c r="D63" s="358">
        <v>0</v>
      </c>
      <c r="E63" s="335">
        <f>SUM(D63/D64)</f>
        <v>0</v>
      </c>
    </row>
    <row r="64" spans="1:5" s="1413" customFormat="1" ht="16.5" thickTop="1" thickBot="1" x14ac:dyDescent="0.3">
      <c r="A64" s="34" t="s">
        <v>164</v>
      </c>
      <c r="B64" s="407">
        <f>SUM(B56:B63)</f>
        <v>1121</v>
      </c>
      <c r="C64" s="209">
        <f>SUM(C56:C63)</f>
        <v>0.99999999999999989</v>
      </c>
      <c r="D64" s="407">
        <f>SUM(D56:D63)</f>
        <v>788</v>
      </c>
      <c r="E64" s="209">
        <f>SUM(E56:E63)</f>
        <v>1</v>
      </c>
    </row>
    <row r="65" spans="1:5" s="33" customFormat="1" ht="15" customHeight="1" thickBot="1" x14ac:dyDescent="0.25">
      <c r="A65" s="1828" t="s">
        <v>458</v>
      </c>
      <c r="B65" s="1839"/>
      <c r="C65" s="1839"/>
      <c r="D65" s="1839"/>
      <c r="E65" s="1835"/>
    </row>
    <row r="66" spans="1:5" s="1413" customFormat="1" x14ac:dyDescent="0.25">
      <c r="A66" s="95" t="s">
        <v>118</v>
      </c>
      <c r="B66" s="406">
        <v>142</v>
      </c>
      <c r="C66" s="616">
        <f>SUM(B66/B72)</f>
        <v>0.12655971479500891</v>
      </c>
      <c r="D66" s="406">
        <v>126</v>
      </c>
      <c r="E66" s="336">
        <f>SUM(D66/D72)</f>
        <v>0.1596958174904943</v>
      </c>
    </row>
    <row r="67" spans="1:5" s="1413" customFormat="1" x14ac:dyDescent="0.25">
      <c r="A67" s="96" t="s">
        <v>119</v>
      </c>
      <c r="B67" s="1731">
        <v>65</v>
      </c>
      <c r="C67" s="617">
        <f>SUM(B67/B72)</f>
        <v>5.7932263814616754E-2</v>
      </c>
      <c r="D67" s="1731">
        <v>62</v>
      </c>
      <c r="E67" s="337">
        <f>SUM(D67/D72)</f>
        <v>7.8580481622306714E-2</v>
      </c>
    </row>
    <row r="68" spans="1:5" s="1413" customFormat="1" x14ac:dyDescent="0.25">
      <c r="A68" s="96" t="s">
        <v>120</v>
      </c>
      <c r="B68" s="1731">
        <v>7</v>
      </c>
      <c r="C68" s="617">
        <f>SUM(B68/B72)</f>
        <v>6.2388591800356507E-3</v>
      </c>
      <c r="D68" s="1731">
        <v>7</v>
      </c>
      <c r="E68" s="337">
        <f>SUM(D68/D72)</f>
        <v>8.8719898605830166E-3</v>
      </c>
    </row>
    <row r="69" spans="1:5" s="1413" customFormat="1" x14ac:dyDescent="0.25">
      <c r="A69" s="96" t="s">
        <v>121</v>
      </c>
      <c r="B69" s="1731">
        <v>409</v>
      </c>
      <c r="C69" s="617">
        <f>SUM(B69/B72)</f>
        <v>0.36452762923351156</v>
      </c>
      <c r="D69" s="1731">
        <v>268</v>
      </c>
      <c r="E69" s="337">
        <f>SUM(D69/D72)</f>
        <v>0.33967046894803549</v>
      </c>
    </row>
    <row r="70" spans="1:5" s="1413" customFormat="1" x14ac:dyDescent="0.25">
      <c r="A70" s="96" t="s">
        <v>342</v>
      </c>
      <c r="B70" s="1731">
        <v>368</v>
      </c>
      <c r="C70" s="617">
        <f>SUM(B70/B72)</f>
        <v>0.32798573975044565</v>
      </c>
      <c r="D70" s="1731">
        <v>284</v>
      </c>
      <c r="E70" s="337">
        <f>SUM(D70/D72)</f>
        <v>0.35994930291508237</v>
      </c>
    </row>
    <row r="71" spans="1:5" s="1413" customFormat="1" ht="15.75" thickBot="1" x14ac:dyDescent="0.3">
      <c r="A71" s="114" t="s">
        <v>123</v>
      </c>
      <c r="B71" s="358">
        <v>131</v>
      </c>
      <c r="C71" s="618">
        <f>SUM(B71/B72)</f>
        <v>0.11675579322638147</v>
      </c>
      <c r="D71" s="358">
        <v>42</v>
      </c>
      <c r="E71" s="338">
        <f>SUM(D71/D72)</f>
        <v>5.3231939163498096E-2</v>
      </c>
    </row>
    <row r="72" spans="1:5" s="1413" customFormat="1" ht="16.5" thickTop="1" thickBot="1" x14ac:dyDescent="0.3">
      <c r="A72" s="128" t="s">
        <v>166</v>
      </c>
      <c r="B72" s="127">
        <f>SUM(B66:B71)</f>
        <v>1122</v>
      </c>
      <c r="C72" s="748">
        <f>SUM(C66:C71)</f>
        <v>1</v>
      </c>
      <c r="D72" s="127">
        <f>SUM(D66:D71)</f>
        <v>789</v>
      </c>
      <c r="E72" s="748">
        <f>SUM(E66:E71)</f>
        <v>1</v>
      </c>
    </row>
    <row r="73" spans="1:5" s="33" customFormat="1" ht="15.75" thickBot="1" x14ac:dyDescent="0.25">
      <c r="A73" s="1828" t="s">
        <v>459</v>
      </c>
      <c r="B73" s="1839"/>
      <c r="C73" s="1839"/>
      <c r="D73" s="1839"/>
      <c r="E73" s="1835"/>
    </row>
    <row r="74" spans="1:5" s="1413" customFormat="1" ht="15.75" thickBot="1" x14ac:dyDescent="0.3">
      <c r="A74" s="754" t="s">
        <v>335</v>
      </c>
      <c r="B74" s="2057" t="s">
        <v>894</v>
      </c>
      <c r="C74" s="2058"/>
      <c r="D74" s="2057" t="s">
        <v>893</v>
      </c>
      <c r="E74" s="2058"/>
    </row>
    <row r="75" spans="1:5" s="1413" customFormat="1" ht="15.75" thickBot="1" x14ac:dyDescent="0.3">
      <c r="A75" s="1828" t="s">
        <v>460</v>
      </c>
      <c r="B75" s="1839"/>
      <c r="C75" s="1839"/>
      <c r="D75" s="1839"/>
      <c r="E75" s="1835"/>
    </row>
    <row r="76" spans="1:5" s="1413" customFormat="1" x14ac:dyDescent="0.25">
      <c r="A76" s="1659" t="s">
        <v>167</v>
      </c>
      <c r="B76" s="1726">
        <v>852</v>
      </c>
      <c r="C76" s="746">
        <f>SUM(B76/B79)</f>
        <v>0.75935828877005351</v>
      </c>
      <c r="D76" s="1726">
        <v>634</v>
      </c>
      <c r="E76" s="340">
        <f>SUM(D76/D79)</f>
        <v>0.80354879594423323</v>
      </c>
    </row>
    <row r="77" spans="1:5" s="1413" customFormat="1" x14ac:dyDescent="0.25">
      <c r="A77" s="99" t="s">
        <v>168</v>
      </c>
      <c r="B77" s="1731">
        <v>23</v>
      </c>
      <c r="C77" s="357">
        <f>SUM(B77/B79)</f>
        <v>2.0499108734402853E-2</v>
      </c>
      <c r="D77" s="1731">
        <v>18</v>
      </c>
      <c r="E77" s="334">
        <f>SUM(D77/D79)</f>
        <v>2.2813688212927757E-2</v>
      </c>
    </row>
    <row r="78" spans="1:5" s="1413" customFormat="1" ht="15.75" thickBot="1" x14ac:dyDescent="0.3">
      <c r="A78" s="97" t="s">
        <v>169</v>
      </c>
      <c r="B78" s="358">
        <v>247</v>
      </c>
      <c r="C78" s="618">
        <f>SUM(B78/B79)</f>
        <v>0.22014260249554368</v>
      </c>
      <c r="D78" s="358">
        <v>137</v>
      </c>
      <c r="E78" s="338">
        <f>SUM(D78/D79)</f>
        <v>0.17363751584283904</v>
      </c>
    </row>
    <row r="79" spans="1:5" s="1413" customFormat="1" ht="16.5" thickTop="1" thickBot="1" x14ac:dyDescent="0.3">
      <c r="A79" s="126" t="s">
        <v>26</v>
      </c>
      <c r="B79" s="210">
        <f>SUM(B76:B78)</f>
        <v>1122</v>
      </c>
      <c r="C79" s="748">
        <f>SUM(C76:C78)</f>
        <v>1</v>
      </c>
      <c r="D79" s="210">
        <f>SUM(D76:D78)</f>
        <v>789</v>
      </c>
      <c r="E79" s="748">
        <f>SUM(E76:E78)</f>
        <v>1</v>
      </c>
    </row>
    <row r="80" spans="1:5" s="1413" customFormat="1" ht="15.75" thickBot="1" x14ac:dyDescent="0.3">
      <c r="A80" s="1828" t="s">
        <v>740</v>
      </c>
      <c r="B80" s="1839"/>
      <c r="C80" s="1839"/>
      <c r="D80" s="1839"/>
      <c r="E80" s="1835"/>
    </row>
    <row r="81" spans="1:5" s="1413" customFormat="1" x14ac:dyDescent="0.25">
      <c r="A81" s="1659" t="s">
        <v>170</v>
      </c>
      <c r="B81" s="1726">
        <v>26</v>
      </c>
      <c r="C81" s="336">
        <f>SUM(B81/B88)</f>
        <v>2.3172905525846704E-2</v>
      </c>
      <c r="D81" s="823"/>
      <c r="E81" s="752"/>
    </row>
    <row r="82" spans="1:5" s="1413" customFormat="1" x14ac:dyDescent="0.25">
      <c r="A82" s="96" t="s">
        <v>171</v>
      </c>
      <c r="B82" s="1731">
        <v>94</v>
      </c>
      <c r="C82" s="337">
        <f>SUM(B82/B88)</f>
        <v>8.3778966131907315E-2</v>
      </c>
      <c r="D82" s="824"/>
      <c r="E82" s="425"/>
    </row>
    <row r="83" spans="1:5" s="1413" customFormat="1" x14ac:dyDescent="0.25">
      <c r="A83" s="96" t="s">
        <v>172</v>
      </c>
      <c r="B83" s="1731">
        <v>124</v>
      </c>
      <c r="C83" s="337">
        <f>SUM(B83/B88)</f>
        <v>0.11051693404634581</v>
      </c>
      <c r="D83" s="824"/>
      <c r="E83" s="425"/>
    </row>
    <row r="84" spans="1:5" s="1413" customFormat="1" x14ac:dyDescent="0.25">
      <c r="A84" s="96" t="s">
        <v>173</v>
      </c>
      <c r="B84" s="1731">
        <v>300</v>
      </c>
      <c r="C84" s="337">
        <f>SUM(B84/B88)</f>
        <v>0.26737967914438504</v>
      </c>
      <c r="D84" s="824"/>
      <c r="E84" s="425"/>
    </row>
    <row r="85" spans="1:5" s="1413" customFormat="1" x14ac:dyDescent="0.25">
      <c r="A85" s="96" t="s">
        <v>333</v>
      </c>
      <c r="B85" s="1731">
        <v>437</v>
      </c>
      <c r="C85" s="337">
        <f>SUM(B85/B88)</f>
        <v>0.38948306595365417</v>
      </c>
      <c r="D85" s="824"/>
      <c r="E85" s="425"/>
    </row>
    <row r="86" spans="1:5" s="1413" customFormat="1" x14ac:dyDescent="0.25">
      <c r="A86" s="96" t="s">
        <v>334</v>
      </c>
      <c r="B86" s="1731">
        <v>116</v>
      </c>
      <c r="C86" s="337">
        <f>SUM(B86/B88)</f>
        <v>0.10338680926916222</v>
      </c>
      <c r="D86" s="824"/>
      <c r="E86" s="425"/>
    </row>
    <row r="87" spans="1:5" s="1413" customFormat="1" ht="15.75" thickBot="1" x14ac:dyDescent="0.3">
      <c r="A87" s="114" t="s">
        <v>174</v>
      </c>
      <c r="B87" s="358">
        <v>25</v>
      </c>
      <c r="C87" s="338">
        <f>SUM(B87/B88)</f>
        <v>2.2281639928698752E-2</v>
      </c>
      <c r="D87" s="824"/>
      <c r="E87" s="425"/>
    </row>
    <row r="88" spans="1:5" s="1413" customFormat="1" ht="16.5" thickTop="1" thickBot="1" x14ac:dyDescent="0.3">
      <c r="A88" s="128" t="s">
        <v>26</v>
      </c>
      <c r="B88" s="210">
        <f>SUM(B81:B87)</f>
        <v>1122</v>
      </c>
      <c r="C88" s="826">
        <f>SUM(C81:C87)</f>
        <v>1</v>
      </c>
      <c r="D88" s="825"/>
      <c r="E88" s="749"/>
    </row>
    <row r="89" spans="1:5" s="1413" customFormat="1" ht="15.75" thickBot="1" x14ac:dyDescent="0.3">
      <c r="A89" s="1828" t="s">
        <v>741</v>
      </c>
      <c r="B89" s="1839"/>
      <c r="C89" s="1839"/>
      <c r="D89" s="1839"/>
      <c r="E89" s="1835"/>
    </row>
    <row r="90" spans="1:5" s="1413" customFormat="1" x14ac:dyDescent="0.25">
      <c r="A90" s="1659" t="s">
        <v>175</v>
      </c>
      <c r="B90" s="1726">
        <v>512</v>
      </c>
      <c r="C90" s="336">
        <f>SUM(B90/B94)</f>
        <v>0.45632798573975042</v>
      </c>
      <c r="D90" s="823"/>
      <c r="E90" s="752"/>
    </row>
    <row r="91" spans="1:5" s="1413" customFormat="1" x14ac:dyDescent="0.25">
      <c r="A91" s="96" t="s">
        <v>176</v>
      </c>
      <c r="B91" s="1731">
        <v>39</v>
      </c>
      <c r="C91" s="337">
        <f>SUM(B91/B94)</f>
        <v>3.4759358288770054E-2</v>
      </c>
      <c r="D91" s="425"/>
      <c r="E91" s="425"/>
    </row>
    <row r="92" spans="1:5" s="1413" customFormat="1" x14ac:dyDescent="0.25">
      <c r="A92" s="96" t="s">
        <v>177</v>
      </c>
      <c r="B92" s="1731">
        <v>565</v>
      </c>
      <c r="C92" s="337">
        <f>SUM(B92/B94)</f>
        <v>0.50356506238859178</v>
      </c>
      <c r="D92" s="425"/>
      <c r="E92" s="425"/>
    </row>
    <row r="93" spans="1:5" s="1413" customFormat="1" ht="15.75" thickBot="1" x14ac:dyDescent="0.3">
      <c r="A93" s="114" t="s">
        <v>178</v>
      </c>
      <c r="B93" s="358">
        <v>6</v>
      </c>
      <c r="C93" s="338">
        <f>SUM(B93/B94)</f>
        <v>5.3475935828877002E-3</v>
      </c>
      <c r="D93" s="425"/>
      <c r="E93" s="425"/>
    </row>
    <row r="94" spans="1:5" s="1413" customFormat="1" ht="16.5" thickTop="1" thickBot="1" x14ac:dyDescent="0.3">
      <c r="A94" s="128" t="s">
        <v>26</v>
      </c>
      <c r="B94" s="210">
        <f>SUM(B90:B93)</f>
        <v>1122</v>
      </c>
      <c r="C94" s="748">
        <f>SUM(C90:C93)</f>
        <v>1</v>
      </c>
      <c r="D94" s="749"/>
      <c r="E94" s="749"/>
    </row>
    <row r="95" spans="1:5" s="1413" customFormat="1" ht="15.75" thickBot="1" x14ac:dyDescent="0.3">
      <c r="A95" s="1828" t="s">
        <v>742</v>
      </c>
      <c r="B95" s="1839"/>
      <c r="C95" s="1839"/>
      <c r="D95" s="1839"/>
      <c r="E95" s="1835"/>
    </row>
    <row r="96" spans="1:5" s="1413" customFormat="1" x14ac:dyDescent="0.25">
      <c r="A96" s="1659" t="s">
        <v>179</v>
      </c>
      <c r="B96" s="1726">
        <v>663</v>
      </c>
      <c r="C96" s="751">
        <f>SUM(B96/B99)</f>
        <v>0.59090909090909094</v>
      </c>
      <c r="D96" s="752"/>
      <c r="E96" s="752"/>
    </row>
    <row r="97" spans="1:5" s="1413" customFormat="1" x14ac:dyDescent="0.25">
      <c r="A97" s="96" t="s">
        <v>180</v>
      </c>
      <c r="B97" s="1731">
        <v>8</v>
      </c>
      <c r="C97" s="751">
        <f>SUM(B97/B99)</f>
        <v>7.1301247771836003E-3</v>
      </c>
      <c r="D97" s="425"/>
      <c r="E97" s="425"/>
    </row>
    <row r="98" spans="1:5" s="1413" customFormat="1" ht="15.75" thickBot="1" x14ac:dyDescent="0.3">
      <c r="A98" s="114" t="s">
        <v>181</v>
      </c>
      <c r="B98" s="358">
        <v>451</v>
      </c>
      <c r="C98" s="338">
        <f>SUM(B98/B99)</f>
        <v>0.40196078431372551</v>
      </c>
      <c r="D98" s="425"/>
      <c r="E98" s="425"/>
    </row>
    <row r="99" spans="1:5" s="1413" customFormat="1" ht="16.5" thickTop="1" thickBot="1" x14ac:dyDescent="0.3">
      <c r="A99" s="35" t="s">
        <v>26</v>
      </c>
      <c r="B99" s="112">
        <f>SUM(B96:B98)</f>
        <v>1122</v>
      </c>
      <c r="C99" s="339">
        <f>SUM(C96:C98)</f>
        <v>1</v>
      </c>
      <c r="D99" s="425"/>
      <c r="E99" s="425"/>
    </row>
    <row r="100" spans="1:5" s="1413" customFormat="1" ht="3.6" hidden="1" customHeight="1" x14ac:dyDescent="0.25"/>
    <row r="101" spans="1:5" s="1413" customFormat="1" ht="16.5" hidden="1" thickBot="1" x14ac:dyDescent="0.3">
      <c r="A101" s="2059" t="s">
        <v>788</v>
      </c>
      <c r="B101" s="2060"/>
      <c r="C101" s="2060"/>
      <c r="D101" s="2060"/>
      <c r="E101" s="2061"/>
    </row>
    <row r="102" spans="1:5" s="1413" customFormat="1" ht="21.6" hidden="1" customHeight="1" thickBot="1" x14ac:dyDescent="0.3">
      <c r="A102" s="302"/>
      <c r="B102" s="2062" t="s">
        <v>161</v>
      </c>
      <c r="C102" s="2063"/>
      <c r="D102" s="2062" t="s">
        <v>162</v>
      </c>
      <c r="E102" s="2063"/>
    </row>
    <row r="103" spans="1:5" s="1413" customFormat="1" ht="15.75" hidden="1" thickBot="1" x14ac:dyDescent="0.3">
      <c r="A103" s="141"/>
      <c r="B103" s="182" t="s">
        <v>142</v>
      </c>
      <c r="C103" s="181" t="s">
        <v>127</v>
      </c>
      <c r="D103" s="182" t="s">
        <v>142</v>
      </c>
      <c r="E103" s="181" t="s">
        <v>127</v>
      </c>
    </row>
    <row r="104" spans="1:5" s="1413" customFormat="1" ht="15.75" hidden="1" thickBot="1" x14ac:dyDescent="0.3">
      <c r="A104" s="1828" t="s">
        <v>457</v>
      </c>
      <c r="B104" s="1839"/>
      <c r="C104" s="1839"/>
      <c r="D104" s="1839"/>
      <c r="E104" s="1835"/>
    </row>
    <row r="105" spans="1:5" s="1413" customFormat="1" hidden="1" x14ac:dyDescent="0.25">
      <c r="A105" s="95" t="s">
        <v>392</v>
      </c>
      <c r="B105" s="406">
        <v>131</v>
      </c>
      <c r="C105" s="333">
        <f>SUM(B105/B113)</f>
        <v>5.6150878696956709E-2</v>
      </c>
      <c r="D105" s="406">
        <v>82</v>
      </c>
      <c r="E105" s="333">
        <f t="shared" ref="E105:E112" si="0">SUM(D105/$D$113)</f>
        <v>6.078576723498888E-2</v>
      </c>
    </row>
    <row r="106" spans="1:5" s="1413" customFormat="1" hidden="1" x14ac:dyDescent="0.25">
      <c r="A106" s="96" t="s">
        <v>393</v>
      </c>
      <c r="B106" s="1621">
        <v>603</v>
      </c>
      <c r="C106" s="334">
        <f t="shared" ref="C106:C111" si="1">SUM(B106/$B$113)</f>
        <v>0.25846549507072442</v>
      </c>
      <c r="D106" s="1621">
        <v>228</v>
      </c>
      <c r="E106" s="334">
        <f t="shared" si="0"/>
        <v>0.16901408450704225</v>
      </c>
    </row>
    <row r="107" spans="1:5" s="1413" customFormat="1" hidden="1" x14ac:dyDescent="0.25">
      <c r="A107" s="96" t="s">
        <v>328</v>
      </c>
      <c r="B107" s="1621">
        <v>517</v>
      </c>
      <c r="C107" s="334">
        <f t="shared" si="1"/>
        <v>0.22160308615516502</v>
      </c>
      <c r="D107" s="1621">
        <v>228</v>
      </c>
      <c r="E107" s="334">
        <f t="shared" si="0"/>
        <v>0.16901408450704225</v>
      </c>
    </row>
    <row r="108" spans="1:5" s="1413" customFormat="1" hidden="1" x14ac:dyDescent="0.25">
      <c r="A108" s="96" t="s">
        <v>329</v>
      </c>
      <c r="B108" s="1621">
        <v>459</v>
      </c>
      <c r="C108" s="334">
        <f t="shared" si="1"/>
        <v>0.19674239177025291</v>
      </c>
      <c r="D108" s="1621">
        <v>241</v>
      </c>
      <c r="E108" s="334">
        <f t="shared" si="0"/>
        <v>0.17865085248332097</v>
      </c>
    </row>
    <row r="109" spans="1:5" s="1413" customFormat="1" hidden="1" x14ac:dyDescent="0.25">
      <c r="A109" s="96" t="s">
        <v>330</v>
      </c>
      <c r="B109" s="1621">
        <v>316</v>
      </c>
      <c r="C109" s="334">
        <f t="shared" si="1"/>
        <v>0.13544792113159024</v>
      </c>
      <c r="D109" s="1621">
        <v>208</v>
      </c>
      <c r="E109" s="334">
        <f t="shared" si="0"/>
        <v>0.15418828762045961</v>
      </c>
    </row>
    <row r="110" spans="1:5" s="1413" customFormat="1" hidden="1" x14ac:dyDescent="0.25">
      <c r="A110" s="96" t="s">
        <v>124</v>
      </c>
      <c r="B110" s="1621">
        <v>218</v>
      </c>
      <c r="C110" s="334">
        <f t="shared" si="1"/>
        <v>9.3441920274324908E-2</v>
      </c>
      <c r="D110" s="1621">
        <v>291</v>
      </c>
      <c r="E110" s="334">
        <f t="shared" si="0"/>
        <v>0.2157153446997776</v>
      </c>
    </row>
    <row r="111" spans="1:5" s="1413" customFormat="1" hidden="1" x14ac:dyDescent="0.25">
      <c r="A111" s="96" t="s">
        <v>125</v>
      </c>
      <c r="B111" s="1621">
        <v>88</v>
      </c>
      <c r="C111" s="334">
        <f t="shared" si="1"/>
        <v>3.7719674239177027E-2</v>
      </c>
      <c r="D111" s="1621">
        <v>70</v>
      </c>
      <c r="E111" s="334">
        <f t="shared" si="0"/>
        <v>5.1890289103039292E-2</v>
      </c>
    </row>
    <row r="112" spans="1:5" s="1413" customFormat="1" ht="15.75" hidden="1" thickBot="1" x14ac:dyDescent="0.3">
      <c r="A112" s="97" t="s">
        <v>117</v>
      </c>
      <c r="B112" s="358">
        <v>1</v>
      </c>
      <c r="C112" s="335">
        <f>SUM(B112/B113)</f>
        <v>4.2863266180882982E-4</v>
      </c>
      <c r="D112" s="358">
        <v>1</v>
      </c>
      <c r="E112" s="335">
        <f t="shared" si="0"/>
        <v>7.4128984432913266E-4</v>
      </c>
    </row>
    <row r="113" spans="1:5" s="1413" customFormat="1" ht="16.5" hidden="1" thickTop="1" thickBot="1" x14ac:dyDescent="0.3">
      <c r="A113" s="34" t="s">
        <v>164</v>
      </c>
      <c r="B113" s="407">
        <f>SUM(B105:B112)</f>
        <v>2333</v>
      </c>
      <c r="C113" s="209">
        <f>SUM(C105:C112)</f>
        <v>1</v>
      </c>
      <c r="D113" s="407">
        <f>SUM(D105:D112)</f>
        <v>1349</v>
      </c>
      <c r="E113" s="209">
        <f>SUM(E105:E112)</f>
        <v>0.99999999999999989</v>
      </c>
    </row>
    <row r="114" spans="1:5" s="33" customFormat="1" ht="15.75" hidden="1" thickBot="1" x14ac:dyDescent="0.25">
      <c r="A114" s="1828" t="s">
        <v>458</v>
      </c>
      <c r="B114" s="1839"/>
      <c r="C114" s="1839"/>
      <c r="D114" s="1839"/>
      <c r="E114" s="1835"/>
    </row>
    <row r="115" spans="1:5" s="1413" customFormat="1" hidden="1" x14ac:dyDescent="0.25">
      <c r="A115" s="95" t="s">
        <v>118</v>
      </c>
      <c r="B115" s="406">
        <v>402</v>
      </c>
      <c r="C115" s="336">
        <f>SUM(B115/B121)</f>
        <v>0.1723103300471496</v>
      </c>
      <c r="D115" s="406">
        <v>208</v>
      </c>
      <c r="E115" s="336">
        <f>SUM(D115/D121)</f>
        <v>0.15418828762045961</v>
      </c>
    </row>
    <row r="116" spans="1:5" s="1413" customFormat="1" hidden="1" x14ac:dyDescent="0.25">
      <c r="A116" s="96" t="s">
        <v>119</v>
      </c>
      <c r="B116" s="1621">
        <v>168</v>
      </c>
      <c r="C116" s="337">
        <f>SUM(B116/B121)</f>
        <v>7.2010287183883415E-2</v>
      </c>
      <c r="D116" s="1621">
        <v>75</v>
      </c>
      <c r="E116" s="337">
        <f>SUM(D116/D121)</f>
        <v>5.5596738324684952E-2</v>
      </c>
    </row>
    <row r="117" spans="1:5" s="1413" customFormat="1" hidden="1" x14ac:dyDescent="0.25">
      <c r="A117" s="96" t="s">
        <v>120</v>
      </c>
      <c r="B117" s="1621">
        <v>24</v>
      </c>
      <c r="C117" s="337">
        <f>SUM(B117/B121)</f>
        <v>1.0287183883411917E-2</v>
      </c>
      <c r="D117" s="1621">
        <v>10</v>
      </c>
      <c r="E117" s="337">
        <f>SUM(D117/D121)</f>
        <v>7.4128984432913266E-3</v>
      </c>
    </row>
    <row r="118" spans="1:5" s="1413" customFormat="1" hidden="1" x14ac:dyDescent="0.25">
      <c r="A118" s="96" t="s">
        <v>121</v>
      </c>
      <c r="B118" s="1621">
        <v>769</v>
      </c>
      <c r="C118" s="337">
        <f>SUM(B118/B121)</f>
        <v>0.32961851693099015</v>
      </c>
      <c r="D118" s="1621">
        <v>460</v>
      </c>
      <c r="E118" s="337">
        <f>SUM(D118/D121)</f>
        <v>0.34099332839140106</v>
      </c>
    </row>
    <row r="119" spans="1:5" s="1413" customFormat="1" hidden="1" x14ac:dyDescent="0.25">
      <c r="A119" s="96" t="s">
        <v>342</v>
      </c>
      <c r="B119" s="1621">
        <v>814</v>
      </c>
      <c r="C119" s="337">
        <f>SUM(B119/B121)</f>
        <v>0.34890698671238746</v>
      </c>
      <c r="D119" s="1621">
        <v>485</v>
      </c>
      <c r="E119" s="337">
        <f>SUM(D119/D121)</f>
        <v>0.35952557449962935</v>
      </c>
    </row>
    <row r="120" spans="1:5" s="1413" customFormat="1" ht="15.75" hidden="1" thickBot="1" x14ac:dyDescent="0.3">
      <c r="A120" s="114" t="s">
        <v>123</v>
      </c>
      <c r="B120" s="358">
        <v>156</v>
      </c>
      <c r="C120" s="338">
        <f>SUM(B120/B121)</f>
        <v>6.6866695242177449E-2</v>
      </c>
      <c r="D120" s="358">
        <v>111</v>
      </c>
      <c r="E120" s="338">
        <f>SUM(D120/D121)</f>
        <v>8.2283172720533732E-2</v>
      </c>
    </row>
    <row r="121" spans="1:5" s="1413" customFormat="1" ht="16.5" hidden="1" thickTop="1" thickBot="1" x14ac:dyDescent="0.3">
      <c r="A121" s="128" t="s">
        <v>166</v>
      </c>
      <c r="B121" s="127">
        <f>SUM(B115:B120)</f>
        <v>2333</v>
      </c>
      <c r="C121" s="748">
        <f>SUM(C115:C120)</f>
        <v>1</v>
      </c>
      <c r="D121" s="127">
        <f>SUM(D115:D120)</f>
        <v>1349</v>
      </c>
      <c r="E121" s="748">
        <f>SUM(E115:E120)</f>
        <v>1</v>
      </c>
    </row>
    <row r="122" spans="1:5" s="33" customFormat="1" ht="17.100000000000001" hidden="1" customHeight="1" thickBot="1" x14ac:dyDescent="0.25">
      <c r="A122" s="1828" t="s">
        <v>459</v>
      </c>
      <c r="B122" s="1839"/>
      <c r="C122" s="1839"/>
      <c r="D122" s="1839"/>
      <c r="E122" s="1835"/>
    </row>
    <row r="123" spans="1:5" s="1413" customFormat="1" ht="15.75" hidden="1" thickBot="1" x14ac:dyDescent="0.3">
      <c r="A123" s="754" t="s">
        <v>335</v>
      </c>
      <c r="B123" s="2057" t="s">
        <v>804</v>
      </c>
      <c r="C123" s="2058"/>
      <c r="D123" s="2057" t="s">
        <v>803</v>
      </c>
      <c r="E123" s="2058"/>
    </row>
    <row r="124" spans="1:5" s="1413" customFormat="1" ht="17.100000000000001" hidden="1" customHeight="1" thickBot="1" x14ac:dyDescent="0.3">
      <c r="A124" s="1828" t="s">
        <v>460</v>
      </c>
      <c r="B124" s="1839"/>
      <c r="C124" s="1839"/>
      <c r="D124" s="1839"/>
      <c r="E124" s="1835"/>
    </row>
    <row r="125" spans="1:5" s="1413" customFormat="1" hidden="1" x14ac:dyDescent="0.25">
      <c r="A125" s="1539" t="s">
        <v>167</v>
      </c>
      <c r="B125" s="1618">
        <v>1545</v>
      </c>
      <c r="C125" s="746">
        <f>SUM(B125/B128)</f>
        <v>0.6622374624946421</v>
      </c>
      <c r="D125" s="1618">
        <v>786</v>
      </c>
      <c r="E125" s="340">
        <f>SUM(D125/D128)</f>
        <v>0.5826538176426983</v>
      </c>
    </row>
    <row r="126" spans="1:5" s="1413" customFormat="1" hidden="1" x14ac:dyDescent="0.25">
      <c r="A126" s="99" t="s">
        <v>168</v>
      </c>
      <c r="B126" s="1621">
        <v>72</v>
      </c>
      <c r="C126" s="357">
        <f>SUM(B126/B128)</f>
        <v>3.0861551650235748E-2</v>
      </c>
      <c r="D126" s="1621">
        <v>50</v>
      </c>
      <c r="E126" s="334">
        <f>SUM(D126/D128)</f>
        <v>3.7064492216456635E-2</v>
      </c>
    </row>
    <row r="127" spans="1:5" s="1413" customFormat="1" ht="15.75" hidden="1" thickBot="1" x14ac:dyDescent="0.3">
      <c r="A127" s="97" t="s">
        <v>169</v>
      </c>
      <c r="B127" s="358">
        <v>716</v>
      </c>
      <c r="C127" s="618">
        <f>SUM(B127/B128)</f>
        <v>0.30690098585512215</v>
      </c>
      <c r="D127" s="358">
        <v>513</v>
      </c>
      <c r="E127" s="338">
        <f>SUM(D127/D128)</f>
        <v>0.38028169014084506</v>
      </c>
    </row>
    <row r="128" spans="1:5" s="1413" customFormat="1" ht="16.5" hidden="1" thickTop="1" thickBot="1" x14ac:dyDescent="0.3">
      <c r="A128" s="126" t="s">
        <v>26</v>
      </c>
      <c r="B128" s="210">
        <f>SUM(B125:B127)</f>
        <v>2333</v>
      </c>
      <c r="C128" s="748">
        <f>SUM(C125:C127)</f>
        <v>1</v>
      </c>
      <c r="D128" s="210">
        <f>SUM(D125:D127)</f>
        <v>1349</v>
      </c>
      <c r="E128" s="748">
        <f>SUM(E125:E127)</f>
        <v>1</v>
      </c>
    </row>
    <row r="129" spans="1:5" s="1413" customFormat="1" ht="15.95" hidden="1" customHeight="1" thickBot="1" x14ac:dyDescent="0.3">
      <c r="A129" s="1828" t="s">
        <v>740</v>
      </c>
      <c r="B129" s="1839"/>
      <c r="C129" s="1839"/>
      <c r="D129" s="1839"/>
      <c r="E129" s="1835"/>
    </row>
    <row r="130" spans="1:5" s="1413" customFormat="1" hidden="1" x14ac:dyDescent="0.25">
      <c r="A130" s="1539" t="s">
        <v>170</v>
      </c>
      <c r="B130" s="1618">
        <v>45</v>
      </c>
      <c r="C130" s="336">
        <f>SUM(B130/B137)</f>
        <v>1.9288469781397342E-2</v>
      </c>
      <c r="D130" s="823"/>
      <c r="E130" s="752"/>
    </row>
    <row r="131" spans="1:5" s="1413" customFormat="1" hidden="1" x14ac:dyDescent="0.25">
      <c r="A131" s="96" t="s">
        <v>171</v>
      </c>
      <c r="B131" s="1621">
        <v>2288</v>
      </c>
      <c r="C131" s="337">
        <f>SUM(B131/B137)</f>
        <v>0.98071153021860269</v>
      </c>
      <c r="D131" s="824"/>
      <c r="E131" s="425"/>
    </row>
    <row r="132" spans="1:5" s="1413" customFormat="1" hidden="1" x14ac:dyDescent="0.25">
      <c r="A132" s="96" t="s">
        <v>172</v>
      </c>
      <c r="B132" s="1621">
        <v>0</v>
      </c>
      <c r="C132" s="337">
        <f>SUM(B132/B137)</f>
        <v>0</v>
      </c>
      <c r="D132" s="824"/>
      <c r="E132" s="425"/>
    </row>
    <row r="133" spans="1:5" s="1413" customFormat="1" hidden="1" x14ac:dyDescent="0.25">
      <c r="A133" s="96" t="s">
        <v>173</v>
      </c>
      <c r="B133" s="1621">
        <v>0</v>
      </c>
      <c r="C133" s="337">
        <f>SUM(B133/B137)</f>
        <v>0</v>
      </c>
      <c r="D133" s="824"/>
      <c r="E133" s="425"/>
    </row>
    <row r="134" spans="1:5" s="1413" customFormat="1" hidden="1" x14ac:dyDescent="0.25">
      <c r="A134" s="96" t="s">
        <v>333</v>
      </c>
      <c r="B134" s="1621">
        <v>0</v>
      </c>
      <c r="C134" s="337">
        <f>SUM(B134/B137)</f>
        <v>0</v>
      </c>
      <c r="D134" s="824"/>
      <c r="E134" s="425"/>
    </row>
    <row r="135" spans="1:5" s="1413" customFormat="1" hidden="1" x14ac:dyDescent="0.25">
      <c r="A135" s="96" t="s">
        <v>334</v>
      </c>
      <c r="B135" s="1621">
        <v>0</v>
      </c>
      <c r="C135" s="337">
        <f>SUM(B135/B137)</f>
        <v>0</v>
      </c>
      <c r="D135" s="824"/>
      <c r="E135" s="425"/>
    </row>
    <row r="136" spans="1:5" s="1413" customFormat="1" ht="15.75" hidden="1" thickBot="1" x14ac:dyDescent="0.3">
      <c r="A136" s="114" t="s">
        <v>174</v>
      </c>
      <c r="B136" s="358">
        <v>0</v>
      </c>
      <c r="C136" s="338">
        <f>SUM(B136/B137)</f>
        <v>0</v>
      </c>
      <c r="D136" s="824"/>
      <c r="E136" s="425"/>
    </row>
    <row r="137" spans="1:5" s="1413" customFormat="1" ht="16.5" hidden="1" thickTop="1" thickBot="1" x14ac:dyDescent="0.3">
      <c r="A137" s="128" t="s">
        <v>26</v>
      </c>
      <c r="B137" s="210">
        <f>SUM(B130:B136)</f>
        <v>2333</v>
      </c>
      <c r="C137" s="826">
        <f>SUM(C130:C136)</f>
        <v>1</v>
      </c>
      <c r="D137" s="825"/>
      <c r="E137" s="749"/>
    </row>
    <row r="138" spans="1:5" s="1413" customFormat="1" ht="17.100000000000001" hidden="1" customHeight="1" thickBot="1" x14ac:dyDescent="0.3">
      <c r="A138" s="1828" t="s">
        <v>741</v>
      </c>
      <c r="B138" s="1839"/>
      <c r="C138" s="1839"/>
      <c r="D138" s="1839"/>
      <c r="E138" s="1835"/>
    </row>
    <row r="139" spans="1:5" s="1413" customFormat="1" hidden="1" x14ac:dyDescent="0.25">
      <c r="A139" s="1539" t="s">
        <v>175</v>
      </c>
      <c r="B139" s="1618">
        <v>226</v>
      </c>
      <c r="C139" s="336">
        <f>SUM(B139/B143)</f>
        <v>9.6870981568795547E-2</v>
      </c>
      <c r="D139" s="823"/>
      <c r="E139" s="752"/>
    </row>
    <row r="140" spans="1:5" s="1413" customFormat="1" hidden="1" x14ac:dyDescent="0.25">
      <c r="A140" s="96" t="s">
        <v>176</v>
      </c>
      <c r="B140" s="1621">
        <v>6</v>
      </c>
      <c r="C140" s="337">
        <f>SUM(B140/B143)</f>
        <v>2.5717959708529792E-3</v>
      </c>
      <c r="D140" s="425"/>
      <c r="E140" s="425"/>
    </row>
    <row r="141" spans="1:5" s="1413" customFormat="1" hidden="1" x14ac:dyDescent="0.25">
      <c r="A141" s="96" t="s">
        <v>177</v>
      </c>
      <c r="B141" s="1621">
        <v>2101</v>
      </c>
      <c r="C141" s="337">
        <f>SUM(B141/B143)</f>
        <v>0.90055722246035153</v>
      </c>
      <c r="D141" s="425"/>
      <c r="E141" s="425"/>
    </row>
    <row r="142" spans="1:5" s="1413" customFormat="1" ht="15.75" hidden="1" thickBot="1" x14ac:dyDescent="0.3">
      <c r="A142" s="114" t="s">
        <v>178</v>
      </c>
      <c r="B142" s="358">
        <v>0</v>
      </c>
      <c r="C142" s="338">
        <f>SUM(B142/B143)</f>
        <v>0</v>
      </c>
      <c r="D142" s="425"/>
      <c r="E142" s="425"/>
    </row>
    <row r="143" spans="1:5" s="1413" customFormat="1" ht="16.5" hidden="1" thickTop="1" thickBot="1" x14ac:dyDescent="0.3">
      <c r="A143" s="128" t="s">
        <v>26</v>
      </c>
      <c r="B143" s="210">
        <f>SUM(B139:B142)</f>
        <v>2333</v>
      </c>
      <c r="C143" s="748">
        <f>SUM(C139:C142)</f>
        <v>1</v>
      </c>
      <c r="D143" s="749"/>
      <c r="E143" s="749"/>
    </row>
    <row r="144" spans="1:5" s="1413" customFormat="1" ht="17.100000000000001" hidden="1" customHeight="1" thickBot="1" x14ac:dyDescent="0.3">
      <c r="A144" s="1828" t="s">
        <v>742</v>
      </c>
      <c r="B144" s="1839"/>
      <c r="C144" s="1839"/>
      <c r="D144" s="1839"/>
      <c r="E144" s="1835"/>
    </row>
    <row r="145" spans="1:5" s="1413" customFormat="1" hidden="1" x14ac:dyDescent="0.25">
      <c r="A145" s="1539" t="s">
        <v>179</v>
      </c>
      <c r="B145" s="1618">
        <v>1286</v>
      </c>
      <c r="C145" s="751">
        <f>SUM(B145/B148)</f>
        <v>0.5512216030861552</v>
      </c>
      <c r="D145" s="752"/>
      <c r="E145" s="752"/>
    </row>
    <row r="146" spans="1:5" s="1413" customFormat="1" hidden="1" x14ac:dyDescent="0.25">
      <c r="A146" s="96" t="s">
        <v>180</v>
      </c>
      <c r="B146" s="1621">
        <v>80</v>
      </c>
      <c r="C146" s="751">
        <f>SUM(B146/B148)</f>
        <v>3.4290612944706388E-2</v>
      </c>
      <c r="D146" s="425"/>
      <c r="E146" s="425"/>
    </row>
    <row r="147" spans="1:5" s="1413" customFormat="1" ht="15.75" hidden="1" thickBot="1" x14ac:dyDescent="0.3">
      <c r="A147" s="114" t="s">
        <v>181</v>
      </c>
      <c r="B147" s="358">
        <v>967</v>
      </c>
      <c r="C147" s="338">
        <f>SUM(B147/B148)</f>
        <v>0.41448778396913843</v>
      </c>
      <c r="D147" s="425"/>
      <c r="E147" s="425"/>
    </row>
    <row r="148" spans="1:5" s="1413" customFormat="1" ht="16.5" hidden="1" thickTop="1" thickBot="1" x14ac:dyDescent="0.3">
      <c r="A148" s="35" t="s">
        <v>26</v>
      </c>
      <c r="B148" s="112">
        <f>SUM(B145:B147)</f>
        <v>2333</v>
      </c>
      <c r="C148" s="339">
        <f>SUM(C145:C147)</f>
        <v>1</v>
      </c>
      <c r="D148" s="425"/>
      <c r="E148" s="425"/>
    </row>
    <row r="149" spans="1:5" s="1413" customFormat="1" ht="3.6" hidden="1" customHeight="1" x14ac:dyDescent="0.25"/>
    <row r="150" spans="1:5" s="1413" customFormat="1" ht="3.6" hidden="1" customHeight="1" thickBot="1" x14ac:dyDescent="0.3"/>
    <row r="151" spans="1:5" s="203" customFormat="1" ht="19.5" hidden="1" thickBot="1" x14ac:dyDescent="0.35">
      <c r="A151" s="1863" t="s">
        <v>163</v>
      </c>
      <c r="B151" s="1864"/>
      <c r="C151" s="1864"/>
      <c r="D151" s="1864"/>
      <c r="E151" s="1865"/>
    </row>
    <row r="152" spans="1:5" s="203" customFormat="1" ht="16.5" hidden="1" thickBot="1" x14ac:dyDescent="0.3">
      <c r="A152" s="2059" t="s">
        <v>789</v>
      </c>
      <c r="B152" s="2060"/>
      <c r="C152" s="2060"/>
      <c r="D152" s="2060"/>
      <c r="E152" s="2061"/>
    </row>
    <row r="153" spans="1:5" s="203" customFormat="1" ht="15.75" hidden="1" thickBot="1" x14ac:dyDescent="0.3">
      <c r="A153" s="302"/>
      <c r="B153" s="2062" t="s">
        <v>161</v>
      </c>
      <c r="C153" s="2063"/>
      <c r="D153" s="2062" t="s">
        <v>162</v>
      </c>
      <c r="E153" s="2063"/>
    </row>
    <row r="154" spans="1:5" s="203" customFormat="1" ht="15.75" hidden="1" thickBot="1" x14ac:dyDescent="0.3">
      <c r="A154" s="141"/>
      <c r="B154" s="182" t="s">
        <v>142</v>
      </c>
      <c r="C154" s="181" t="s">
        <v>127</v>
      </c>
      <c r="D154" s="182" t="s">
        <v>142</v>
      </c>
      <c r="E154" s="181" t="s">
        <v>127</v>
      </c>
    </row>
    <row r="155" spans="1:5" s="203" customFormat="1" ht="15.75" hidden="1" thickBot="1" x14ac:dyDescent="0.3">
      <c r="A155" s="1828" t="s">
        <v>746</v>
      </c>
      <c r="B155" s="1839"/>
      <c r="C155" s="1839"/>
      <c r="D155" s="1839"/>
      <c r="E155" s="1835"/>
    </row>
    <row r="156" spans="1:5" s="203" customFormat="1" hidden="1" x14ac:dyDescent="0.25">
      <c r="A156" s="95" t="s">
        <v>392</v>
      </c>
      <c r="B156" s="406">
        <v>196</v>
      </c>
      <c r="C156" s="614">
        <f>SUM(B156/B164)</f>
        <v>7.1926605504587154E-2</v>
      </c>
      <c r="D156" s="406">
        <v>127</v>
      </c>
      <c r="E156" s="614">
        <f>SUM(D156/D164)</f>
        <v>9.2028985507246377E-2</v>
      </c>
    </row>
    <row r="157" spans="1:5" s="203" customFormat="1" hidden="1" x14ac:dyDescent="0.25">
      <c r="A157" s="96" t="s">
        <v>393</v>
      </c>
      <c r="B157" s="1431">
        <v>672</v>
      </c>
      <c r="C157" s="357">
        <f>SUM(B157/B164)</f>
        <v>0.24660550458715597</v>
      </c>
      <c r="D157" s="1431">
        <v>203</v>
      </c>
      <c r="E157" s="357">
        <f>SUM(D157/D164)</f>
        <v>0.14710144927536231</v>
      </c>
    </row>
    <row r="158" spans="1:5" s="203" customFormat="1" hidden="1" x14ac:dyDescent="0.25">
      <c r="A158" s="96" t="s">
        <v>328</v>
      </c>
      <c r="B158" s="1431">
        <v>587</v>
      </c>
      <c r="C158" s="357">
        <f>SUM(B158/B164)</f>
        <v>0.21541284403669725</v>
      </c>
      <c r="D158" s="1431">
        <v>230</v>
      </c>
      <c r="E158" s="357">
        <f>SUM(D158/D164)</f>
        <v>0.16666666666666666</v>
      </c>
    </row>
    <row r="159" spans="1:5" s="203" customFormat="1" hidden="1" x14ac:dyDescent="0.25">
      <c r="A159" s="96" t="s">
        <v>329</v>
      </c>
      <c r="B159" s="1431">
        <v>562</v>
      </c>
      <c r="C159" s="357">
        <f>SUM(B159/B164)</f>
        <v>0.20623853211009174</v>
      </c>
      <c r="D159" s="1431">
        <v>249</v>
      </c>
      <c r="E159" s="357">
        <f>SUM(D159/D164)</f>
        <v>0.18043478260869567</v>
      </c>
    </row>
    <row r="160" spans="1:5" s="203" customFormat="1" hidden="1" x14ac:dyDescent="0.25">
      <c r="A160" s="96" t="s">
        <v>330</v>
      </c>
      <c r="B160" s="1431">
        <v>337</v>
      </c>
      <c r="C160" s="357">
        <f>SUM(B160/B164)</f>
        <v>0.1236697247706422</v>
      </c>
      <c r="D160" s="1431">
        <v>233</v>
      </c>
      <c r="E160" s="357">
        <f>SUM(D160/D164)</f>
        <v>0.16884057971014493</v>
      </c>
    </row>
    <row r="161" spans="1:17" s="203" customFormat="1" hidden="1" x14ac:dyDescent="0.25">
      <c r="A161" s="96" t="s">
        <v>124</v>
      </c>
      <c r="B161" s="1431">
        <v>286</v>
      </c>
      <c r="C161" s="357">
        <f>SUM(B161/B164)</f>
        <v>0.10495412844036697</v>
      </c>
      <c r="D161" s="1431">
        <v>274</v>
      </c>
      <c r="E161" s="357">
        <f>SUM(D161/D164)</f>
        <v>0.19855072463768117</v>
      </c>
    </row>
    <row r="162" spans="1:17" s="203" customFormat="1" hidden="1" x14ac:dyDescent="0.25">
      <c r="A162" s="96" t="s">
        <v>125</v>
      </c>
      <c r="B162" s="1431">
        <v>85</v>
      </c>
      <c r="C162" s="357">
        <f>SUM(B162/B164)</f>
        <v>3.1192660550458717E-2</v>
      </c>
      <c r="D162" s="1431">
        <v>63</v>
      </c>
      <c r="E162" s="357">
        <f>SUM(D162/D164)</f>
        <v>4.5652173913043478E-2</v>
      </c>
    </row>
    <row r="163" spans="1:17" s="203" customFormat="1" ht="15.75" hidden="1" thickBot="1" x14ac:dyDescent="0.3">
      <c r="A163" s="97" t="s">
        <v>117</v>
      </c>
      <c r="B163" s="358">
        <v>0</v>
      </c>
      <c r="C163" s="359">
        <f>SUM(B163/B164)</f>
        <v>0</v>
      </c>
      <c r="D163" s="358">
        <v>1</v>
      </c>
      <c r="E163" s="359">
        <f>SUM(D163/D164)</f>
        <v>7.246376811594203E-4</v>
      </c>
    </row>
    <row r="164" spans="1:17" s="203" customFormat="1" ht="16.5" hidden="1" thickTop="1" thickBot="1" x14ac:dyDescent="0.3">
      <c r="A164" s="34" t="s">
        <v>164</v>
      </c>
      <c r="B164" s="407">
        <f>SUM(B156:B163)</f>
        <v>2725</v>
      </c>
      <c r="C164" s="615">
        <f>SUM(C156:C163)</f>
        <v>1</v>
      </c>
      <c r="D164" s="407">
        <f>SUM(D156:D163)</f>
        <v>1380</v>
      </c>
      <c r="E164" s="615">
        <f>SUM(E156:E163)</f>
        <v>0.99999999999999989</v>
      </c>
    </row>
    <row r="165" spans="1:17" s="33" customFormat="1" ht="15.75" hidden="1" thickBot="1" x14ac:dyDescent="0.3">
      <c r="A165" s="1828" t="s">
        <v>458</v>
      </c>
      <c r="B165" s="1839"/>
      <c r="C165" s="1839"/>
      <c r="D165" s="1839"/>
      <c r="E165" s="1835"/>
      <c r="G165" s="203"/>
      <c r="H165" s="203"/>
      <c r="I165" s="203"/>
      <c r="J165" s="203"/>
      <c r="K165" s="203"/>
      <c r="L165" s="203"/>
      <c r="M165" s="203"/>
      <c r="N165" s="203"/>
      <c r="O165" s="203"/>
      <c r="P165" s="203"/>
      <c r="Q165" s="203"/>
    </row>
    <row r="166" spans="1:17" s="203" customFormat="1" hidden="1" x14ac:dyDescent="0.25">
      <c r="A166" s="95" t="s">
        <v>118</v>
      </c>
      <c r="B166" s="406">
        <v>443</v>
      </c>
      <c r="C166" s="616">
        <f>SUM(B166/B172)</f>
        <v>0.16256880733944953</v>
      </c>
      <c r="D166" s="406">
        <v>232</v>
      </c>
      <c r="E166" s="616">
        <f>SUM(D166/D172)</f>
        <v>0.1681159420289855</v>
      </c>
    </row>
    <row r="167" spans="1:17" s="203" customFormat="1" hidden="1" x14ac:dyDescent="0.25">
      <c r="A167" s="96" t="s">
        <v>119</v>
      </c>
      <c r="B167" s="1431">
        <v>181</v>
      </c>
      <c r="C167" s="617">
        <f>SUM(B167/B172)</f>
        <v>6.6422018348623851E-2</v>
      </c>
      <c r="D167" s="1431">
        <v>79</v>
      </c>
      <c r="E167" s="617">
        <f>SUM(D167/D172)</f>
        <v>5.7246376811594203E-2</v>
      </c>
    </row>
    <row r="168" spans="1:17" s="203" customFormat="1" hidden="1" x14ac:dyDescent="0.25">
      <c r="A168" s="96" t="s">
        <v>120</v>
      </c>
      <c r="B168" s="1431">
        <v>24</v>
      </c>
      <c r="C168" s="617">
        <f>SUM(B168/B172)</f>
        <v>8.8073394495412852E-3</v>
      </c>
      <c r="D168" s="1431">
        <v>8</v>
      </c>
      <c r="E168" s="617">
        <f>SUM(D168/D172)</f>
        <v>5.7971014492753624E-3</v>
      </c>
    </row>
    <row r="169" spans="1:17" s="203" customFormat="1" hidden="1" x14ac:dyDescent="0.25">
      <c r="A169" s="96" t="s">
        <v>121</v>
      </c>
      <c r="B169" s="1431">
        <v>923</v>
      </c>
      <c r="C169" s="617">
        <f>SUM(B169/B172)</f>
        <v>0.3387155963302752</v>
      </c>
      <c r="D169" s="1431">
        <v>446</v>
      </c>
      <c r="E169" s="617">
        <f>SUM(D169/D172)</f>
        <v>0.32318840579710145</v>
      </c>
    </row>
    <row r="170" spans="1:17" s="203" customFormat="1" hidden="1" x14ac:dyDescent="0.25">
      <c r="A170" s="96" t="s">
        <v>342</v>
      </c>
      <c r="B170" s="1431">
        <v>949</v>
      </c>
      <c r="C170" s="617">
        <f>SUM(B170/B172)</f>
        <v>0.34825688073394495</v>
      </c>
      <c r="D170" s="1431">
        <v>510</v>
      </c>
      <c r="E170" s="617">
        <f>SUM(D170/D172)</f>
        <v>0.36956521739130432</v>
      </c>
    </row>
    <row r="171" spans="1:17" s="203" customFormat="1" ht="15.75" hidden="1" thickBot="1" x14ac:dyDescent="0.3">
      <c r="A171" s="114" t="s">
        <v>123</v>
      </c>
      <c r="B171" s="358">
        <v>205</v>
      </c>
      <c r="C171" s="618">
        <f>SUM(B171/B172)</f>
        <v>7.5229357798165142E-2</v>
      </c>
      <c r="D171" s="358">
        <v>105</v>
      </c>
      <c r="E171" s="618">
        <f>SUM(D171/D172)</f>
        <v>7.6086956521739135E-2</v>
      </c>
    </row>
    <row r="172" spans="1:17" s="203" customFormat="1" ht="16.5" hidden="1" thickTop="1" thickBot="1" x14ac:dyDescent="0.3">
      <c r="A172" s="128" t="s">
        <v>166</v>
      </c>
      <c r="B172" s="1512">
        <f>SUM(B166:B171)</f>
        <v>2725</v>
      </c>
      <c r="C172" s="747">
        <f>SUM(C166:C171)</f>
        <v>1</v>
      </c>
      <c r="D172" s="1512">
        <f>SUM(D166:D171)</f>
        <v>1380</v>
      </c>
      <c r="E172" s="747">
        <f>SUM(E166:E171)</f>
        <v>1</v>
      </c>
    </row>
    <row r="173" spans="1:17" s="33" customFormat="1" ht="15.75" hidden="1" thickBot="1" x14ac:dyDescent="0.3">
      <c r="A173" s="1828" t="s">
        <v>459</v>
      </c>
      <c r="B173" s="1839"/>
      <c r="C173" s="1839"/>
      <c r="D173" s="1839"/>
      <c r="E173" s="1835"/>
      <c r="G173" s="203"/>
      <c r="H173" s="203"/>
      <c r="I173" s="203"/>
      <c r="J173" s="203"/>
      <c r="K173" s="203"/>
      <c r="L173" s="203"/>
      <c r="M173" s="203"/>
      <c r="N173" s="203"/>
      <c r="O173" s="203"/>
      <c r="P173" s="203"/>
      <c r="Q173" s="203"/>
    </row>
    <row r="174" spans="1:17" s="203" customFormat="1" ht="15.75" hidden="1" thickBot="1" x14ac:dyDescent="0.3">
      <c r="A174" s="754" t="s">
        <v>335</v>
      </c>
      <c r="B174" s="2057" t="s">
        <v>718</v>
      </c>
      <c r="C174" s="2058"/>
      <c r="D174" s="2057" t="s">
        <v>727</v>
      </c>
      <c r="E174" s="2058"/>
    </row>
    <row r="175" spans="1:17" s="203" customFormat="1" ht="15.75" hidden="1" thickBot="1" x14ac:dyDescent="0.3">
      <c r="A175" s="1828" t="s">
        <v>460</v>
      </c>
      <c r="B175" s="1839"/>
      <c r="C175" s="1839"/>
      <c r="D175" s="1839"/>
      <c r="E175" s="1835"/>
    </row>
    <row r="176" spans="1:17" s="203" customFormat="1" hidden="1" x14ac:dyDescent="0.25">
      <c r="A176" s="1385" t="s">
        <v>167</v>
      </c>
      <c r="B176" s="1427">
        <v>1462</v>
      </c>
      <c r="C176" s="746">
        <f>SUM(B176/B179)</f>
        <v>0.53651376146788987</v>
      </c>
      <c r="D176" s="1427">
        <v>643</v>
      </c>
      <c r="E176" s="746">
        <f>SUM(D176/D179)</f>
        <v>0.46594202898550724</v>
      </c>
    </row>
    <row r="177" spans="1:5" s="203" customFormat="1" hidden="1" x14ac:dyDescent="0.25">
      <c r="A177" s="99" t="s">
        <v>168</v>
      </c>
      <c r="B177" s="1431">
        <v>107</v>
      </c>
      <c r="C177" s="357">
        <f>SUM(B177/B179)</f>
        <v>3.9266055045871558E-2</v>
      </c>
      <c r="D177" s="1431">
        <v>68</v>
      </c>
      <c r="E177" s="357">
        <f>SUM(D177/D179)</f>
        <v>4.9275362318840582E-2</v>
      </c>
    </row>
    <row r="178" spans="1:5" s="203" customFormat="1" ht="15.75" hidden="1" thickBot="1" x14ac:dyDescent="0.3">
      <c r="A178" s="97" t="s">
        <v>169</v>
      </c>
      <c r="B178" s="358">
        <v>1156</v>
      </c>
      <c r="C178" s="618">
        <f>SUM(B178/B179)</f>
        <v>0.42422018348623852</v>
      </c>
      <c r="D178" s="358">
        <v>669</v>
      </c>
      <c r="E178" s="618">
        <f>SUM(D178/D179)</f>
        <v>0.48478260869565215</v>
      </c>
    </row>
    <row r="179" spans="1:5" s="203" customFormat="1" ht="16.5" hidden="1" thickTop="1" thickBot="1" x14ac:dyDescent="0.3">
      <c r="A179" s="126" t="s">
        <v>26</v>
      </c>
      <c r="B179" s="507">
        <f>SUM(B176:B178)</f>
        <v>2725</v>
      </c>
      <c r="C179" s="747">
        <f>SUM(C176:C178)</f>
        <v>1</v>
      </c>
      <c r="D179" s="507">
        <f>SUM(D176:D178)</f>
        <v>1380</v>
      </c>
      <c r="E179" s="747">
        <f>SUM(E176:E178)</f>
        <v>1</v>
      </c>
    </row>
    <row r="180" spans="1:5" s="203" customFormat="1" ht="15.75" hidden="1" thickBot="1" x14ac:dyDescent="0.3">
      <c r="A180" s="1828" t="s">
        <v>740</v>
      </c>
      <c r="B180" s="1839"/>
      <c r="C180" s="1839"/>
      <c r="D180" s="1839"/>
      <c r="E180" s="1835"/>
    </row>
    <row r="181" spans="1:5" s="203" customFormat="1" hidden="1" x14ac:dyDescent="0.25">
      <c r="A181" s="1385" t="s">
        <v>170</v>
      </c>
      <c r="B181" s="1427">
        <v>58</v>
      </c>
      <c r="C181" s="616">
        <f>SUM(B181/B188)</f>
        <v>2.1284403669724769E-2</v>
      </c>
      <c r="D181" s="823"/>
      <c r="E181" s="752"/>
    </row>
    <row r="182" spans="1:5" s="203" customFormat="1" hidden="1" x14ac:dyDescent="0.25">
      <c r="A182" s="96" t="s">
        <v>171</v>
      </c>
      <c r="B182" s="1431">
        <v>2661</v>
      </c>
      <c r="C182" s="617">
        <f>SUM(B182/B188)</f>
        <v>0.97651376146788993</v>
      </c>
      <c r="D182" s="824"/>
      <c r="E182" s="425"/>
    </row>
    <row r="183" spans="1:5" s="203" customFormat="1" hidden="1" x14ac:dyDescent="0.25">
      <c r="A183" s="96" t="s">
        <v>172</v>
      </c>
      <c r="B183" s="1431">
        <v>6</v>
      </c>
      <c r="C183" s="617">
        <f>SUM(B183/B188)</f>
        <v>2.2018348623853213E-3</v>
      </c>
      <c r="D183" s="824"/>
      <c r="E183" s="425"/>
    </row>
    <row r="184" spans="1:5" s="203" customFormat="1" hidden="1" x14ac:dyDescent="0.25">
      <c r="A184" s="96" t="s">
        <v>173</v>
      </c>
      <c r="B184" s="1431">
        <v>0</v>
      </c>
      <c r="C184" s="617">
        <f>SUM(B184/B188)</f>
        <v>0</v>
      </c>
      <c r="D184" s="824"/>
      <c r="E184" s="425"/>
    </row>
    <row r="185" spans="1:5" s="203" customFormat="1" hidden="1" x14ac:dyDescent="0.25">
      <c r="A185" s="96" t="s">
        <v>333</v>
      </c>
      <c r="B185" s="1431">
        <v>0</v>
      </c>
      <c r="C185" s="617">
        <f>SUM(B185/B188)</f>
        <v>0</v>
      </c>
      <c r="D185" s="824"/>
      <c r="E185" s="425"/>
    </row>
    <row r="186" spans="1:5" s="203" customFormat="1" hidden="1" x14ac:dyDescent="0.25">
      <c r="A186" s="96" t="s">
        <v>334</v>
      </c>
      <c r="B186" s="1431">
        <v>0</v>
      </c>
      <c r="C186" s="617">
        <f>SUM(B186/B188)</f>
        <v>0</v>
      </c>
      <c r="D186" s="824"/>
      <c r="E186" s="425"/>
    </row>
    <row r="187" spans="1:5" s="203" customFormat="1" ht="15.75" hidden="1" thickBot="1" x14ac:dyDescent="0.3">
      <c r="A187" s="114" t="s">
        <v>174</v>
      </c>
      <c r="B187" s="358">
        <v>0</v>
      </c>
      <c r="C187" s="618">
        <f>SUM(B187/B188)</f>
        <v>0</v>
      </c>
      <c r="D187" s="824"/>
      <c r="E187" s="425"/>
    </row>
    <row r="188" spans="1:5" s="203" customFormat="1" ht="16.5" hidden="1" thickTop="1" thickBot="1" x14ac:dyDescent="0.3">
      <c r="A188" s="128" t="s">
        <v>26</v>
      </c>
      <c r="B188" s="507">
        <f>SUM(B181:B187)</f>
        <v>2725</v>
      </c>
      <c r="C188" s="1513">
        <f>SUM(C181:C187)</f>
        <v>1</v>
      </c>
      <c r="D188" s="825"/>
      <c r="E188" s="749"/>
    </row>
    <row r="189" spans="1:5" s="203" customFormat="1" ht="15.75" hidden="1" thickBot="1" x14ac:dyDescent="0.3">
      <c r="A189" s="1828" t="s">
        <v>741</v>
      </c>
      <c r="B189" s="1839"/>
      <c r="C189" s="1839"/>
      <c r="D189" s="1839"/>
      <c r="E189" s="1835"/>
    </row>
    <row r="190" spans="1:5" s="203" customFormat="1" hidden="1" x14ac:dyDescent="0.25">
      <c r="A190" s="1385" t="s">
        <v>175</v>
      </c>
      <c r="B190" s="1427">
        <v>474</v>
      </c>
      <c r="C190" s="616">
        <f>SUM(B190/B194)</f>
        <v>0.17394495412844035</v>
      </c>
      <c r="D190" s="823"/>
      <c r="E190" s="752"/>
    </row>
    <row r="191" spans="1:5" s="203" customFormat="1" hidden="1" x14ac:dyDescent="0.25">
      <c r="A191" s="96" t="s">
        <v>176</v>
      </c>
      <c r="B191" s="1431">
        <v>18</v>
      </c>
      <c r="C191" s="617">
        <f>SUM(B191/B194)</f>
        <v>6.6055045871559635E-3</v>
      </c>
      <c r="D191" s="425"/>
      <c r="E191" s="425"/>
    </row>
    <row r="192" spans="1:5" s="203" customFormat="1" hidden="1" x14ac:dyDescent="0.25">
      <c r="A192" s="96" t="s">
        <v>177</v>
      </c>
      <c r="B192" s="1431">
        <v>2229</v>
      </c>
      <c r="C192" s="617">
        <f>SUM(B192/B194)</f>
        <v>0.81798165137614676</v>
      </c>
      <c r="D192" s="425"/>
      <c r="E192" s="425"/>
    </row>
    <row r="193" spans="1:5" s="203" customFormat="1" ht="15.75" hidden="1" thickBot="1" x14ac:dyDescent="0.3">
      <c r="A193" s="114" t="s">
        <v>178</v>
      </c>
      <c r="B193" s="358">
        <v>4</v>
      </c>
      <c r="C193" s="618">
        <f>SUM(B193/B194)</f>
        <v>1.4678899082568807E-3</v>
      </c>
      <c r="D193" s="425"/>
      <c r="E193" s="425"/>
    </row>
    <row r="194" spans="1:5" s="203" customFormat="1" ht="16.5" hidden="1" thickTop="1" thickBot="1" x14ac:dyDescent="0.3">
      <c r="A194" s="128" t="s">
        <v>26</v>
      </c>
      <c r="B194" s="507">
        <f>SUM(B190:B193)</f>
        <v>2725</v>
      </c>
      <c r="C194" s="747">
        <f>SUM(C190:C193)</f>
        <v>0.99999999999999989</v>
      </c>
      <c r="D194" s="749"/>
      <c r="E194" s="749"/>
    </row>
    <row r="195" spans="1:5" s="203" customFormat="1" ht="15.75" hidden="1" thickBot="1" x14ac:dyDescent="0.3">
      <c r="A195" s="1828" t="s">
        <v>742</v>
      </c>
      <c r="B195" s="1839"/>
      <c r="C195" s="1839"/>
      <c r="D195" s="1839"/>
      <c r="E195" s="1835"/>
    </row>
    <row r="196" spans="1:5" s="203" customFormat="1" hidden="1" x14ac:dyDescent="0.25">
      <c r="A196" s="1385" t="s">
        <v>179</v>
      </c>
      <c r="B196" s="1427">
        <v>1529</v>
      </c>
      <c r="C196" s="1432">
        <f>SUM(B196/B199)</f>
        <v>0.56110091743119261</v>
      </c>
      <c r="D196" s="752"/>
      <c r="E196" s="752"/>
    </row>
    <row r="197" spans="1:5" s="203" customFormat="1" hidden="1" x14ac:dyDescent="0.25">
      <c r="A197" s="96" t="s">
        <v>180</v>
      </c>
      <c r="B197" s="1431">
        <v>109</v>
      </c>
      <c r="C197" s="1432">
        <f>SUM(B197/B199)</f>
        <v>0.04</v>
      </c>
      <c r="D197" s="425"/>
      <c r="E197" s="425"/>
    </row>
    <row r="198" spans="1:5" s="203" customFormat="1" ht="15.75" hidden="1" thickBot="1" x14ac:dyDescent="0.3">
      <c r="A198" s="114" t="s">
        <v>181</v>
      </c>
      <c r="B198" s="358">
        <v>1087</v>
      </c>
      <c r="C198" s="618">
        <f>SUM(B198/B199)</f>
        <v>0.39889908256880735</v>
      </c>
      <c r="D198" s="425"/>
      <c r="E198" s="425"/>
    </row>
    <row r="199" spans="1:5" s="203" customFormat="1" ht="16.5" hidden="1" thickTop="1" thickBot="1" x14ac:dyDescent="0.3">
      <c r="A199" s="35" t="s">
        <v>26</v>
      </c>
      <c r="B199" s="360">
        <f>SUM(B196:B198)</f>
        <v>2725</v>
      </c>
      <c r="C199" s="1514">
        <f>SUM(C196:C198)</f>
        <v>1</v>
      </c>
      <c r="D199" s="425"/>
      <c r="E199" s="425"/>
    </row>
    <row r="200" spans="1:5" s="203" customFormat="1" hidden="1" x14ac:dyDescent="0.25"/>
    <row r="201" spans="1:5" s="203" customFormat="1" ht="15.75" hidden="1" thickBot="1" x14ac:dyDescent="0.3"/>
    <row r="202" spans="1:5" s="203" customFormat="1" ht="19.5" hidden="1" thickBot="1" x14ac:dyDescent="0.35">
      <c r="A202" s="1863" t="s">
        <v>163</v>
      </c>
      <c r="B202" s="1864"/>
      <c r="C202" s="1864"/>
      <c r="D202" s="1864"/>
      <c r="E202" s="1865"/>
    </row>
    <row r="203" spans="1:5" s="203" customFormat="1" ht="16.5" hidden="1" thickBot="1" x14ac:dyDescent="0.3">
      <c r="A203" s="2059" t="s">
        <v>628</v>
      </c>
      <c r="B203" s="2060"/>
      <c r="C203" s="2060"/>
      <c r="D203" s="2060"/>
      <c r="E203" s="2061"/>
    </row>
    <row r="204" spans="1:5" s="203" customFormat="1" ht="15.75" hidden="1" thickBot="1" x14ac:dyDescent="0.3">
      <c r="A204" s="302"/>
      <c r="B204" s="2062" t="s">
        <v>161</v>
      </c>
      <c r="C204" s="2063"/>
      <c r="D204" s="2062" t="s">
        <v>162</v>
      </c>
      <c r="E204" s="2063"/>
    </row>
    <row r="205" spans="1:5" s="203" customFormat="1" ht="15.75" hidden="1" thickBot="1" x14ac:dyDescent="0.3">
      <c r="A205" s="141"/>
      <c r="B205" s="182" t="s">
        <v>142</v>
      </c>
      <c r="C205" s="181" t="s">
        <v>127</v>
      </c>
      <c r="D205" s="182" t="s">
        <v>142</v>
      </c>
      <c r="E205" s="181" t="s">
        <v>127</v>
      </c>
    </row>
    <row r="206" spans="1:5" s="203" customFormat="1" ht="15.75" hidden="1" thickBot="1" x14ac:dyDescent="0.3">
      <c r="A206" s="1828" t="s">
        <v>674</v>
      </c>
      <c r="B206" s="1839"/>
      <c r="C206" s="1839"/>
      <c r="D206" s="1839"/>
      <c r="E206" s="1835"/>
    </row>
    <row r="207" spans="1:5" s="203" customFormat="1" hidden="1" x14ac:dyDescent="0.25">
      <c r="A207" s="95" t="s">
        <v>392</v>
      </c>
      <c r="B207" s="1155">
        <v>241</v>
      </c>
      <c r="C207" s="333">
        <f>SUM(B207/B215)</f>
        <v>8.6535008976660679E-2</v>
      </c>
      <c r="D207" s="1155">
        <v>99</v>
      </c>
      <c r="E207" s="333">
        <f>SUM(D207/D215)</f>
        <v>7.5399847677075402E-2</v>
      </c>
    </row>
    <row r="208" spans="1:5" s="203" customFormat="1" hidden="1" x14ac:dyDescent="0.25">
      <c r="A208" s="96" t="s">
        <v>393</v>
      </c>
      <c r="B208" s="1012">
        <v>672</v>
      </c>
      <c r="C208" s="334">
        <f>SUM(B208/B215)</f>
        <v>0.24129263913824056</v>
      </c>
      <c r="D208" s="1012">
        <v>184</v>
      </c>
      <c r="E208" s="334">
        <f>SUM(D208/D215)</f>
        <v>0.14013709063214014</v>
      </c>
    </row>
    <row r="209" spans="1:5" s="203" customFormat="1" hidden="1" x14ac:dyDescent="0.25">
      <c r="A209" s="96" t="s">
        <v>328</v>
      </c>
      <c r="B209" s="1012">
        <v>610</v>
      </c>
      <c r="C209" s="334">
        <f>SUM(B209/B215)</f>
        <v>0.21903052064631956</v>
      </c>
      <c r="D209" s="1012">
        <v>191</v>
      </c>
      <c r="E209" s="334">
        <f>SUM(D209/D215)</f>
        <v>0.14546839299314546</v>
      </c>
    </row>
    <row r="210" spans="1:5" s="203" customFormat="1" hidden="1" x14ac:dyDescent="0.25">
      <c r="A210" s="96" t="s">
        <v>329</v>
      </c>
      <c r="B210" s="1012">
        <v>571</v>
      </c>
      <c r="C210" s="334">
        <f>SUM(B210/B215)</f>
        <v>0.20502692998204669</v>
      </c>
      <c r="D210" s="1012">
        <v>269</v>
      </c>
      <c r="E210" s="334">
        <f>SUM(D210/D215)</f>
        <v>0.20487433358720489</v>
      </c>
    </row>
    <row r="211" spans="1:5" s="203" customFormat="1" hidden="1" x14ac:dyDescent="0.25">
      <c r="A211" s="96" t="s">
        <v>330</v>
      </c>
      <c r="B211" s="1012">
        <v>330</v>
      </c>
      <c r="C211" s="334">
        <f>SUM(B211/B215)</f>
        <v>0.118491921005386</v>
      </c>
      <c r="D211" s="1012">
        <v>234</v>
      </c>
      <c r="E211" s="334">
        <f>SUM(D211/D215)</f>
        <v>0.17821782178217821</v>
      </c>
    </row>
    <row r="212" spans="1:5" s="203" customFormat="1" hidden="1" x14ac:dyDescent="0.25">
      <c r="A212" s="96" t="s">
        <v>124</v>
      </c>
      <c r="B212" s="1012">
        <v>285</v>
      </c>
      <c r="C212" s="334">
        <f>SUM(B212/B215)</f>
        <v>0.10233393177737882</v>
      </c>
      <c r="D212" s="1012">
        <v>268</v>
      </c>
      <c r="E212" s="334">
        <f>SUM(D212/D215)</f>
        <v>0.2041127189642041</v>
      </c>
    </row>
    <row r="213" spans="1:5" s="203" customFormat="1" hidden="1" x14ac:dyDescent="0.25">
      <c r="A213" s="96" t="s">
        <v>125</v>
      </c>
      <c r="B213" s="1012">
        <v>76</v>
      </c>
      <c r="C213" s="334">
        <f>SUM(B213/B215)</f>
        <v>2.7289048473967684E-2</v>
      </c>
      <c r="D213" s="1012">
        <v>67</v>
      </c>
      <c r="E213" s="334">
        <f>SUM(D213/D215)</f>
        <v>5.1028179741051026E-2</v>
      </c>
    </row>
    <row r="214" spans="1:5" s="203" customFormat="1" ht="15.75" hidden="1" thickBot="1" x14ac:dyDescent="0.3">
      <c r="A214" s="97" t="s">
        <v>117</v>
      </c>
      <c r="B214" s="1014">
        <v>0</v>
      </c>
      <c r="C214" s="335">
        <f>SUM(B214/B215)</f>
        <v>0</v>
      </c>
      <c r="D214" s="1014">
        <v>1</v>
      </c>
      <c r="E214" s="335">
        <f>SUM(D214/D215)</f>
        <v>7.6161462300076163E-4</v>
      </c>
    </row>
    <row r="215" spans="1:5" s="203" customFormat="1" ht="16.5" hidden="1" thickTop="1" thickBot="1" x14ac:dyDescent="0.3">
      <c r="A215" s="34" t="s">
        <v>164</v>
      </c>
      <c r="B215" s="407">
        <v>2785</v>
      </c>
      <c r="C215" s="209">
        <f>SUM(B215/B215)</f>
        <v>1</v>
      </c>
      <c r="D215" s="407">
        <f>SUM(D207:D214)</f>
        <v>1313</v>
      </c>
      <c r="E215" s="209">
        <f>SUM(E207:E214)</f>
        <v>0.99999999999999989</v>
      </c>
    </row>
    <row r="216" spans="1:5" s="33" customFormat="1" ht="15.75" hidden="1" thickBot="1" x14ac:dyDescent="0.25">
      <c r="A216" s="1828" t="s">
        <v>675</v>
      </c>
      <c r="B216" s="1839"/>
      <c r="C216" s="1839"/>
      <c r="D216" s="1839"/>
      <c r="E216" s="1835"/>
    </row>
    <row r="217" spans="1:5" s="203" customFormat="1" hidden="1" x14ac:dyDescent="0.25">
      <c r="A217" s="95" t="s">
        <v>118</v>
      </c>
      <c r="B217" s="1155">
        <v>426</v>
      </c>
      <c r="C217" s="336">
        <f>SUM(B217/B223)</f>
        <v>0.15296229802513464</v>
      </c>
      <c r="D217" s="1155">
        <v>233</v>
      </c>
      <c r="E217" s="336">
        <f>SUM(D217/D223)</f>
        <v>0.17745620715917745</v>
      </c>
    </row>
    <row r="218" spans="1:5" s="203" customFormat="1" hidden="1" x14ac:dyDescent="0.25">
      <c r="A218" s="96" t="s">
        <v>119</v>
      </c>
      <c r="B218" s="1012">
        <v>203</v>
      </c>
      <c r="C218" s="337">
        <f>SUM(B218/B223)</f>
        <v>7.2890484739676839E-2</v>
      </c>
      <c r="D218" s="1012">
        <v>84</v>
      </c>
      <c r="E218" s="337">
        <f>SUM(D218/D223)</f>
        <v>6.397562833206398E-2</v>
      </c>
    </row>
    <row r="219" spans="1:5" s="203" customFormat="1" hidden="1" x14ac:dyDescent="0.25">
      <c r="A219" s="96" t="s">
        <v>120</v>
      </c>
      <c r="B219" s="1012">
        <v>31</v>
      </c>
      <c r="C219" s="337">
        <f>SUM(B219/B223)</f>
        <v>1.1131059245960502E-2</v>
      </c>
      <c r="D219" s="1012">
        <v>11</v>
      </c>
      <c r="E219" s="337">
        <f>SUM(D219/D223)</f>
        <v>8.3777608530083772E-3</v>
      </c>
    </row>
    <row r="220" spans="1:5" s="203" customFormat="1" hidden="1" x14ac:dyDescent="0.25">
      <c r="A220" s="96" t="s">
        <v>121</v>
      </c>
      <c r="B220" s="1012">
        <v>919</v>
      </c>
      <c r="C220" s="337">
        <f>SUM(B220/B223)</f>
        <v>0.32998204667863557</v>
      </c>
      <c r="D220" s="1012">
        <v>415</v>
      </c>
      <c r="E220" s="337">
        <f>SUM(D220/D223)</f>
        <v>0.31607006854531605</v>
      </c>
    </row>
    <row r="221" spans="1:5" s="203" customFormat="1" hidden="1" x14ac:dyDescent="0.25">
      <c r="A221" s="96" t="s">
        <v>342</v>
      </c>
      <c r="B221" s="1012">
        <v>992</v>
      </c>
      <c r="C221" s="337">
        <f>SUM(B221/B223)</f>
        <v>0.35619389587073608</v>
      </c>
      <c r="D221" s="1012">
        <v>503</v>
      </c>
      <c r="E221" s="337">
        <f>SUM(D221/D223)</f>
        <v>0.38309215536938307</v>
      </c>
    </row>
    <row r="222" spans="1:5" s="203" customFormat="1" ht="15.75" hidden="1" thickBot="1" x14ac:dyDescent="0.3">
      <c r="A222" s="114" t="s">
        <v>123</v>
      </c>
      <c r="B222" s="1014">
        <v>214</v>
      </c>
      <c r="C222" s="338">
        <f>SUM(B222/B223)</f>
        <v>7.6840215439856377E-2</v>
      </c>
      <c r="D222" s="1014">
        <v>67</v>
      </c>
      <c r="E222" s="338">
        <f>SUM(D222/D223)</f>
        <v>5.1028179741051026E-2</v>
      </c>
    </row>
    <row r="223" spans="1:5" s="203" customFormat="1" ht="16.5" hidden="1" thickTop="1" thickBot="1" x14ac:dyDescent="0.3">
      <c r="A223" s="128" t="s">
        <v>166</v>
      </c>
      <c r="B223" s="127">
        <f>SUM(B217:B222)</f>
        <v>2785</v>
      </c>
      <c r="C223" s="748">
        <f>SUM(B223/B223)</f>
        <v>1</v>
      </c>
      <c r="D223" s="127">
        <f>SUM(D217:D222)</f>
        <v>1313</v>
      </c>
      <c r="E223" s="748">
        <f>SUM(E217:E222)</f>
        <v>1</v>
      </c>
    </row>
    <row r="224" spans="1:5" s="33" customFormat="1" ht="15.75" hidden="1" thickBot="1" x14ac:dyDescent="0.25">
      <c r="A224" s="1828" t="s">
        <v>676</v>
      </c>
      <c r="B224" s="1839"/>
      <c r="C224" s="1839"/>
      <c r="D224" s="1839"/>
      <c r="E224" s="1835"/>
    </row>
    <row r="225" spans="1:5" s="203" customFormat="1" ht="15.75" hidden="1" thickBot="1" x14ac:dyDescent="0.3">
      <c r="A225" s="754" t="s">
        <v>335</v>
      </c>
      <c r="B225" s="2081" t="s">
        <v>630</v>
      </c>
      <c r="C225" s="2082"/>
      <c r="D225" s="2081" t="s">
        <v>631</v>
      </c>
      <c r="E225" s="2082"/>
    </row>
    <row r="226" spans="1:5" s="203" customFormat="1" ht="15.75" hidden="1" thickBot="1" x14ac:dyDescent="0.3">
      <c r="A226" s="1828" t="s">
        <v>677</v>
      </c>
      <c r="B226" s="1839"/>
      <c r="C226" s="1839"/>
      <c r="D226" s="1839"/>
      <c r="E226" s="1835"/>
    </row>
    <row r="227" spans="1:5" s="203" customFormat="1" hidden="1" x14ac:dyDescent="0.25">
      <c r="A227" s="1261" t="s">
        <v>167</v>
      </c>
      <c r="B227" s="1197">
        <v>1553</v>
      </c>
      <c r="C227" s="340">
        <f>SUM(B227/B230)</f>
        <v>0.55763016157989231</v>
      </c>
      <c r="D227" s="1197">
        <v>674</v>
      </c>
      <c r="E227" s="340">
        <f>SUM(D227/D230)</f>
        <v>0.5133282559025133</v>
      </c>
    </row>
    <row r="228" spans="1:5" s="203" customFormat="1" hidden="1" x14ac:dyDescent="0.25">
      <c r="A228" s="99" t="s">
        <v>168</v>
      </c>
      <c r="B228" s="1012">
        <v>134</v>
      </c>
      <c r="C228" s="334">
        <f>SUM(B228/B230)</f>
        <v>4.8114901256732498E-2</v>
      </c>
      <c r="D228" s="1012">
        <v>50</v>
      </c>
      <c r="E228" s="334">
        <f>SUM(D228/D230)</f>
        <v>3.8080731150038079E-2</v>
      </c>
    </row>
    <row r="229" spans="1:5" s="203" customFormat="1" ht="15.75" hidden="1" thickBot="1" x14ac:dyDescent="0.3">
      <c r="A229" s="97" t="s">
        <v>169</v>
      </c>
      <c r="B229" s="1014">
        <v>1098</v>
      </c>
      <c r="C229" s="338">
        <f>SUM(B229/B230)</f>
        <v>0.39425493716337523</v>
      </c>
      <c r="D229" s="1014">
        <v>589</v>
      </c>
      <c r="E229" s="338">
        <f>SUM(D229/D230)</f>
        <v>0.44859101294744858</v>
      </c>
    </row>
    <row r="230" spans="1:5" s="203" customFormat="1" ht="16.5" hidden="1" thickTop="1" thickBot="1" x14ac:dyDescent="0.3">
      <c r="A230" s="126" t="s">
        <v>26</v>
      </c>
      <c r="B230" s="210">
        <f>SUM(B227:B229)</f>
        <v>2785</v>
      </c>
      <c r="C230" s="748">
        <f>SUM(C227:C229)</f>
        <v>1</v>
      </c>
      <c r="D230" s="210">
        <f>SUM(D227:D229)</f>
        <v>1313</v>
      </c>
      <c r="E230" s="748">
        <f>SUM(E227:E229)</f>
        <v>1</v>
      </c>
    </row>
    <row r="231" spans="1:5" s="203" customFormat="1" ht="15.75" hidden="1" thickBot="1" x14ac:dyDescent="0.3">
      <c r="A231" s="1828" t="s">
        <v>743</v>
      </c>
      <c r="B231" s="1839"/>
      <c r="C231" s="1839"/>
      <c r="D231" s="1839"/>
      <c r="E231" s="1835"/>
    </row>
    <row r="232" spans="1:5" s="203" customFormat="1" hidden="1" x14ac:dyDescent="0.25">
      <c r="A232" s="1261" t="s">
        <v>170</v>
      </c>
      <c r="B232" s="1197">
        <v>104</v>
      </c>
      <c r="C232" s="336">
        <f>SUM(B232/B239)</f>
        <v>3.734290843806104E-2</v>
      </c>
      <c r="D232" s="823"/>
      <c r="E232" s="752"/>
    </row>
    <row r="233" spans="1:5" s="203" customFormat="1" hidden="1" x14ac:dyDescent="0.25">
      <c r="A233" s="96" t="s">
        <v>171</v>
      </c>
      <c r="B233" s="1012">
        <v>2680</v>
      </c>
      <c r="C233" s="337">
        <f>SUM(B233/B239)</f>
        <v>0.9622980251346499</v>
      </c>
      <c r="D233" s="824"/>
      <c r="E233" s="425"/>
    </row>
    <row r="234" spans="1:5" s="203" customFormat="1" hidden="1" x14ac:dyDescent="0.25">
      <c r="A234" s="96" t="s">
        <v>172</v>
      </c>
      <c r="B234" s="1012">
        <v>1</v>
      </c>
      <c r="C234" s="337">
        <f>SUM(B234/B239)</f>
        <v>3.590664272890485E-4</v>
      </c>
      <c r="D234" s="824"/>
      <c r="E234" s="425"/>
    </row>
    <row r="235" spans="1:5" s="203" customFormat="1" hidden="1" x14ac:dyDescent="0.25">
      <c r="A235" s="96" t="s">
        <v>173</v>
      </c>
      <c r="B235" s="1012">
        <v>0</v>
      </c>
      <c r="C235" s="337">
        <f>SUM(B235/B239)</f>
        <v>0</v>
      </c>
      <c r="D235" s="824"/>
      <c r="E235" s="425"/>
    </row>
    <row r="236" spans="1:5" s="203" customFormat="1" hidden="1" x14ac:dyDescent="0.25">
      <c r="A236" s="96" t="s">
        <v>333</v>
      </c>
      <c r="B236" s="1012">
        <v>0</v>
      </c>
      <c r="C236" s="337">
        <f>SUM(B236/B239)</f>
        <v>0</v>
      </c>
      <c r="D236" s="824"/>
      <c r="E236" s="425"/>
    </row>
    <row r="237" spans="1:5" s="203" customFormat="1" hidden="1" x14ac:dyDescent="0.25">
      <c r="A237" s="96" t="s">
        <v>334</v>
      </c>
      <c r="B237" s="1012">
        <v>0</v>
      </c>
      <c r="C237" s="337">
        <f>SUM(B237/B239)</f>
        <v>0</v>
      </c>
      <c r="D237" s="824"/>
      <c r="E237" s="425"/>
    </row>
    <row r="238" spans="1:5" s="203" customFormat="1" ht="15.75" hidden="1" thickBot="1" x14ac:dyDescent="0.3">
      <c r="A238" s="114" t="s">
        <v>174</v>
      </c>
      <c r="B238" s="1014">
        <v>0</v>
      </c>
      <c r="C238" s="338">
        <f>SUM(B238/B239)</f>
        <v>0</v>
      </c>
      <c r="D238" s="824"/>
      <c r="E238" s="425"/>
    </row>
    <row r="239" spans="1:5" s="203" customFormat="1" ht="16.5" hidden="1" thickTop="1" thickBot="1" x14ac:dyDescent="0.3">
      <c r="A239" s="128" t="s">
        <v>26</v>
      </c>
      <c r="B239" s="210">
        <f>SUM(B232:B238)</f>
        <v>2785</v>
      </c>
      <c r="C239" s="826">
        <f>SUM(B239/B239)</f>
        <v>1</v>
      </c>
      <c r="D239" s="825"/>
      <c r="E239" s="749"/>
    </row>
    <row r="240" spans="1:5" s="203" customFormat="1" ht="15.75" hidden="1" thickBot="1" x14ac:dyDescent="0.3">
      <c r="A240" s="1828" t="s">
        <v>744</v>
      </c>
      <c r="B240" s="1839"/>
      <c r="C240" s="1839"/>
      <c r="D240" s="1839"/>
      <c r="E240" s="1835"/>
    </row>
    <row r="241" spans="1:5" s="203" customFormat="1" hidden="1" x14ac:dyDescent="0.25">
      <c r="A241" s="1261" t="s">
        <v>175</v>
      </c>
      <c r="B241" s="1197">
        <v>510</v>
      </c>
      <c r="C241" s="336">
        <f>SUM(B241/B245)</f>
        <v>0.18312387791741472</v>
      </c>
      <c r="D241" s="823"/>
      <c r="E241" s="752"/>
    </row>
    <row r="242" spans="1:5" s="203" customFormat="1" hidden="1" x14ac:dyDescent="0.25">
      <c r="A242" s="96" t="s">
        <v>176</v>
      </c>
      <c r="B242" s="1012">
        <v>25</v>
      </c>
      <c r="C242" s="337">
        <f>SUM(B242/B245)</f>
        <v>8.9766606822262122E-3</v>
      </c>
      <c r="D242" s="425"/>
      <c r="E242" s="425"/>
    </row>
    <row r="243" spans="1:5" s="203" customFormat="1" hidden="1" x14ac:dyDescent="0.25">
      <c r="A243" s="96" t="s">
        <v>177</v>
      </c>
      <c r="B243" s="1012">
        <v>2243</v>
      </c>
      <c r="C243" s="337">
        <f>SUM(B243/B245)</f>
        <v>0.80538599640933572</v>
      </c>
      <c r="D243" s="425"/>
      <c r="E243" s="425"/>
    </row>
    <row r="244" spans="1:5" s="203" customFormat="1" ht="15.75" hidden="1" thickBot="1" x14ac:dyDescent="0.3">
      <c r="A244" s="114" t="s">
        <v>178</v>
      </c>
      <c r="B244" s="1014">
        <v>7</v>
      </c>
      <c r="C244" s="338">
        <f>SUM(B244/B245)</f>
        <v>2.5134649910233393E-3</v>
      </c>
      <c r="D244" s="425"/>
      <c r="E244" s="425"/>
    </row>
    <row r="245" spans="1:5" s="203" customFormat="1" ht="16.5" hidden="1" thickTop="1" thickBot="1" x14ac:dyDescent="0.3">
      <c r="A245" s="128" t="s">
        <v>26</v>
      </c>
      <c r="B245" s="210">
        <f>SUM(B241:B244)</f>
        <v>2785</v>
      </c>
      <c r="C245" s="748">
        <f>SUM(B245/B245)</f>
        <v>1</v>
      </c>
      <c r="D245" s="749"/>
      <c r="E245" s="749"/>
    </row>
    <row r="246" spans="1:5" s="203" customFormat="1" ht="15.75" hidden="1" thickBot="1" x14ac:dyDescent="0.3">
      <c r="A246" s="1828" t="s">
        <v>745</v>
      </c>
      <c r="B246" s="1839"/>
      <c r="C246" s="1839"/>
      <c r="D246" s="1839"/>
      <c r="E246" s="1835"/>
    </row>
    <row r="247" spans="1:5" s="203" customFormat="1" hidden="1" x14ac:dyDescent="0.25">
      <c r="A247" s="1261" t="s">
        <v>179</v>
      </c>
      <c r="B247" s="1197">
        <v>1526</v>
      </c>
      <c r="C247" s="751">
        <f>SUM(B247/B250)</f>
        <v>0.54793536804308796</v>
      </c>
      <c r="D247" s="752"/>
      <c r="E247" s="752"/>
    </row>
    <row r="248" spans="1:5" s="203" customFormat="1" hidden="1" x14ac:dyDescent="0.25">
      <c r="A248" s="96" t="s">
        <v>180</v>
      </c>
      <c r="B248" s="1012">
        <v>123</v>
      </c>
      <c r="C248" s="751">
        <f>SUM(B248/B250)</f>
        <v>4.416517055655296E-2</v>
      </c>
      <c r="D248" s="425"/>
      <c r="E248" s="425"/>
    </row>
    <row r="249" spans="1:5" s="203" customFormat="1" ht="15.75" hidden="1" thickBot="1" x14ac:dyDescent="0.3">
      <c r="A249" s="114" t="s">
        <v>181</v>
      </c>
      <c r="B249" s="1014">
        <v>1136</v>
      </c>
      <c r="C249" s="338">
        <f>SUM(B249/B250)</f>
        <v>0.40789946140035904</v>
      </c>
      <c r="D249" s="425"/>
      <c r="E249" s="425"/>
    </row>
    <row r="250" spans="1:5" s="203" customFormat="1" ht="16.5" hidden="1" thickTop="1" thickBot="1" x14ac:dyDescent="0.3">
      <c r="A250" s="35" t="s">
        <v>26</v>
      </c>
      <c r="B250" s="112">
        <f>SUM(B247:B249)</f>
        <v>2785</v>
      </c>
      <c r="C250" s="339">
        <f>SUM(B250/B250)</f>
        <v>1</v>
      </c>
      <c r="D250" s="425"/>
      <c r="E250" s="425"/>
    </row>
    <row r="251" spans="1:5" s="203" customFormat="1" hidden="1" x14ac:dyDescent="0.25"/>
    <row r="252" spans="1:5" s="203" customFormat="1" ht="15.75" hidden="1" thickBot="1" x14ac:dyDescent="0.3"/>
    <row r="253" spans="1:5" s="203" customFormat="1" ht="19.5" hidden="1" thickBot="1" x14ac:dyDescent="0.35">
      <c r="A253" s="1863" t="s">
        <v>163</v>
      </c>
      <c r="B253" s="1864"/>
      <c r="C253" s="1864"/>
      <c r="D253" s="1864"/>
      <c r="E253" s="1865"/>
    </row>
    <row r="254" spans="1:5" s="203" customFormat="1" ht="16.5" hidden="1" thickBot="1" x14ac:dyDescent="0.3">
      <c r="A254" s="2059" t="s">
        <v>697</v>
      </c>
      <c r="B254" s="2060"/>
      <c r="C254" s="2060"/>
      <c r="D254" s="2060"/>
      <c r="E254" s="2061"/>
    </row>
    <row r="255" spans="1:5" s="203" customFormat="1" ht="15.75" hidden="1" thickBot="1" x14ac:dyDescent="0.3">
      <c r="A255" s="302"/>
      <c r="B255" s="2062" t="s">
        <v>161</v>
      </c>
      <c r="C255" s="2063"/>
      <c r="D255" s="2062" t="s">
        <v>162</v>
      </c>
      <c r="E255" s="2063"/>
    </row>
    <row r="256" spans="1:5" s="203" customFormat="1" ht="15.75" hidden="1" thickBot="1" x14ac:dyDescent="0.3">
      <c r="A256" s="141"/>
      <c r="B256" s="182" t="s">
        <v>142</v>
      </c>
      <c r="C256" s="181" t="s">
        <v>127</v>
      </c>
      <c r="D256" s="182" t="s">
        <v>142</v>
      </c>
      <c r="E256" s="181" t="s">
        <v>127</v>
      </c>
    </row>
    <row r="257" spans="1:5" s="203" customFormat="1" ht="15.75" hidden="1" thickBot="1" x14ac:dyDescent="0.3">
      <c r="A257" s="1828" t="s">
        <v>457</v>
      </c>
      <c r="B257" s="1839"/>
      <c r="C257" s="1839"/>
      <c r="D257" s="1839"/>
      <c r="E257" s="1835"/>
    </row>
    <row r="258" spans="1:5" s="203" customFormat="1" hidden="1" x14ac:dyDescent="0.25">
      <c r="A258" s="95" t="s">
        <v>392</v>
      </c>
      <c r="B258" s="1155">
        <v>231</v>
      </c>
      <c r="C258" s="333">
        <f>SUM(B258/B266)</f>
        <v>8.6907449209932278E-2</v>
      </c>
      <c r="D258" s="1155">
        <v>154</v>
      </c>
      <c r="E258" s="333">
        <f>SUM(D258/D266)</f>
        <v>8.8709677419354843E-2</v>
      </c>
    </row>
    <row r="259" spans="1:5" s="203" customFormat="1" hidden="1" x14ac:dyDescent="0.25">
      <c r="A259" s="96" t="s">
        <v>393</v>
      </c>
      <c r="B259" s="1012">
        <v>601</v>
      </c>
      <c r="C259" s="334">
        <f>SUM(B259/B266)</f>
        <v>0.22610985703536493</v>
      </c>
      <c r="D259" s="1012">
        <v>269</v>
      </c>
      <c r="E259" s="334">
        <f>SUM(D259/D266)</f>
        <v>0.15495391705069125</v>
      </c>
    </row>
    <row r="260" spans="1:5" s="203" customFormat="1" hidden="1" x14ac:dyDescent="0.25">
      <c r="A260" s="96" t="s">
        <v>328</v>
      </c>
      <c r="B260" s="1012">
        <v>439</v>
      </c>
      <c r="C260" s="334">
        <f>SUM(B260/B266)</f>
        <v>0.1651617757712566</v>
      </c>
      <c r="D260" s="1012">
        <v>252</v>
      </c>
      <c r="E260" s="334">
        <f>SUM(D260/D266)</f>
        <v>0.14516129032258066</v>
      </c>
    </row>
    <row r="261" spans="1:5" s="203" customFormat="1" hidden="1" x14ac:dyDescent="0.25">
      <c r="A261" s="96" t="s">
        <v>329</v>
      </c>
      <c r="B261" s="1012">
        <v>570</v>
      </c>
      <c r="C261" s="334">
        <v>0.215</v>
      </c>
      <c r="D261" s="1012">
        <v>374</v>
      </c>
      <c r="E261" s="334">
        <v>0.216</v>
      </c>
    </row>
    <row r="262" spans="1:5" s="203" customFormat="1" hidden="1" x14ac:dyDescent="0.25">
      <c r="A262" s="96" t="s">
        <v>330</v>
      </c>
      <c r="B262" s="1012">
        <v>370</v>
      </c>
      <c r="C262" s="334">
        <f>SUM(B262/B266)</f>
        <v>0.13920240782543267</v>
      </c>
      <c r="D262" s="1012">
        <v>280</v>
      </c>
      <c r="E262" s="334">
        <f>SUM(D262/D266)</f>
        <v>0.16129032258064516</v>
      </c>
    </row>
    <row r="263" spans="1:5" s="203" customFormat="1" hidden="1" x14ac:dyDescent="0.25">
      <c r="A263" s="96" t="s">
        <v>124</v>
      </c>
      <c r="B263" s="1012">
        <v>321</v>
      </c>
      <c r="C263" s="334">
        <f>SUM(B263/B266)</f>
        <v>0.12076749435665914</v>
      </c>
      <c r="D263" s="1012">
        <v>285</v>
      </c>
      <c r="E263" s="334">
        <f>SUM(D263/D266)</f>
        <v>0.16417050691244239</v>
      </c>
    </row>
    <row r="264" spans="1:5" s="203" customFormat="1" hidden="1" x14ac:dyDescent="0.25">
      <c r="A264" s="96" t="s">
        <v>125</v>
      </c>
      <c r="B264" s="1012">
        <v>115</v>
      </c>
      <c r="C264" s="334">
        <f>SUM(B264/B266)</f>
        <v>4.3265613243039881E-2</v>
      </c>
      <c r="D264" s="1012">
        <v>116</v>
      </c>
      <c r="E264" s="334">
        <f>SUM(D264/D266)</f>
        <v>6.6820276497695855E-2</v>
      </c>
    </row>
    <row r="265" spans="1:5" s="203" customFormat="1" ht="15.75" hidden="1" thickBot="1" x14ac:dyDescent="0.3">
      <c r="A265" s="97" t="s">
        <v>117</v>
      </c>
      <c r="B265" s="1014">
        <v>11</v>
      </c>
      <c r="C265" s="335">
        <f>SUM(B265/B266)</f>
        <v>4.1384499623777276E-3</v>
      </c>
      <c r="D265" s="1014">
        <v>6</v>
      </c>
      <c r="E265" s="335">
        <f>SUM(D265/D266)</f>
        <v>3.4562211981566822E-3</v>
      </c>
    </row>
    <row r="266" spans="1:5" s="203" customFormat="1" ht="16.5" hidden="1" thickTop="1" thickBot="1" x14ac:dyDescent="0.3">
      <c r="A266" s="34" t="s">
        <v>164</v>
      </c>
      <c r="B266" s="407">
        <f>SUM(B258:B265)</f>
        <v>2658</v>
      </c>
      <c r="C266" s="209">
        <f>SUM(B266/B266)</f>
        <v>1</v>
      </c>
      <c r="D266" s="407">
        <f>SUM(D258:D265)</f>
        <v>1736</v>
      </c>
      <c r="E266" s="209">
        <f>SUM(E258:E265)</f>
        <v>1.0005622119815667</v>
      </c>
    </row>
    <row r="267" spans="1:5" s="33" customFormat="1" ht="15.75" hidden="1" thickBot="1" x14ac:dyDescent="0.25">
      <c r="A267" s="1828" t="s">
        <v>458</v>
      </c>
      <c r="B267" s="1839"/>
      <c r="C267" s="1839"/>
      <c r="D267" s="1839"/>
      <c r="E267" s="1835"/>
    </row>
    <row r="268" spans="1:5" s="203" customFormat="1" hidden="1" x14ac:dyDescent="0.25">
      <c r="A268" s="95" t="s">
        <v>118</v>
      </c>
      <c r="B268" s="1155">
        <v>425</v>
      </c>
      <c r="C268" s="336">
        <f>SUM(B268/B274)</f>
        <v>0.1598946576373213</v>
      </c>
      <c r="D268" s="1155">
        <v>302</v>
      </c>
      <c r="E268" s="336">
        <f>SUM(D268/D274)</f>
        <v>0.17396313364055299</v>
      </c>
    </row>
    <row r="269" spans="1:5" s="203" customFormat="1" hidden="1" x14ac:dyDescent="0.25">
      <c r="A269" s="96" t="s">
        <v>119</v>
      </c>
      <c r="B269" s="1012">
        <v>222</v>
      </c>
      <c r="C269" s="337">
        <f>SUM(B269/B274)</f>
        <v>8.35214446952596E-2</v>
      </c>
      <c r="D269" s="1012">
        <v>131</v>
      </c>
      <c r="E269" s="337">
        <f>SUM(D269/D274)</f>
        <v>7.5460829493087564E-2</v>
      </c>
    </row>
    <row r="270" spans="1:5" s="203" customFormat="1" hidden="1" x14ac:dyDescent="0.25">
      <c r="A270" s="96" t="s">
        <v>120</v>
      </c>
      <c r="B270" s="1012">
        <v>24</v>
      </c>
      <c r="C270" s="337">
        <f>SUM(B270/B274)</f>
        <v>9.0293453724604959E-3</v>
      </c>
      <c r="D270" s="1012">
        <v>16</v>
      </c>
      <c r="E270" s="337">
        <f>SUM(D270/D274)</f>
        <v>9.2165898617511521E-3</v>
      </c>
    </row>
    <row r="271" spans="1:5" s="203" customFormat="1" hidden="1" x14ac:dyDescent="0.25">
      <c r="A271" s="96" t="s">
        <v>121</v>
      </c>
      <c r="B271" s="1012">
        <v>867</v>
      </c>
      <c r="C271" s="337">
        <f>SUM(B271/B274)</f>
        <v>0.32618510158013542</v>
      </c>
      <c r="D271" s="1012">
        <v>546</v>
      </c>
      <c r="E271" s="337">
        <f>SUM(D271/D274)</f>
        <v>0.31451612903225806</v>
      </c>
    </row>
    <row r="272" spans="1:5" s="203" customFormat="1" hidden="1" x14ac:dyDescent="0.25">
      <c r="A272" s="96" t="s">
        <v>342</v>
      </c>
      <c r="B272" s="1012">
        <v>933</v>
      </c>
      <c r="C272" s="337">
        <f>SUM(B272/B274)</f>
        <v>0.3510158013544018</v>
      </c>
      <c r="D272" s="1012">
        <v>654</v>
      </c>
      <c r="E272" s="337">
        <f>SUM(D272/D274)</f>
        <v>0.37672811059907835</v>
      </c>
    </row>
    <row r="273" spans="1:5" s="203" customFormat="1" ht="15.75" hidden="1" thickBot="1" x14ac:dyDescent="0.3">
      <c r="A273" s="114" t="s">
        <v>123</v>
      </c>
      <c r="B273" s="1014">
        <v>187</v>
      </c>
      <c r="C273" s="338">
        <f>SUM(B273/B274)</f>
        <v>7.0353649360421364E-2</v>
      </c>
      <c r="D273" s="1014">
        <v>87</v>
      </c>
      <c r="E273" s="338">
        <f>SUM(D273/D274)</f>
        <v>5.0115207373271888E-2</v>
      </c>
    </row>
    <row r="274" spans="1:5" s="203" customFormat="1" ht="16.5" hidden="1" thickTop="1" thickBot="1" x14ac:dyDescent="0.3">
      <c r="A274" s="128" t="s">
        <v>166</v>
      </c>
      <c r="B274" s="127">
        <f>SUM(B268:B273)</f>
        <v>2658</v>
      </c>
      <c r="C274" s="748">
        <f>SUM(B274/B274)</f>
        <v>1</v>
      </c>
      <c r="D274" s="127">
        <f>SUM(D268:D273)</f>
        <v>1736</v>
      </c>
      <c r="E274" s="748">
        <f>SUM(E268:E273)</f>
        <v>1</v>
      </c>
    </row>
    <row r="275" spans="1:5" s="33" customFormat="1" ht="15.75" hidden="1" thickBot="1" x14ac:dyDescent="0.25">
      <c r="A275" s="1828" t="s">
        <v>459</v>
      </c>
      <c r="B275" s="1839"/>
      <c r="C275" s="1839"/>
      <c r="D275" s="1839"/>
      <c r="E275" s="1835"/>
    </row>
    <row r="276" spans="1:5" s="203" customFormat="1" ht="15.75" hidden="1" thickBot="1" x14ac:dyDescent="0.3">
      <c r="A276" s="754" t="s">
        <v>335</v>
      </c>
      <c r="B276" s="2064" t="s">
        <v>573</v>
      </c>
      <c r="C276" s="2065"/>
      <c r="D276" s="2064" t="s">
        <v>574</v>
      </c>
      <c r="E276" s="2065"/>
    </row>
    <row r="277" spans="1:5" s="203" customFormat="1" ht="15.75" hidden="1" thickBot="1" x14ac:dyDescent="0.3">
      <c r="A277" s="1828" t="s">
        <v>460</v>
      </c>
      <c r="B277" s="1839"/>
      <c r="C277" s="1839"/>
      <c r="D277" s="1839"/>
      <c r="E277" s="1835"/>
    </row>
    <row r="278" spans="1:5" s="203" customFormat="1" hidden="1" x14ac:dyDescent="0.25">
      <c r="A278" s="967" t="s">
        <v>167</v>
      </c>
      <c r="B278" s="1197">
        <v>1523</v>
      </c>
      <c r="C278" s="340">
        <f>SUM(B278/B281)</f>
        <v>0.57298720842738904</v>
      </c>
      <c r="D278" s="1197">
        <v>817</v>
      </c>
      <c r="E278" s="340">
        <f>SUM(D278/D281)</f>
        <v>0.47062211981566821</v>
      </c>
    </row>
    <row r="279" spans="1:5" s="203" customFormat="1" hidden="1" x14ac:dyDescent="0.25">
      <c r="A279" s="99" t="s">
        <v>168</v>
      </c>
      <c r="B279" s="1012">
        <v>110</v>
      </c>
      <c r="C279" s="334">
        <f>SUM(B279/B281)</f>
        <v>4.1384499623777278E-2</v>
      </c>
      <c r="D279" s="1012">
        <v>65</v>
      </c>
      <c r="E279" s="334">
        <f>SUM(D279/D281)</f>
        <v>3.7442396313364053E-2</v>
      </c>
    </row>
    <row r="280" spans="1:5" s="203" customFormat="1" ht="15.75" hidden="1" thickBot="1" x14ac:dyDescent="0.3">
      <c r="A280" s="97" t="s">
        <v>169</v>
      </c>
      <c r="B280" s="1014">
        <v>1025</v>
      </c>
      <c r="C280" s="338">
        <f>SUM(B280/B281)</f>
        <v>0.38562829194883369</v>
      </c>
      <c r="D280" s="1014">
        <v>854</v>
      </c>
      <c r="E280" s="338">
        <f>SUM(D280/D281)</f>
        <v>0.49193548387096775</v>
      </c>
    </row>
    <row r="281" spans="1:5" s="203" customFormat="1" ht="16.5" hidden="1" thickTop="1" thickBot="1" x14ac:dyDescent="0.3">
      <c r="A281" s="126" t="s">
        <v>26</v>
      </c>
      <c r="B281" s="210">
        <f>SUM(B278:B280)</f>
        <v>2658</v>
      </c>
      <c r="C281" s="748">
        <f>SUM(C278:C280)</f>
        <v>1</v>
      </c>
      <c r="D281" s="210">
        <f>SUM(D278:D280)</f>
        <v>1736</v>
      </c>
      <c r="E281" s="748">
        <f>SUM(E278:E280)</f>
        <v>1</v>
      </c>
    </row>
    <row r="282" spans="1:5" s="203" customFormat="1" ht="15.75" hidden="1" thickBot="1" x14ac:dyDescent="0.3">
      <c r="A282" s="1828" t="s">
        <v>461</v>
      </c>
      <c r="B282" s="1839"/>
      <c r="C282" s="1839"/>
      <c r="D282" s="1839"/>
      <c r="E282" s="1835"/>
    </row>
    <row r="283" spans="1:5" s="203" customFormat="1" hidden="1" x14ac:dyDescent="0.25">
      <c r="A283" s="967" t="s">
        <v>170</v>
      </c>
      <c r="B283" s="1197">
        <v>62</v>
      </c>
      <c r="C283" s="336">
        <f>SUM(B283/B290)</f>
        <v>2.3325808878856283E-2</v>
      </c>
      <c r="D283" s="823"/>
      <c r="E283" s="752"/>
    </row>
    <row r="284" spans="1:5" s="203" customFormat="1" hidden="1" x14ac:dyDescent="0.25">
      <c r="A284" s="96" t="s">
        <v>171</v>
      </c>
      <c r="B284" s="1012">
        <v>2594</v>
      </c>
      <c r="C284" s="337">
        <v>0.97699999999999998</v>
      </c>
      <c r="D284" s="824"/>
      <c r="E284" s="425"/>
    </row>
    <row r="285" spans="1:5" s="203" customFormat="1" hidden="1" x14ac:dyDescent="0.25">
      <c r="A285" s="96" t="s">
        <v>172</v>
      </c>
      <c r="B285" s="1012">
        <v>1</v>
      </c>
      <c r="C285" s="337">
        <f>SUM(B285/B290)</f>
        <v>3.7622272385252068E-4</v>
      </c>
      <c r="D285" s="824"/>
      <c r="E285" s="425"/>
    </row>
    <row r="286" spans="1:5" s="203" customFormat="1" hidden="1" x14ac:dyDescent="0.25">
      <c r="A286" s="96" t="s">
        <v>173</v>
      </c>
      <c r="B286" s="1012">
        <v>0</v>
      </c>
      <c r="C286" s="337">
        <f>SUM(B286/B290)</f>
        <v>0</v>
      </c>
      <c r="D286" s="824"/>
      <c r="E286" s="425"/>
    </row>
    <row r="287" spans="1:5" s="203" customFormat="1" hidden="1" x14ac:dyDescent="0.25">
      <c r="A287" s="96" t="s">
        <v>333</v>
      </c>
      <c r="B287" s="1012">
        <v>0</v>
      </c>
      <c r="C287" s="337">
        <f>SUM(B287/B290)</f>
        <v>0</v>
      </c>
      <c r="D287" s="824"/>
      <c r="E287" s="425"/>
    </row>
    <row r="288" spans="1:5" s="203" customFormat="1" hidden="1" x14ac:dyDescent="0.25">
      <c r="A288" s="96" t="s">
        <v>334</v>
      </c>
      <c r="B288" s="1012">
        <v>1</v>
      </c>
      <c r="C288" s="337">
        <f>SUM(B288/B290)</f>
        <v>3.7622272385252068E-4</v>
      </c>
      <c r="D288" s="824"/>
      <c r="E288" s="425"/>
    </row>
    <row r="289" spans="1:5" s="203" customFormat="1" ht="15.75" hidden="1" thickBot="1" x14ac:dyDescent="0.3">
      <c r="A289" s="114" t="s">
        <v>174</v>
      </c>
      <c r="B289" s="1014">
        <v>0</v>
      </c>
      <c r="C289" s="338">
        <f>SUM(B289/B290)</f>
        <v>0</v>
      </c>
      <c r="D289" s="824"/>
      <c r="E289" s="425"/>
    </row>
    <row r="290" spans="1:5" s="203" customFormat="1" ht="16.5" hidden="1" thickTop="1" thickBot="1" x14ac:dyDescent="0.3">
      <c r="A290" s="128" t="s">
        <v>26</v>
      </c>
      <c r="B290" s="210">
        <f>SUM(B283:B289)</f>
        <v>2658</v>
      </c>
      <c r="C290" s="826">
        <f>SUM(B290/B290)</f>
        <v>1</v>
      </c>
      <c r="D290" s="825"/>
      <c r="E290" s="749"/>
    </row>
    <row r="291" spans="1:5" s="203" customFormat="1" ht="15.75" hidden="1" thickBot="1" x14ac:dyDescent="0.3">
      <c r="A291" s="1828" t="s">
        <v>462</v>
      </c>
      <c r="B291" s="1839"/>
      <c r="C291" s="1839"/>
      <c r="D291" s="1839"/>
      <c r="E291" s="1835"/>
    </row>
    <row r="292" spans="1:5" s="203" customFormat="1" hidden="1" x14ac:dyDescent="0.25">
      <c r="A292" s="967" t="s">
        <v>175</v>
      </c>
      <c r="B292" s="1197">
        <v>563</v>
      </c>
      <c r="C292" s="336">
        <f>SUM(B292/B296)</f>
        <v>0.21181339352896916</v>
      </c>
      <c r="D292" s="823"/>
      <c r="E292" s="752"/>
    </row>
    <row r="293" spans="1:5" s="203" customFormat="1" hidden="1" x14ac:dyDescent="0.25">
      <c r="A293" s="96" t="s">
        <v>176</v>
      </c>
      <c r="B293" s="1012">
        <v>29</v>
      </c>
      <c r="C293" s="337">
        <f>SUM(B293/B296)</f>
        <v>1.0910458991723101E-2</v>
      </c>
      <c r="D293" s="425"/>
      <c r="E293" s="425"/>
    </row>
    <row r="294" spans="1:5" s="203" customFormat="1" hidden="1" x14ac:dyDescent="0.25">
      <c r="A294" s="96" t="s">
        <v>177</v>
      </c>
      <c r="B294" s="1012">
        <v>2062</v>
      </c>
      <c r="C294" s="337">
        <v>0.77500000000000002</v>
      </c>
      <c r="D294" s="425"/>
      <c r="E294" s="425"/>
    </row>
    <row r="295" spans="1:5" s="203" customFormat="1" ht="15.75" hidden="1" thickBot="1" x14ac:dyDescent="0.3">
      <c r="A295" s="114" t="s">
        <v>178</v>
      </c>
      <c r="B295" s="1014">
        <v>4</v>
      </c>
      <c r="C295" s="338">
        <f>SUM(B295/B296)</f>
        <v>1.5048908954100827E-3</v>
      </c>
      <c r="D295" s="425"/>
      <c r="E295" s="425"/>
    </row>
    <row r="296" spans="1:5" s="203" customFormat="1" ht="16.5" hidden="1" thickTop="1" thickBot="1" x14ac:dyDescent="0.3">
      <c r="A296" s="128" t="s">
        <v>26</v>
      </c>
      <c r="B296" s="210">
        <f>SUM(B292:B295)</f>
        <v>2658</v>
      </c>
      <c r="C296" s="748">
        <f>SUM(B296/B296)</f>
        <v>1</v>
      </c>
      <c r="D296" s="749"/>
      <c r="E296" s="749"/>
    </row>
    <row r="297" spans="1:5" s="203" customFormat="1" ht="15.75" hidden="1" thickBot="1" x14ac:dyDescent="0.3">
      <c r="A297" s="1828" t="s">
        <v>463</v>
      </c>
      <c r="B297" s="1839"/>
      <c r="C297" s="1839"/>
      <c r="D297" s="1839"/>
      <c r="E297" s="1835"/>
    </row>
    <row r="298" spans="1:5" s="203" customFormat="1" hidden="1" x14ac:dyDescent="0.25">
      <c r="A298" s="967" t="s">
        <v>179</v>
      </c>
      <c r="B298" s="1197">
        <v>1473</v>
      </c>
      <c r="C298" s="751">
        <f>SUM(B298/B301)</f>
        <v>0.55417607223476295</v>
      </c>
      <c r="D298" s="752"/>
      <c r="E298" s="752"/>
    </row>
    <row r="299" spans="1:5" s="203" customFormat="1" hidden="1" x14ac:dyDescent="0.25">
      <c r="A299" s="96" t="s">
        <v>180</v>
      </c>
      <c r="B299" s="1012">
        <v>115</v>
      </c>
      <c r="C299" s="751">
        <f>SUM(B299/B301)</f>
        <v>4.3265613243039881E-2</v>
      </c>
      <c r="D299" s="425"/>
      <c r="E299" s="425"/>
    </row>
    <row r="300" spans="1:5" s="203" customFormat="1" ht="15.75" hidden="1" thickBot="1" x14ac:dyDescent="0.3">
      <c r="A300" s="114" t="s">
        <v>181</v>
      </c>
      <c r="B300" s="1014">
        <v>1070</v>
      </c>
      <c r="C300" s="338">
        <f>SUM(B300/B301)</f>
        <v>0.40255831452219715</v>
      </c>
      <c r="D300" s="425"/>
      <c r="E300" s="425"/>
    </row>
    <row r="301" spans="1:5" s="203" customFormat="1" ht="16.5" hidden="1" thickTop="1" thickBot="1" x14ac:dyDescent="0.3">
      <c r="A301" s="35" t="s">
        <v>26</v>
      </c>
      <c r="B301" s="112">
        <f>SUM(B298:B300)</f>
        <v>2658</v>
      </c>
      <c r="C301" s="339">
        <f>SUM(B301/B301)</f>
        <v>1</v>
      </c>
      <c r="D301" s="425"/>
      <c r="E301" s="425"/>
    </row>
    <row r="302" spans="1:5" s="203" customFormat="1" ht="15.75" hidden="1" thickBot="1" x14ac:dyDescent="0.3"/>
    <row r="303" spans="1:5" s="203" customFormat="1" ht="19.5" hidden="1" thickBot="1" x14ac:dyDescent="0.35">
      <c r="A303" s="1863" t="s">
        <v>163</v>
      </c>
      <c r="B303" s="1864"/>
      <c r="C303" s="1864"/>
      <c r="D303" s="1864"/>
      <c r="E303" s="1865"/>
    </row>
    <row r="304" spans="1:5" s="203" customFormat="1" ht="16.5" hidden="1" thickBot="1" x14ac:dyDescent="0.3">
      <c r="A304" s="2059" t="s">
        <v>492</v>
      </c>
      <c r="B304" s="2060"/>
      <c r="C304" s="2060"/>
      <c r="D304" s="2060"/>
      <c r="E304" s="2061"/>
    </row>
    <row r="305" spans="1:5" s="203" customFormat="1" ht="15.75" hidden="1" thickBot="1" x14ac:dyDescent="0.3">
      <c r="A305" s="302"/>
      <c r="B305" s="2062" t="s">
        <v>161</v>
      </c>
      <c r="C305" s="2063"/>
      <c r="D305" s="2062" t="s">
        <v>162</v>
      </c>
      <c r="E305" s="2063"/>
    </row>
    <row r="306" spans="1:5" s="203" customFormat="1" ht="15.75" hidden="1" thickBot="1" x14ac:dyDescent="0.3">
      <c r="A306" s="141"/>
      <c r="B306" s="182" t="s">
        <v>142</v>
      </c>
      <c r="C306" s="181" t="s">
        <v>127</v>
      </c>
      <c r="D306" s="182" t="s">
        <v>142</v>
      </c>
      <c r="E306" s="181" t="s">
        <v>127</v>
      </c>
    </row>
    <row r="307" spans="1:5" s="203" customFormat="1" ht="15.75" hidden="1" thickBot="1" x14ac:dyDescent="0.3">
      <c r="A307" s="1935" t="s">
        <v>457</v>
      </c>
      <c r="B307" s="1829"/>
      <c r="C307" s="1829"/>
      <c r="D307" s="1829"/>
      <c r="E307" s="1940"/>
    </row>
    <row r="308" spans="1:5" s="203" customFormat="1" hidden="1" x14ac:dyDescent="0.25">
      <c r="A308" s="95" t="s">
        <v>392</v>
      </c>
      <c r="B308" s="406">
        <v>205</v>
      </c>
      <c r="C308" s="333">
        <f>SUM(B308/B316)</f>
        <v>8.3029566626164439E-2</v>
      </c>
      <c r="D308" s="406">
        <v>152</v>
      </c>
      <c r="E308" s="333">
        <f>SUM(D308/D316)</f>
        <v>8.6070215175537937E-2</v>
      </c>
    </row>
    <row r="309" spans="1:5" s="203" customFormat="1" hidden="1" x14ac:dyDescent="0.25">
      <c r="A309" s="96" t="s">
        <v>393</v>
      </c>
      <c r="B309" s="808">
        <v>501</v>
      </c>
      <c r="C309" s="334">
        <v>0.20200000000000001</v>
      </c>
      <c r="D309" s="808">
        <v>285</v>
      </c>
      <c r="E309" s="334">
        <f>SUM(D309/D316)</f>
        <v>0.16138165345413363</v>
      </c>
    </row>
    <row r="310" spans="1:5" s="203" customFormat="1" hidden="1" x14ac:dyDescent="0.25">
      <c r="A310" s="96" t="s">
        <v>328</v>
      </c>
      <c r="B310" s="808">
        <v>533</v>
      </c>
      <c r="C310" s="334">
        <f>SUM(B310/B316)</f>
        <v>0.21587687322802754</v>
      </c>
      <c r="D310" s="808">
        <v>297</v>
      </c>
      <c r="E310" s="334">
        <f>SUM(D310/D316)</f>
        <v>0.16817667044167611</v>
      </c>
    </row>
    <row r="311" spans="1:5" s="203" customFormat="1" hidden="1" x14ac:dyDescent="0.25">
      <c r="A311" s="96" t="s">
        <v>329</v>
      </c>
      <c r="B311" s="808">
        <v>535</v>
      </c>
      <c r="C311" s="334">
        <f>SUM(B311/B316)</f>
        <v>0.21668691778047794</v>
      </c>
      <c r="D311" s="808">
        <v>372</v>
      </c>
      <c r="E311" s="334">
        <f>SUM(D311/D316)</f>
        <v>0.21064552661381652</v>
      </c>
    </row>
    <row r="312" spans="1:5" s="203" customFormat="1" hidden="1" x14ac:dyDescent="0.25">
      <c r="A312" s="96" t="s">
        <v>330</v>
      </c>
      <c r="B312" s="808">
        <v>357</v>
      </c>
      <c r="C312" s="334">
        <f>SUM(B312/B316)</f>
        <v>0.14459295261239369</v>
      </c>
      <c r="D312" s="808">
        <v>300</v>
      </c>
      <c r="E312" s="334">
        <f>SUM(D312/D316)</f>
        <v>0.16987542468856173</v>
      </c>
    </row>
    <row r="313" spans="1:5" s="203" customFormat="1" hidden="1" x14ac:dyDescent="0.25">
      <c r="A313" s="96" t="s">
        <v>124</v>
      </c>
      <c r="B313" s="808">
        <v>255</v>
      </c>
      <c r="C313" s="334">
        <f>SUM(B313/B316)</f>
        <v>0.10328068043742406</v>
      </c>
      <c r="D313" s="808">
        <v>274</v>
      </c>
      <c r="E313" s="334">
        <f>SUM(D313/D316)</f>
        <v>0.1551528878822197</v>
      </c>
    </row>
    <row r="314" spans="1:5" s="203" customFormat="1" hidden="1" x14ac:dyDescent="0.25">
      <c r="A314" s="96" t="s">
        <v>125</v>
      </c>
      <c r="B314" s="808">
        <v>83</v>
      </c>
      <c r="C314" s="334">
        <f>SUM(B314/B316)</f>
        <v>3.3616848926690965E-2</v>
      </c>
      <c r="D314" s="808">
        <v>83</v>
      </c>
      <c r="E314" s="334">
        <f>SUM(D314/D316)</f>
        <v>4.6998867497168743E-2</v>
      </c>
    </row>
    <row r="315" spans="1:5" s="203" customFormat="1" ht="15.75" hidden="1" thickBot="1" x14ac:dyDescent="0.3">
      <c r="A315" s="97" t="s">
        <v>117</v>
      </c>
      <c r="B315" s="358">
        <v>0</v>
      </c>
      <c r="C315" s="335">
        <f>SUM(B315/B316)</f>
        <v>0</v>
      </c>
      <c r="D315" s="358">
        <v>3</v>
      </c>
      <c r="E315" s="335">
        <f>SUM(D315/D316)</f>
        <v>1.6987542468856172E-3</v>
      </c>
    </row>
    <row r="316" spans="1:5" s="203" customFormat="1" ht="16.5" hidden="1" thickTop="1" thickBot="1" x14ac:dyDescent="0.3">
      <c r="A316" s="34" t="s">
        <v>164</v>
      </c>
      <c r="B316" s="407">
        <f>SUM(B308:B315)</f>
        <v>2469</v>
      </c>
      <c r="C316" s="209">
        <f>SUM(B316/B316)</f>
        <v>1</v>
      </c>
      <c r="D316" s="407">
        <f>SUM(D308:D315)</f>
        <v>1766</v>
      </c>
      <c r="E316" s="209">
        <f>SUM(E308:E315)</f>
        <v>1</v>
      </c>
    </row>
    <row r="317" spans="1:5" s="33" customFormat="1" ht="15.75" hidden="1" thickBot="1" x14ac:dyDescent="0.25">
      <c r="A317" s="2066" t="s">
        <v>458</v>
      </c>
      <c r="B317" s="1830"/>
      <c r="C317" s="1830"/>
      <c r="D317" s="1830"/>
      <c r="E317" s="2067"/>
    </row>
    <row r="318" spans="1:5" s="203" customFormat="1" hidden="1" x14ac:dyDescent="0.25">
      <c r="A318" s="95" t="s">
        <v>118</v>
      </c>
      <c r="B318" s="406">
        <v>402</v>
      </c>
      <c r="C318" s="336">
        <f>SUM(B318/B324)</f>
        <v>0.16281895504252733</v>
      </c>
      <c r="D318" s="406">
        <v>330</v>
      </c>
      <c r="E318" s="336">
        <f>SUM(D318/D324)</f>
        <v>0.1868629671574179</v>
      </c>
    </row>
    <row r="319" spans="1:5" s="203" customFormat="1" hidden="1" x14ac:dyDescent="0.25">
      <c r="A319" s="96" t="s">
        <v>119</v>
      </c>
      <c r="B319" s="808">
        <v>199</v>
      </c>
      <c r="C319" s="337">
        <f>SUM(B319/B324)</f>
        <v>8.0599432968813278E-2</v>
      </c>
      <c r="D319" s="808">
        <v>153</v>
      </c>
      <c r="E319" s="337">
        <f>SUM(D319/D324)</f>
        <v>8.6636466591166472E-2</v>
      </c>
    </row>
    <row r="320" spans="1:5" s="203" customFormat="1" hidden="1" x14ac:dyDescent="0.25">
      <c r="A320" s="96" t="s">
        <v>120</v>
      </c>
      <c r="B320" s="808">
        <v>18</v>
      </c>
      <c r="C320" s="337">
        <f>SUM(B320/B324)</f>
        <v>7.2904009720534627E-3</v>
      </c>
      <c r="D320" s="808">
        <v>31</v>
      </c>
      <c r="E320" s="337">
        <f>SUM(D320/D324)</f>
        <v>1.7553793884484713E-2</v>
      </c>
    </row>
    <row r="321" spans="1:5" s="203" customFormat="1" hidden="1" x14ac:dyDescent="0.25">
      <c r="A321" s="96" t="s">
        <v>121</v>
      </c>
      <c r="B321" s="808">
        <v>830</v>
      </c>
      <c r="C321" s="337">
        <f>SUM(B321/B324)</f>
        <v>0.33616848926690968</v>
      </c>
      <c r="D321" s="808">
        <v>576</v>
      </c>
      <c r="E321" s="337">
        <f>SUM(D321/D324)</f>
        <v>0.32616081540203851</v>
      </c>
    </row>
    <row r="322" spans="1:5" s="203" customFormat="1" hidden="1" x14ac:dyDescent="0.25">
      <c r="A322" s="96" t="s">
        <v>342</v>
      </c>
      <c r="B322" s="808">
        <v>836</v>
      </c>
      <c r="C322" s="337">
        <v>0.33800000000000002</v>
      </c>
      <c r="D322" s="808">
        <v>592</v>
      </c>
      <c r="E322" s="337">
        <v>0.33400000000000002</v>
      </c>
    </row>
    <row r="323" spans="1:5" s="203" customFormat="1" ht="15.75" hidden="1" thickBot="1" x14ac:dyDescent="0.3">
      <c r="A323" s="114" t="s">
        <v>123</v>
      </c>
      <c r="B323" s="358">
        <v>184</v>
      </c>
      <c r="C323" s="338">
        <f>SUM(B323/B324)</f>
        <v>7.4524098825435398E-2</v>
      </c>
      <c r="D323" s="358">
        <v>84</v>
      </c>
      <c r="E323" s="338">
        <f>SUM(D323/D324)</f>
        <v>4.7565118912797279E-2</v>
      </c>
    </row>
    <row r="324" spans="1:5" s="203" customFormat="1" ht="16.5" hidden="1" thickTop="1" thickBot="1" x14ac:dyDescent="0.3">
      <c r="A324" s="128" t="s">
        <v>166</v>
      </c>
      <c r="B324" s="127">
        <f>SUM(B318:B323)</f>
        <v>2469</v>
      </c>
      <c r="C324" s="748">
        <f>SUM(B324/B324)</f>
        <v>1</v>
      </c>
      <c r="D324" s="127">
        <f>SUM(D318:D323)</f>
        <v>1766</v>
      </c>
      <c r="E324" s="748">
        <f>SUM(E318:E323)</f>
        <v>0.99877916194790495</v>
      </c>
    </row>
    <row r="325" spans="1:5" s="33" customFormat="1" ht="15.75" hidden="1" thickBot="1" x14ac:dyDescent="0.25">
      <c r="A325" s="1828" t="s">
        <v>459</v>
      </c>
      <c r="B325" s="1839"/>
      <c r="C325" s="1839"/>
      <c r="D325" s="1839"/>
      <c r="E325" s="1835"/>
    </row>
    <row r="326" spans="1:5" s="203" customFormat="1" ht="15.75" hidden="1" thickBot="1" x14ac:dyDescent="0.3">
      <c r="A326" s="754" t="s">
        <v>335</v>
      </c>
      <c r="B326" s="2057" t="s">
        <v>527</v>
      </c>
      <c r="C326" s="2058"/>
      <c r="D326" s="2057" t="s">
        <v>528</v>
      </c>
      <c r="E326" s="2058"/>
    </row>
    <row r="327" spans="1:5" s="203" customFormat="1" ht="15.75" hidden="1" thickBot="1" x14ac:dyDescent="0.3">
      <c r="A327" s="1828" t="s">
        <v>460</v>
      </c>
      <c r="B327" s="1839"/>
      <c r="C327" s="1839"/>
      <c r="D327" s="1839"/>
      <c r="E327" s="1835"/>
    </row>
    <row r="328" spans="1:5" s="203" customFormat="1" hidden="1" x14ac:dyDescent="0.25">
      <c r="A328" s="809" t="s">
        <v>167</v>
      </c>
      <c r="B328" s="804">
        <v>1646</v>
      </c>
      <c r="C328" s="340">
        <f>SUM(B328/B331)</f>
        <v>0.66666666666666663</v>
      </c>
      <c r="D328" s="804">
        <v>851</v>
      </c>
      <c r="E328" s="340">
        <f>SUM(D328/D331)</f>
        <v>0.48187995469988676</v>
      </c>
    </row>
    <row r="329" spans="1:5" s="203" customFormat="1" hidden="1" x14ac:dyDescent="0.25">
      <c r="A329" s="99" t="s">
        <v>168</v>
      </c>
      <c r="B329" s="808">
        <v>109</v>
      </c>
      <c r="C329" s="334">
        <f>SUM(B329/B331)</f>
        <v>4.4147428108545973E-2</v>
      </c>
      <c r="D329" s="808">
        <v>75</v>
      </c>
      <c r="E329" s="334">
        <f>SUM(D329/D331)</f>
        <v>4.2468856172140433E-2</v>
      </c>
    </row>
    <row r="330" spans="1:5" s="203" customFormat="1" ht="15.75" hidden="1" thickBot="1" x14ac:dyDescent="0.3">
      <c r="A330" s="97" t="s">
        <v>169</v>
      </c>
      <c r="B330" s="358">
        <v>714</v>
      </c>
      <c r="C330" s="338">
        <f>SUM(B330/B331)</f>
        <v>0.28918590522478738</v>
      </c>
      <c r="D330" s="358">
        <v>840</v>
      </c>
      <c r="E330" s="338">
        <f>SUM(D330/D331)</f>
        <v>0.47565118912797283</v>
      </c>
    </row>
    <row r="331" spans="1:5" s="203" customFormat="1" ht="16.5" hidden="1" thickTop="1" thickBot="1" x14ac:dyDescent="0.3">
      <c r="A331" s="126" t="s">
        <v>26</v>
      </c>
      <c r="B331" s="210">
        <f>SUM(B328:B330)</f>
        <v>2469</v>
      </c>
      <c r="C331" s="748">
        <f>SUM(C328:C330)</f>
        <v>1</v>
      </c>
      <c r="D331" s="210">
        <f>SUM(D328:D330)</f>
        <v>1766</v>
      </c>
      <c r="E331" s="748">
        <f>SUM(E328:E330)</f>
        <v>1</v>
      </c>
    </row>
    <row r="332" spans="1:5" s="203" customFormat="1" ht="15.75" hidden="1" thickBot="1" x14ac:dyDescent="0.3">
      <c r="A332" s="1828" t="s">
        <v>461</v>
      </c>
      <c r="B332" s="1839"/>
      <c r="C332" s="1839"/>
      <c r="D332" s="1839"/>
      <c r="E332" s="1835"/>
    </row>
    <row r="333" spans="1:5" s="203" customFormat="1" hidden="1" x14ac:dyDescent="0.25">
      <c r="A333" s="809" t="s">
        <v>170</v>
      </c>
      <c r="B333" s="804">
        <v>92</v>
      </c>
      <c r="C333" s="753">
        <f>SUM(B333/B340)</f>
        <v>3.7262049412717699E-2</v>
      </c>
      <c r="D333" s="752"/>
      <c r="E333" s="752"/>
    </row>
    <row r="334" spans="1:5" s="203" customFormat="1" hidden="1" x14ac:dyDescent="0.25">
      <c r="A334" s="96" t="s">
        <v>171</v>
      </c>
      <c r="B334" s="808">
        <v>2353</v>
      </c>
      <c r="C334" s="423">
        <f>SUM(B334/B340)</f>
        <v>0.9530174159578777</v>
      </c>
      <c r="D334" s="425"/>
      <c r="E334" s="425"/>
    </row>
    <row r="335" spans="1:5" s="203" customFormat="1" hidden="1" x14ac:dyDescent="0.25">
      <c r="A335" s="96" t="s">
        <v>172</v>
      </c>
      <c r="B335" s="808">
        <v>19</v>
      </c>
      <c r="C335" s="423">
        <f>SUM(B335/B340)</f>
        <v>7.6954232482786553E-3</v>
      </c>
      <c r="D335" s="425"/>
      <c r="E335" s="425"/>
    </row>
    <row r="336" spans="1:5" s="203" customFormat="1" hidden="1" x14ac:dyDescent="0.25">
      <c r="A336" s="96" t="s">
        <v>173</v>
      </c>
      <c r="B336" s="808">
        <v>5</v>
      </c>
      <c r="C336" s="423">
        <f>SUM(B336/B340)</f>
        <v>2.025111381125962E-3</v>
      </c>
      <c r="D336" s="425"/>
      <c r="E336" s="425"/>
    </row>
    <row r="337" spans="1:5" s="203" customFormat="1" hidden="1" x14ac:dyDescent="0.25">
      <c r="A337" s="96" t="s">
        <v>333</v>
      </c>
      <c r="B337" s="808">
        <v>0</v>
      </c>
      <c r="C337" s="423">
        <f>SUM(B337/B340)</f>
        <v>0</v>
      </c>
      <c r="D337" s="425"/>
      <c r="E337" s="425"/>
    </row>
    <row r="338" spans="1:5" s="203" customFormat="1" hidden="1" x14ac:dyDescent="0.25">
      <c r="A338" s="96" t="s">
        <v>334</v>
      </c>
      <c r="B338" s="808">
        <v>0</v>
      </c>
      <c r="C338" s="423">
        <f>SUM(B338/B340)</f>
        <v>0</v>
      </c>
      <c r="D338" s="425"/>
      <c r="E338" s="425"/>
    </row>
    <row r="339" spans="1:5" s="203" customFormat="1" ht="15.75" hidden="1" thickBot="1" x14ac:dyDescent="0.3">
      <c r="A339" s="114" t="s">
        <v>174</v>
      </c>
      <c r="B339" s="358">
        <v>0</v>
      </c>
      <c r="C339" s="424">
        <f>SUM(B339/B340)</f>
        <v>0</v>
      </c>
      <c r="D339" s="425"/>
      <c r="E339" s="425"/>
    </row>
    <row r="340" spans="1:5" s="203" customFormat="1" ht="16.5" hidden="1" thickTop="1" thickBot="1" x14ac:dyDescent="0.3">
      <c r="A340" s="128" t="s">
        <v>26</v>
      </c>
      <c r="B340" s="210">
        <f>SUM(B333:B339)</f>
        <v>2469</v>
      </c>
      <c r="C340" s="750">
        <f>SUM(B340/B340)</f>
        <v>1</v>
      </c>
      <c r="D340" s="749"/>
      <c r="E340" s="749"/>
    </row>
    <row r="341" spans="1:5" s="203" customFormat="1" ht="15.75" hidden="1" thickBot="1" x14ac:dyDescent="0.3">
      <c r="A341" s="1828" t="s">
        <v>462</v>
      </c>
      <c r="B341" s="1839"/>
      <c r="C341" s="1839"/>
      <c r="D341" s="1839"/>
      <c r="E341" s="1835"/>
    </row>
    <row r="342" spans="1:5" s="203" customFormat="1" hidden="1" x14ac:dyDescent="0.25">
      <c r="A342" s="809" t="s">
        <v>175</v>
      </c>
      <c r="B342" s="804">
        <v>461</v>
      </c>
      <c r="C342" s="751">
        <f>SUM(B342/B346)</f>
        <v>0.18671526933981369</v>
      </c>
      <c r="D342" s="752"/>
      <c r="E342" s="752"/>
    </row>
    <row r="343" spans="1:5" s="203" customFormat="1" hidden="1" x14ac:dyDescent="0.25">
      <c r="A343" s="96" t="s">
        <v>176</v>
      </c>
      <c r="B343" s="808">
        <v>44</v>
      </c>
      <c r="C343" s="337">
        <f>SUM(B343/B346)</f>
        <v>1.7820980153908466E-2</v>
      </c>
      <c r="D343" s="425"/>
      <c r="E343" s="425"/>
    </row>
    <row r="344" spans="1:5" s="203" customFormat="1" hidden="1" x14ac:dyDescent="0.25">
      <c r="A344" s="96" t="s">
        <v>177</v>
      </c>
      <c r="B344" s="808">
        <v>1961</v>
      </c>
      <c r="C344" s="337">
        <f>SUM(B344/B346)</f>
        <v>0.79424868367760226</v>
      </c>
      <c r="D344" s="425"/>
      <c r="E344" s="425"/>
    </row>
    <row r="345" spans="1:5" s="203" customFormat="1" ht="15.75" hidden="1" thickBot="1" x14ac:dyDescent="0.3">
      <c r="A345" s="114" t="s">
        <v>178</v>
      </c>
      <c r="B345" s="358">
        <v>3</v>
      </c>
      <c r="C345" s="338">
        <f>SUM(B345/B346)</f>
        <v>1.215066828675577E-3</v>
      </c>
      <c r="D345" s="425"/>
      <c r="E345" s="425"/>
    </row>
    <row r="346" spans="1:5" s="203" customFormat="1" ht="16.5" hidden="1" thickTop="1" thickBot="1" x14ac:dyDescent="0.3">
      <c r="A346" s="128" t="s">
        <v>26</v>
      </c>
      <c r="B346" s="210">
        <f>SUM(B342:B345)</f>
        <v>2469</v>
      </c>
      <c r="C346" s="748">
        <f>SUM(B346/B346)</f>
        <v>1</v>
      </c>
      <c r="D346" s="749"/>
      <c r="E346" s="749"/>
    </row>
    <row r="347" spans="1:5" s="203" customFormat="1" ht="15.75" hidden="1" thickBot="1" x14ac:dyDescent="0.3">
      <c r="A347" s="1828" t="s">
        <v>463</v>
      </c>
      <c r="B347" s="1839"/>
      <c r="C347" s="1839"/>
      <c r="D347" s="1839"/>
      <c r="E347" s="1835"/>
    </row>
    <row r="348" spans="1:5" s="203" customFormat="1" hidden="1" x14ac:dyDescent="0.25">
      <c r="A348" s="809" t="s">
        <v>179</v>
      </c>
      <c r="B348" s="804">
        <v>444</v>
      </c>
      <c r="C348" s="751">
        <f>SUM(B348/B351)</f>
        <v>0.54679802955665024</v>
      </c>
      <c r="D348" s="752"/>
      <c r="E348" s="752"/>
    </row>
    <row r="349" spans="1:5" s="203" customFormat="1" hidden="1" x14ac:dyDescent="0.25">
      <c r="A349" s="96" t="s">
        <v>180</v>
      </c>
      <c r="B349" s="808">
        <v>43</v>
      </c>
      <c r="C349" s="337">
        <f>SUM(B349/B351)</f>
        <v>5.295566502463054E-2</v>
      </c>
      <c r="D349" s="425"/>
      <c r="E349" s="425"/>
    </row>
    <row r="350" spans="1:5" s="203" customFormat="1" ht="15.75" hidden="1" thickBot="1" x14ac:dyDescent="0.3">
      <c r="A350" s="114" t="s">
        <v>181</v>
      </c>
      <c r="B350" s="358">
        <v>325</v>
      </c>
      <c r="C350" s="338">
        <f>SUM(B350/B351)</f>
        <v>0.40024630541871919</v>
      </c>
      <c r="D350" s="425"/>
      <c r="E350" s="425"/>
    </row>
    <row r="351" spans="1:5" s="203" customFormat="1" ht="16.5" hidden="1" thickTop="1" thickBot="1" x14ac:dyDescent="0.3">
      <c r="A351" s="35" t="s">
        <v>26</v>
      </c>
      <c r="B351" s="112">
        <f>SUM(B348:B350)</f>
        <v>812</v>
      </c>
      <c r="C351" s="339">
        <f>SUM(B351/B351)</f>
        <v>1</v>
      </c>
      <c r="D351" s="425"/>
      <c r="E351" s="425"/>
    </row>
    <row r="352" spans="1:5" s="203" customFormat="1" ht="15.75" hidden="1" thickBot="1" x14ac:dyDescent="0.3"/>
    <row r="353" spans="1:5" ht="19.5" hidden="1" thickBot="1" x14ac:dyDescent="0.35">
      <c r="A353" s="1863" t="s">
        <v>163</v>
      </c>
      <c r="B353" s="1864"/>
      <c r="C353" s="1864"/>
      <c r="D353" s="1864"/>
      <c r="E353" s="1865"/>
    </row>
    <row r="354" spans="1:5" ht="16.5" hidden="1" thickBot="1" x14ac:dyDescent="0.3">
      <c r="A354" s="2059" t="s">
        <v>706</v>
      </c>
      <c r="B354" s="2060"/>
      <c r="C354" s="2060"/>
      <c r="D354" s="2060"/>
      <c r="E354" s="2061"/>
    </row>
    <row r="355" spans="1:5" ht="15.75" hidden="1" thickBot="1" x14ac:dyDescent="0.3">
      <c r="A355" s="302"/>
      <c r="B355" s="2062" t="s">
        <v>161</v>
      </c>
      <c r="C355" s="2063"/>
      <c r="D355" s="2062" t="s">
        <v>162</v>
      </c>
      <c r="E355" s="2063"/>
    </row>
    <row r="356" spans="1:5" ht="15.75" hidden="1" thickBot="1" x14ac:dyDescent="0.3">
      <c r="A356" s="141"/>
      <c r="B356" s="182" t="s">
        <v>142</v>
      </c>
      <c r="C356" s="181" t="s">
        <v>127</v>
      </c>
      <c r="D356" s="182" t="s">
        <v>142</v>
      </c>
      <c r="E356" s="181" t="s">
        <v>127</v>
      </c>
    </row>
    <row r="357" spans="1:5" ht="15.75" hidden="1" thickBot="1" x14ac:dyDescent="0.3">
      <c r="A357" s="1935" t="s">
        <v>457</v>
      </c>
      <c r="B357" s="1829"/>
      <c r="C357" s="1829"/>
      <c r="D357" s="1829"/>
      <c r="E357" s="1940"/>
    </row>
    <row r="358" spans="1:5" hidden="1" x14ac:dyDescent="0.25">
      <c r="A358" s="95" t="s">
        <v>392</v>
      </c>
      <c r="B358" s="406">
        <v>156</v>
      </c>
      <c r="C358" s="333">
        <f>SUM(B358/B366)</f>
        <v>5.3811659192825115E-2</v>
      </c>
      <c r="D358" s="406">
        <v>80</v>
      </c>
      <c r="E358" s="333">
        <f>SUM(D358/D366)</f>
        <v>5.8351568198395334E-2</v>
      </c>
    </row>
    <row r="359" spans="1:5" hidden="1" x14ac:dyDescent="0.25">
      <c r="A359" s="96" t="s">
        <v>393</v>
      </c>
      <c r="B359" s="356">
        <v>669</v>
      </c>
      <c r="C359" s="334">
        <f>SUM(B359/B366)</f>
        <v>0.23076923076923078</v>
      </c>
      <c r="D359" s="356">
        <v>203</v>
      </c>
      <c r="E359" s="334">
        <f>SUM(D359/D366)</f>
        <v>0.14806710430342815</v>
      </c>
    </row>
    <row r="360" spans="1:5" hidden="1" x14ac:dyDescent="0.25">
      <c r="A360" s="96" t="s">
        <v>328</v>
      </c>
      <c r="B360" s="356">
        <v>620</v>
      </c>
      <c r="C360" s="334">
        <f>SUM(B360/B366)</f>
        <v>0.21386685063815108</v>
      </c>
      <c r="D360" s="356">
        <v>266</v>
      </c>
      <c r="E360" s="334">
        <f>SUM(D360/D366)</f>
        <v>0.19401896425966447</v>
      </c>
    </row>
    <row r="361" spans="1:5" hidden="1" x14ac:dyDescent="0.25">
      <c r="A361" s="96" t="s">
        <v>329</v>
      </c>
      <c r="B361" s="356">
        <v>635</v>
      </c>
      <c r="C361" s="334">
        <f>SUM(B361/B366)</f>
        <v>0.21904104863746118</v>
      </c>
      <c r="D361" s="356">
        <v>294</v>
      </c>
      <c r="E361" s="334">
        <v>0.215</v>
      </c>
    </row>
    <row r="362" spans="1:5" hidden="1" x14ac:dyDescent="0.25">
      <c r="A362" s="96" t="s">
        <v>330</v>
      </c>
      <c r="B362" s="356">
        <v>430</v>
      </c>
      <c r="C362" s="334">
        <f>SUM(B362/B366)</f>
        <v>0.14832700931355638</v>
      </c>
      <c r="D362" s="356">
        <v>250</v>
      </c>
      <c r="E362" s="334">
        <f>SUM(D362/D366)</f>
        <v>0.18234865061998543</v>
      </c>
    </row>
    <row r="363" spans="1:5" hidden="1" x14ac:dyDescent="0.25">
      <c r="A363" s="96" t="s">
        <v>124</v>
      </c>
      <c r="B363" s="356">
        <v>285</v>
      </c>
      <c r="C363" s="334">
        <f>SUM(B363/B366)</f>
        <v>9.8309761986892036E-2</v>
      </c>
      <c r="D363" s="356">
        <v>223</v>
      </c>
      <c r="E363" s="334">
        <f>SUM(D363/D366)</f>
        <v>0.16265499635302699</v>
      </c>
    </row>
    <row r="364" spans="1:5" hidden="1" x14ac:dyDescent="0.25">
      <c r="A364" s="96" t="s">
        <v>125</v>
      </c>
      <c r="B364" s="356">
        <v>104</v>
      </c>
      <c r="C364" s="334">
        <f>SUM(B364/B366)</f>
        <v>3.5874439461883408E-2</v>
      </c>
      <c r="D364" s="356">
        <v>54</v>
      </c>
      <c r="E364" s="334">
        <f>SUM(D364/D366)</f>
        <v>3.9387308533916851E-2</v>
      </c>
    </row>
    <row r="365" spans="1:5" ht="15.75" hidden="1" thickBot="1" x14ac:dyDescent="0.3">
      <c r="A365" s="97" t="s">
        <v>117</v>
      </c>
      <c r="B365" s="358">
        <v>0</v>
      </c>
      <c r="C365" s="335">
        <f>SUM(B365/B366)</f>
        <v>0</v>
      </c>
      <c r="D365" s="358">
        <v>1</v>
      </c>
      <c r="E365" s="335">
        <f>SUM(D365/D366)</f>
        <v>7.2939460247994166E-4</v>
      </c>
    </row>
    <row r="366" spans="1:5" ht="16.5" hidden="1" thickTop="1" thickBot="1" x14ac:dyDescent="0.3">
      <c r="A366" s="34" t="s">
        <v>164</v>
      </c>
      <c r="B366" s="360">
        <f>SUM(B358:B365)</f>
        <v>2899</v>
      </c>
      <c r="C366" s="209">
        <f>SUM(B366/B366)</f>
        <v>1</v>
      </c>
      <c r="D366" s="360">
        <f>SUM(D358:D365)</f>
        <v>1371</v>
      </c>
      <c r="E366" s="209">
        <f>SUM(E358:E365)</f>
        <v>1.0005579868708971</v>
      </c>
    </row>
    <row r="367" spans="1:5" s="33" customFormat="1" ht="15.75" hidden="1" thickBot="1" x14ac:dyDescent="0.25">
      <c r="A367" s="2066" t="s">
        <v>458</v>
      </c>
      <c r="B367" s="1830"/>
      <c r="C367" s="1830"/>
      <c r="D367" s="1830"/>
      <c r="E367" s="2067"/>
    </row>
    <row r="368" spans="1:5" hidden="1" x14ac:dyDescent="0.25">
      <c r="A368" s="95" t="s">
        <v>118</v>
      </c>
      <c r="B368" s="406">
        <v>454</v>
      </c>
      <c r="C368" s="336">
        <f>SUM(B368/B374)</f>
        <v>0.15660572611245258</v>
      </c>
      <c r="D368" s="406">
        <v>243</v>
      </c>
      <c r="E368" s="336">
        <f>SUM(D368/D374)</f>
        <v>0.17724288840262581</v>
      </c>
    </row>
    <row r="369" spans="1:5" hidden="1" x14ac:dyDescent="0.25">
      <c r="A369" s="96" t="s">
        <v>119</v>
      </c>
      <c r="B369" s="356">
        <v>195</v>
      </c>
      <c r="C369" s="337">
        <f>SUM(B369/B374)</f>
        <v>6.726457399103139E-2</v>
      </c>
      <c r="D369" s="356">
        <v>131</v>
      </c>
      <c r="E369" s="337">
        <f>SUM(D369/D374)</f>
        <v>9.5550692924872352E-2</v>
      </c>
    </row>
    <row r="370" spans="1:5" hidden="1" x14ac:dyDescent="0.25">
      <c r="A370" s="96" t="s">
        <v>120</v>
      </c>
      <c r="B370" s="356">
        <v>35</v>
      </c>
      <c r="C370" s="337">
        <f>SUM(B370/B374)</f>
        <v>1.2073128665056916E-2</v>
      </c>
      <c r="D370" s="356">
        <v>8</v>
      </c>
      <c r="E370" s="337">
        <f>SUM(D370/D374)</f>
        <v>5.8351568198395333E-3</v>
      </c>
    </row>
    <row r="371" spans="1:5" hidden="1" x14ac:dyDescent="0.25">
      <c r="A371" s="96" t="s">
        <v>121</v>
      </c>
      <c r="B371" s="356">
        <v>999</v>
      </c>
      <c r="C371" s="337">
        <f>SUM(B371/B374)</f>
        <v>0.34460158675405311</v>
      </c>
      <c r="D371" s="356">
        <v>471</v>
      </c>
      <c r="E371" s="337">
        <v>0.34300000000000003</v>
      </c>
    </row>
    <row r="372" spans="1:5" hidden="1" x14ac:dyDescent="0.25">
      <c r="A372" s="96" t="s">
        <v>342</v>
      </c>
      <c r="B372" s="356">
        <v>1015</v>
      </c>
      <c r="C372" s="337">
        <f>SUM(B372/B374)</f>
        <v>0.35012073128665055</v>
      </c>
      <c r="D372" s="356">
        <v>467</v>
      </c>
      <c r="E372" s="337">
        <f>SUM(D372/D374)</f>
        <v>0.34062727935813275</v>
      </c>
    </row>
    <row r="373" spans="1:5" ht="15.75" hidden="1" thickBot="1" x14ac:dyDescent="0.3">
      <c r="A373" s="114" t="s">
        <v>123</v>
      </c>
      <c r="B373" s="358">
        <v>201</v>
      </c>
      <c r="C373" s="338">
        <f>SUM(B373/B374)</f>
        <v>6.9334253190755438E-2</v>
      </c>
      <c r="D373" s="358">
        <v>51</v>
      </c>
      <c r="E373" s="338">
        <f>SUM(D373/D374)</f>
        <v>3.7199124726477024E-2</v>
      </c>
    </row>
    <row r="374" spans="1:5" ht="16.5" hidden="1" thickTop="1" thickBot="1" x14ac:dyDescent="0.3">
      <c r="A374" s="128" t="s">
        <v>166</v>
      </c>
      <c r="B374" s="210">
        <f>SUM(B368:B373)</f>
        <v>2899</v>
      </c>
      <c r="C374" s="748">
        <f>SUM(B374/B374)</f>
        <v>1</v>
      </c>
      <c r="D374" s="210">
        <f>SUM(D368:D373)</f>
        <v>1371</v>
      </c>
      <c r="E374" s="748">
        <f>SUM(E368:E373)</f>
        <v>0.99945514223194754</v>
      </c>
    </row>
    <row r="375" spans="1:5" s="33" customFormat="1" ht="15.75" hidden="1" thickBot="1" x14ac:dyDescent="0.25">
      <c r="A375" s="1828" t="s">
        <v>459</v>
      </c>
      <c r="B375" s="1839"/>
      <c r="C375" s="1839"/>
      <c r="D375" s="1839"/>
      <c r="E375" s="1835"/>
    </row>
    <row r="376" spans="1:5" ht="15.75" hidden="1" thickBot="1" x14ac:dyDescent="0.3">
      <c r="A376" s="754" t="s">
        <v>335</v>
      </c>
      <c r="B376" s="2057" t="s">
        <v>398</v>
      </c>
      <c r="C376" s="2058"/>
      <c r="D376" s="2057" t="s">
        <v>398</v>
      </c>
      <c r="E376" s="2058"/>
    </row>
    <row r="377" spans="1:5" ht="15.75" hidden="1" thickBot="1" x14ac:dyDescent="0.3">
      <c r="A377" s="1828" t="s">
        <v>460</v>
      </c>
      <c r="B377" s="1839"/>
      <c r="C377" s="1839"/>
      <c r="D377" s="1839"/>
      <c r="E377" s="1835"/>
    </row>
    <row r="378" spans="1:5" hidden="1" x14ac:dyDescent="0.25">
      <c r="A378" s="104" t="s">
        <v>167</v>
      </c>
      <c r="B378" s="659">
        <v>799</v>
      </c>
      <c r="C378" s="340">
        <f>SUM(B378/B381)</f>
        <v>0.27561228009658501</v>
      </c>
      <c r="D378" s="659">
        <v>368</v>
      </c>
      <c r="E378" s="340">
        <f>SUM(D378/D381)</f>
        <v>0.26841721371261851</v>
      </c>
    </row>
    <row r="379" spans="1:5" hidden="1" x14ac:dyDescent="0.25">
      <c r="A379" s="99" t="s">
        <v>168</v>
      </c>
      <c r="B379" s="356">
        <v>1542</v>
      </c>
      <c r="C379" s="334">
        <f>SUM(B379/B381)</f>
        <v>0.53190755432907899</v>
      </c>
      <c r="D379" s="356">
        <v>402</v>
      </c>
      <c r="E379" s="334">
        <f>SUM(D379/D381)</f>
        <v>0.29321663019693656</v>
      </c>
    </row>
    <row r="380" spans="1:5" ht="15.75" hidden="1" thickBot="1" x14ac:dyDescent="0.3">
      <c r="A380" s="97" t="s">
        <v>169</v>
      </c>
      <c r="B380" s="358">
        <v>558</v>
      </c>
      <c r="C380" s="338">
        <f>SUM(B380/B381)</f>
        <v>0.19248016557433598</v>
      </c>
      <c r="D380" s="358">
        <v>601</v>
      </c>
      <c r="E380" s="338">
        <v>0.439</v>
      </c>
    </row>
    <row r="381" spans="1:5" ht="16.5" hidden="1" thickTop="1" thickBot="1" x14ac:dyDescent="0.3">
      <c r="A381" s="126" t="s">
        <v>26</v>
      </c>
      <c r="B381" s="210">
        <f>SUM(B378:B380)</f>
        <v>2899</v>
      </c>
      <c r="C381" s="748">
        <f>SUM(C378:C380)</f>
        <v>1</v>
      </c>
      <c r="D381" s="210">
        <f>SUM(D378:D380)</f>
        <v>1371</v>
      </c>
      <c r="E381" s="748">
        <f>SUM(E378:E380)</f>
        <v>1.000633843909555</v>
      </c>
    </row>
    <row r="382" spans="1:5" ht="15.75" hidden="1" thickBot="1" x14ac:dyDescent="0.3">
      <c r="A382" s="1828" t="s">
        <v>461</v>
      </c>
      <c r="B382" s="1839"/>
      <c r="C382" s="1839"/>
      <c r="D382" s="1839"/>
      <c r="E382" s="1835"/>
    </row>
    <row r="383" spans="1:5" hidden="1" x14ac:dyDescent="0.25">
      <c r="A383" s="661" t="s">
        <v>170</v>
      </c>
      <c r="B383" s="659">
        <v>2421</v>
      </c>
      <c r="C383" s="753">
        <f>SUM(B383/B390)</f>
        <v>0.83511555708865126</v>
      </c>
      <c r="D383" s="752"/>
      <c r="E383" s="752"/>
    </row>
    <row r="384" spans="1:5" hidden="1" x14ac:dyDescent="0.25">
      <c r="A384" s="96" t="s">
        <v>171</v>
      </c>
      <c r="B384" s="356">
        <v>176</v>
      </c>
      <c r="C384" s="423">
        <f>SUM(B384/B390)</f>
        <v>6.0710589858571924E-2</v>
      </c>
      <c r="D384" s="425"/>
      <c r="E384" s="425"/>
    </row>
    <row r="385" spans="1:5" hidden="1" x14ac:dyDescent="0.25">
      <c r="A385" s="96" t="s">
        <v>172</v>
      </c>
      <c r="B385" s="356">
        <v>267</v>
      </c>
      <c r="C385" s="423">
        <f>SUM(B385/B390)</f>
        <v>9.2100724387719907E-2</v>
      </c>
      <c r="D385" s="425"/>
      <c r="E385" s="425"/>
    </row>
    <row r="386" spans="1:5" hidden="1" x14ac:dyDescent="0.25">
      <c r="A386" s="96" t="s">
        <v>173</v>
      </c>
      <c r="B386" s="356">
        <v>33</v>
      </c>
      <c r="C386" s="423">
        <f>SUM(B386/B390)</f>
        <v>1.1383235598482234E-2</v>
      </c>
      <c r="D386" s="425"/>
      <c r="E386" s="425"/>
    </row>
    <row r="387" spans="1:5" hidden="1" x14ac:dyDescent="0.25">
      <c r="A387" s="96" t="s">
        <v>333</v>
      </c>
      <c r="B387" s="356">
        <v>2</v>
      </c>
      <c r="C387" s="423">
        <f>SUM(B387/B390)</f>
        <v>6.898930665746809E-4</v>
      </c>
      <c r="D387" s="425"/>
      <c r="E387" s="425"/>
    </row>
    <row r="388" spans="1:5" hidden="1" x14ac:dyDescent="0.25">
      <c r="A388" s="96" t="s">
        <v>334</v>
      </c>
      <c r="B388" s="356">
        <v>0</v>
      </c>
      <c r="C388" s="423">
        <f>SUM(B388/B390)</f>
        <v>0</v>
      </c>
      <c r="D388" s="425"/>
      <c r="E388" s="425"/>
    </row>
    <row r="389" spans="1:5" ht="15.75" hidden="1" thickBot="1" x14ac:dyDescent="0.3">
      <c r="A389" s="114" t="s">
        <v>174</v>
      </c>
      <c r="B389" s="358">
        <v>0</v>
      </c>
      <c r="C389" s="424">
        <f>SUM(B389/B390)</f>
        <v>0</v>
      </c>
      <c r="D389" s="425"/>
      <c r="E389" s="425"/>
    </row>
    <row r="390" spans="1:5" ht="16.5" hidden="1" thickTop="1" thickBot="1" x14ac:dyDescent="0.3">
      <c r="A390" s="128" t="s">
        <v>26</v>
      </c>
      <c r="B390" s="210">
        <f>SUM(B383:B389)</f>
        <v>2899</v>
      </c>
      <c r="C390" s="750">
        <f>SUM(B390/B390)</f>
        <v>1</v>
      </c>
      <c r="D390" s="749"/>
      <c r="E390" s="749"/>
    </row>
    <row r="391" spans="1:5" ht="15.75" hidden="1" thickBot="1" x14ac:dyDescent="0.3">
      <c r="A391" s="1828" t="s">
        <v>462</v>
      </c>
      <c r="B391" s="1839"/>
      <c r="C391" s="1839"/>
      <c r="D391" s="1839"/>
      <c r="E391" s="1835"/>
    </row>
    <row r="392" spans="1:5" hidden="1" x14ac:dyDescent="0.25">
      <c r="A392" s="661" t="s">
        <v>175</v>
      </c>
      <c r="B392" s="659">
        <v>1594</v>
      </c>
      <c r="C392" s="751">
        <v>0.54900000000000004</v>
      </c>
      <c r="D392" s="752"/>
      <c r="E392" s="752"/>
    </row>
    <row r="393" spans="1:5" hidden="1" x14ac:dyDescent="0.25">
      <c r="A393" s="96" t="s">
        <v>176</v>
      </c>
      <c r="B393" s="356">
        <v>95</v>
      </c>
      <c r="C393" s="337">
        <f>SUM(B393/B396)</f>
        <v>3.2769920662297343E-2</v>
      </c>
      <c r="D393" s="425"/>
      <c r="E393" s="425"/>
    </row>
    <row r="394" spans="1:5" hidden="1" x14ac:dyDescent="0.25">
      <c r="A394" s="96" t="s">
        <v>177</v>
      </c>
      <c r="B394" s="356">
        <v>1191</v>
      </c>
      <c r="C394" s="337">
        <f>SUM(B394/B396)</f>
        <v>0.41083132114522247</v>
      </c>
      <c r="D394" s="425"/>
      <c r="E394" s="425"/>
    </row>
    <row r="395" spans="1:5" ht="15.75" hidden="1" thickBot="1" x14ac:dyDescent="0.3">
      <c r="A395" s="114" t="s">
        <v>178</v>
      </c>
      <c r="B395" s="358">
        <v>19</v>
      </c>
      <c r="C395" s="338">
        <f>SUM(B395/B396)</f>
        <v>6.5539841324594684E-3</v>
      </c>
      <c r="D395" s="425"/>
      <c r="E395" s="425"/>
    </row>
    <row r="396" spans="1:5" ht="16.5" hidden="1" thickTop="1" thickBot="1" x14ac:dyDescent="0.3">
      <c r="A396" s="128" t="s">
        <v>26</v>
      </c>
      <c r="B396" s="210">
        <f>SUM(B392:B395)</f>
        <v>2899</v>
      </c>
      <c r="C396" s="748">
        <f>SUM(B396/B396)</f>
        <v>1</v>
      </c>
      <c r="D396" s="749"/>
      <c r="E396" s="749"/>
    </row>
    <row r="397" spans="1:5" ht="15.75" hidden="1" thickBot="1" x14ac:dyDescent="0.3">
      <c r="A397" s="1828" t="s">
        <v>463</v>
      </c>
      <c r="B397" s="1839"/>
      <c r="C397" s="1839"/>
      <c r="D397" s="1839"/>
      <c r="E397" s="1835"/>
    </row>
    <row r="398" spans="1:5" hidden="1" x14ac:dyDescent="0.25">
      <c r="A398" s="661" t="s">
        <v>179</v>
      </c>
      <c r="B398" s="659">
        <v>1004</v>
      </c>
      <c r="C398" s="751">
        <f>SUM(B398/B401)</f>
        <v>0.3463263194204898</v>
      </c>
      <c r="D398" s="752"/>
      <c r="E398" s="752"/>
    </row>
    <row r="399" spans="1:5" hidden="1" x14ac:dyDescent="0.25">
      <c r="A399" s="96" t="s">
        <v>180</v>
      </c>
      <c r="B399" s="356">
        <v>1146</v>
      </c>
      <c r="C399" s="337">
        <v>0.39600000000000002</v>
      </c>
      <c r="D399" s="425"/>
      <c r="E399" s="425"/>
    </row>
    <row r="400" spans="1:5" ht="15.75" hidden="1" thickBot="1" x14ac:dyDescent="0.3">
      <c r="A400" s="114" t="s">
        <v>181</v>
      </c>
      <c r="B400" s="358">
        <v>749</v>
      </c>
      <c r="C400" s="338">
        <f>SUM(B400/B401)</f>
        <v>0.25836495343221799</v>
      </c>
      <c r="D400" s="425"/>
      <c r="E400" s="425"/>
    </row>
    <row r="401" spans="1:5" ht="16.5" hidden="1" thickTop="1" thickBot="1" x14ac:dyDescent="0.3">
      <c r="A401" s="35" t="s">
        <v>26</v>
      </c>
      <c r="B401" s="112">
        <f>SUM(B398:B400)</f>
        <v>2899</v>
      </c>
      <c r="C401" s="339">
        <f>SUM(B401/B401)</f>
        <v>1</v>
      </c>
      <c r="D401" s="425"/>
      <c r="E401" s="425"/>
    </row>
    <row r="402" spans="1:5" ht="15.75" hidden="1" thickBot="1" x14ac:dyDescent="0.3"/>
    <row r="403" spans="1:5" ht="19.5" hidden="1" thickBot="1" x14ac:dyDescent="0.35">
      <c r="A403" s="1863" t="s">
        <v>163</v>
      </c>
      <c r="B403" s="1864"/>
      <c r="C403" s="1864"/>
      <c r="D403" s="1864"/>
      <c r="E403" s="1865"/>
    </row>
    <row r="404" spans="1:5" ht="16.5" hidden="1" thickBot="1" x14ac:dyDescent="0.3">
      <c r="A404" s="2059" t="s">
        <v>264</v>
      </c>
      <c r="B404" s="2060"/>
      <c r="C404" s="2060"/>
      <c r="D404" s="2060"/>
      <c r="E404" s="2061"/>
    </row>
    <row r="405" spans="1:5" ht="15.75" hidden="1" thickBot="1" x14ac:dyDescent="0.3">
      <c r="A405" s="110"/>
      <c r="B405" s="2062" t="s">
        <v>161</v>
      </c>
      <c r="C405" s="2063"/>
      <c r="D405" s="2062" t="s">
        <v>162</v>
      </c>
      <c r="E405" s="2063"/>
    </row>
    <row r="406" spans="1:5" ht="15.75" hidden="1" thickBot="1" x14ac:dyDescent="0.3">
      <c r="A406" s="141"/>
      <c r="B406" s="182" t="s">
        <v>142</v>
      </c>
      <c r="C406" s="181" t="s">
        <v>127</v>
      </c>
      <c r="D406" s="182" t="s">
        <v>142</v>
      </c>
      <c r="E406" s="181" t="s">
        <v>127</v>
      </c>
    </row>
    <row r="407" spans="1:5" ht="15.75" hidden="1" thickBot="1" x14ac:dyDescent="0.3">
      <c r="A407" s="1935" t="s">
        <v>464</v>
      </c>
      <c r="B407" s="1829"/>
      <c r="C407" s="1829"/>
      <c r="D407" s="1829"/>
      <c r="E407" s="1940"/>
    </row>
    <row r="408" spans="1:5" hidden="1" x14ac:dyDescent="0.25">
      <c r="A408" s="95" t="s">
        <v>165</v>
      </c>
      <c r="B408" s="406">
        <v>144</v>
      </c>
      <c r="C408" s="614">
        <f>B408/B416</f>
        <v>5.2650822669104203E-2</v>
      </c>
      <c r="D408" s="406">
        <v>94</v>
      </c>
      <c r="E408" s="614">
        <f>D408/D416</f>
        <v>5.3991958644457209E-2</v>
      </c>
    </row>
    <row r="409" spans="1:5" hidden="1" x14ac:dyDescent="0.25">
      <c r="A409" s="2073" t="s">
        <v>338</v>
      </c>
      <c r="B409" s="2072">
        <v>1216</v>
      </c>
      <c r="C409" s="2075">
        <f>B409/B416</f>
        <v>0.44460694698354664</v>
      </c>
      <c r="D409" s="1909">
        <v>637</v>
      </c>
      <c r="E409" s="2075">
        <v>0.36699999999999999</v>
      </c>
    </row>
    <row r="410" spans="1:5" hidden="1" x14ac:dyDescent="0.25">
      <c r="A410" s="2074"/>
      <c r="B410" s="2072"/>
      <c r="C410" s="2076"/>
      <c r="D410" s="1910"/>
      <c r="E410" s="2076"/>
    </row>
    <row r="411" spans="1:5" hidden="1" x14ac:dyDescent="0.25">
      <c r="A411" s="96" t="s">
        <v>339</v>
      </c>
      <c r="B411" s="356">
        <v>422</v>
      </c>
      <c r="C411" s="357">
        <f>B411/B416</f>
        <v>0.15429616087751372</v>
      </c>
      <c r="D411" s="356">
        <v>281</v>
      </c>
      <c r="E411" s="357">
        <f>D411/D416</f>
        <v>0.1614014933946008</v>
      </c>
    </row>
    <row r="412" spans="1:5" hidden="1" x14ac:dyDescent="0.25">
      <c r="A412" s="96" t="s">
        <v>340</v>
      </c>
      <c r="B412" s="356">
        <v>582</v>
      </c>
      <c r="C412" s="357">
        <f>B412/B416</f>
        <v>0.21279707495429617</v>
      </c>
      <c r="D412" s="356">
        <v>413</v>
      </c>
      <c r="E412" s="357">
        <f>D412/D416</f>
        <v>0.23721998851234921</v>
      </c>
    </row>
    <row r="413" spans="1:5" hidden="1" x14ac:dyDescent="0.25">
      <c r="A413" s="2073" t="s">
        <v>343</v>
      </c>
      <c r="B413" s="2072">
        <v>370</v>
      </c>
      <c r="C413" s="2075">
        <f>B413/B416</f>
        <v>0.13528336380255943</v>
      </c>
      <c r="D413" s="1909">
        <v>314</v>
      </c>
      <c r="E413" s="2075">
        <f>D413/D416</f>
        <v>0.18035611717403791</v>
      </c>
    </row>
    <row r="414" spans="1:5" hidden="1" x14ac:dyDescent="0.25">
      <c r="A414" s="2074"/>
      <c r="B414" s="2072"/>
      <c r="C414" s="2076"/>
      <c r="D414" s="1910"/>
      <c r="E414" s="2076"/>
    </row>
    <row r="415" spans="1:5" ht="15.75" hidden="1" thickBot="1" x14ac:dyDescent="0.3">
      <c r="A415" s="97" t="s">
        <v>117</v>
      </c>
      <c r="B415" s="358">
        <v>1</v>
      </c>
      <c r="C415" s="359">
        <f>B415/B416</f>
        <v>3.6563071297989033E-4</v>
      </c>
      <c r="D415" s="358">
        <v>2</v>
      </c>
      <c r="E415" s="359">
        <f>D415/D416</f>
        <v>1.1487650775416428E-3</v>
      </c>
    </row>
    <row r="416" spans="1:5" ht="16.5" hidden="1" thickTop="1" thickBot="1" x14ac:dyDescent="0.3">
      <c r="A416" s="34" t="s">
        <v>164</v>
      </c>
      <c r="B416" s="360">
        <f>SUM(B408:B415)</f>
        <v>2735</v>
      </c>
      <c r="C416" s="615">
        <f>SUM(C408:C415)</f>
        <v>1</v>
      </c>
      <c r="D416" s="407">
        <f>SUM(D408:D415)</f>
        <v>1741</v>
      </c>
      <c r="E416" s="615">
        <f>SUM(E408:E415)</f>
        <v>1.0011183228029867</v>
      </c>
    </row>
    <row r="417" spans="1:5" ht="15.75" hidden="1" thickBot="1" x14ac:dyDescent="0.3">
      <c r="A417" s="2066" t="s">
        <v>458</v>
      </c>
      <c r="B417" s="1830"/>
      <c r="C417" s="1830"/>
      <c r="D417" s="1830"/>
      <c r="E417" s="2067"/>
    </row>
    <row r="418" spans="1:5" hidden="1" x14ac:dyDescent="0.25">
      <c r="A418" s="95" t="s">
        <v>118</v>
      </c>
      <c r="B418" s="406">
        <v>446</v>
      </c>
      <c r="C418" s="616">
        <f>B418/B424</f>
        <v>0.16307129798903108</v>
      </c>
      <c r="D418" s="406">
        <v>285</v>
      </c>
      <c r="E418" s="616">
        <f>D418/D424</f>
        <v>0.1636990235496841</v>
      </c>
    </row>
    <row r="419" spans="1:5" hidden="1" x14ac:dyDescent="0.25">
      <c r="A419" s="96" t="s">
        <v>119</v>
      </c>
      <c r="B419" s="356">
        <v>163</v>
      </c>
      <c r="C419" s="617">
        <f>B419/B424</f>
        <v>5.9597806215722124E-2</v>
      </c>
      <c r="D419" s="356">
        <v>159</v>
      </c>
      <c r="E419" s="617">
        <f>D419/D424</f>
        <v>9.1326823664560602E-2</v>
      </c>
    </row>
    <row r="420" spans="1:5" hidden="1" x14ac:dyDescent="0.25">
      <c r="A420" s="96" t="s">
        <v>120</v>
      </c>
      <c r="B420" s="356">
        <v>30</v>
      </c>
      <c r="C420" s="617">
        <f>B420/B424</f>
        <v>1.0968921389396709E-2</v>
      </c>
      <c r="D420" s="356">
        <v>15</v>
      </c>
      <c r="E420" s="617">
        <f>D420/D424</f>
        <v>8.6157380815623207E-3</v>
      </c>
    </row>
    <row r="421" spans="1:5" hidden="1" x14ac:dyDescent="0.25">
      <c r="A421" s="96" t="s">
        <v>121</v>
      </c>
      <c r="B421" s="356">
        <v>944</v>
      </c>
      <c r="C421" s="617">
        <f>B421/B424</f>
        <v>0.34515539305301646</v>
      </c>
      <c r="D421" s="356">
        <v>569</v>
      </c>
      <c r="E421" s="617">
        <f>D421/D424</f>
        <v>0.32682366456059736</v>
      </c>
    </row>
    <row r="422" spans="1:5" hidden="1" x14ac:dyDescent="0.25">
      <c r="A422" s="96" t="s">
        <v>342</v>
      </c>
      <c r="B422" s="356">
        <v>952</v>
      </c>
      <c r="C422" s="617">
        <f>B422/B424</f>
        <v>0.34808043875685557</v>
      </c>
      <c r="D422" s="356">
        <v>628</v>
      </c>
      <c r="E422" s="617">
        <v>0.36</v>
      </c>
    </row>
    <row r="423" spans="1:5" ht="15.75" hidden="1" thickBot="1" x14ac:dyDescent="0.3">
      <c r="A423" s="114" t="s">
        <v>123</v>
      </c>
      <c r="B423" s="358">
        <v>200</v>
      </c>
      <c r="C423" s="618">
        <f>B423/B424</f>
        <v>7.3126142595978064E-2</v>
      </c>
      <c r="D423" s="358">
        <v>85</v>
      </c>
      <c r="E423" s="618">
        <f>D423/D424</f>
        <v>4.8822515795519814E-2</v>
      </c>
    </row>
    <row r="424" spans="1:5" ht="16.5" hidden="1" thickTop="1" thickBot="1" x14ac:dyDescent="0.3">
      <c r="A424" s="36" t="s">
        <v>166</v>
      </c>
      <c r="B424" s="360">
        <f>SUM(B418:B423)</f>
        <v>2735</v>
      </c>
      <c r="C424" s="615">
        <f>SUM(C418:C423)</f>
        <v>1</v>
      </c>
      <c r="D424" s="407">
        <f>SUM(D418:D423)</f>
        <v>1741</v>
      </c>
      <c r="E424" s="615">
        <f>SUM(E418:E423)</f>
        <v>0.99928776565192412</v>
      </c>
    </row>
    <row r="425" spans="1:5" ht="15.75" hidden="1" thickBot="1" x14ac:dyDescent="0.3">
      <c r="A425" s="2066" t="s">
        <v>459</v>
      </c>
      <c r="B425" s="1830"/>
      <c r="C425" s="1830"/>
      <c r="D425" s="1830"/>
      <c r="E425" s="2067"/>
    </row>
    <row r="426" spans="1:5" ht="15.75" hidden="1" thickBot="1" x14ac:dyDescent="0.3">
      <c r="A426" s="95" t="s">
        <v>335</v>
      </c>
      <c r="B426" s="2070" t="s">
        <v>433</v>
      </c>
      <c r="C426" s="2071"/>
      <c r="D426" s="798"/>
      <c r="E426" s="223"/>
    </row>
    <row r="427" spans="1:5" hidden="1" x14ac:dyDescent="0.25">
      <c r="A427" s="96" t="s">
        <v>331</v>
      </c>
      <c r="B427" s="2077">
        <v>1</v>
      </c>
      <c r="C427" s="2078"/>
      <c r="D427" s="799"/>
      <c r="E427" s="800"/>
    </row>
    <row r="428" spans="1:5" ht="15.75" hidden="1" thickBot="1" x14ac:dyDescent="0.3">
      <c r="A428" s="745" t="s">
        <v>332</v>
      </c>
      <c r="B428" s="2079">
        <v>48</v>
      </c>
      <c r="C428" s="2080"/>
      <c r="D428" s="801"/>
      <c r="E428" s="802"/>
    </row>
    <row r="429" spans="1:5" ht="15.75" hidden="1" thickBot="1" x14ac:dyDescent="0.3">
      <c r="A429" s="1828" t="s">
        <v>460</v>
      </c>
      <c r="B429" s="1839"/>
      <c r="C429" s="1839"/>
      <c r="D429" s="1839"/>
      <c r="E429" s="1835"/>
    </row>
    <row r="430" spans="1:5" hidden="1" x14ac:dyDescent="0.25">
      <c r="A430" s="104" t="s">
        <v>167</v>
      </c>
      <c r="B430" s="659">
        <v>2177</v>
      </c>
      <c r="C430" s="746">
        <f>B430/B433</f>
        <v>0.79597806215722122</v>
      </c>
      <c r="D430" s="659">
        <v>1097</v>
      </c>
      <c r="E430" s="746">
        <f>D430/D433</f>
        <v>0.63009764503159105</v>
      </c>
    </row>
    <row r="431" spans="1:5" hidden="1" x14ac:dyDescent="0.25">
      <c r="A431" s="99" t="s">
        <v>168</v>
      </c>
      <c r="B431" s="356">
        <v>44</v>
      </c>
      <c r="C431" s="357">
        <f>B431/B433</f>
        <v>1.6087751371115174E-2</v>
      </c>
      <c r="D431" s="356">
        <v>20</v>
      </c>
      <c r="E431" s="357">
        <f>D431/D433</f>
        <v>1.1487650775416428E-2</v>
      </c>
    </row>
    <row r="432" spans="1:5" ht="15.75" hidden="1" thickBot="1" x14ac:dyDescent="0.3">
      <c r="A432" s="97" t="s">
        <v>169</v>
      </c>
      <c r="B432" s="358">
        <v>514</v>
      </c>
      <c r="C432" s="618">
        <f>B432/B433</f>
        <v>0.18793418647166363</v>
      </c>
      <c r="D432" s="358">
        <v>624</v>
      </c>
      <c r="E432" s="618">
        <v>0.35899999999999999</v>
      </c>
    </row>
    <row r="433" spans="1:5" ht="16.5" hidden="1" thickTop="1" thickBot="1" x14ac:dyDescent="0.3">
      <c r="A433" s="126" t="s">
        <v>26</v>
      </c>
      <c r="B433" s="507">
        <f>SUM(B430:B432)</f>
        <v>2735</v>
      </c>
      <c r="C433" s="747">
        <f>SUM(C430:C432)</f>
        <v>1</v>
      </c>
      <c r="D433" s="507">
        <f>SUM(D430:D432)</f>
        <v>1741</v>
      </c>
      <c r="E433" s="747">
        <f>SUM(E430:E432)</f>
        <v>1.0005852958070074</v>
      </c>
    </row>
    <row r="434" spans="1:5" ht="15.75" hidden="1" thickBot="1" x14ac:dyDescent="0.3">
      <c r="A434" s="1828" t="s">
        <v>461</v>
      </c>
      <c r="B434" s="1839"/>
      <c r="C434" s="1839"/>
      <c r="D434" s="1839"/>
      <c r="E434" s="1835"/>
    </row>
    <row r="435" spans="1:5" hidden="1" x14ac:dyDescent="0.25">
      <c r="A435" s="792" t="s">
        <v>170</v>
      </c>
      <c r="B435" s="790">
        <v>2550</v>
      </c>
      <c r="C435" s="753">
        <v>0.93200000000000005</v>
      </c>
      <c r="D435" s="752"/>
      <c r="E435" s="752"/>
    </row>
    <row r="436" spans="1:5" hidden="1" x14ac:dyDescent="0.25">
      <c r="A436" s="96" t="s">
        <v>171</v>
      </c>
      <c r="B436" s="791">
        <v>21</v>
      </c>
      <c r="C436" s="423">
        <f>B436/B442</f>
        <v>7.6782449725776962E-3</v>
      </c>
      <c r="D436" s="425"/>
      <c r="E436" s="425"/>
    </row>
    <row r="437" spans="1:5" hidden="1" x14ac:dyDescent="0.25">
      <c r="A437" s="96" t="s">
        <v>172</v>
      </c>
      <c r="B437" s="791">
        <v>48</v>
      </c>
      <c r="C437" s="423">
        <f>B437/B442</f>
        <v>1.7550274223034734E-2</v>
      </c>
      <c r="D437" s="425"/>
      <c r="E437" s="425"/>
    </row>
    <row r="438" spans="1:5" hidden="1" x14ac:dyDescent="0.25">
      <c r="A438" s="96" t="s">
        <v>173</v>
      </c>
      <c r="B438" s="791">
        <v>49</v>
      </c>
      <c r="C438" s="423">
        <f>B438/B442</f>
        <v>1.7915904936014627E-2</v>
      </c>
      <c r="D438" s="425"/>
      <c r="E438" s="425"/>
    </row>
    <row r="439" spans="1:5" hidden="1" x14ac:dyDescent="0.25">
      <c r="A439" s="96" t="s">
        <v>333</v>
      </c>
      <c r="B439" s="791">
        <v>37</v>
      </c>
      <c r="C439" s="423">
        <f>B439/B442</f>
        <v>1.3528336380255941E-2</v>
      </c>
      <c r="D439" s="425"/>
      <c r="E439" s="425"/>
    </row>
    <row r="440" spans="1:5" hidden="1" x14ac:dyDescent="0.25">
      <c r="A440" s="96" t="s">
        <v>334</v>
      </c>
      <c r="B440" s="791">
        <v>20</v>
      </c>
      <c r="C440" s="423">
        <f>B440/B442</f>
        <v>7.3126142595978062E-3</v>
      </c>
      <c r="D440" s="425"/>
      <c r="E440" s="425"/>
    </row>
    <row r="441" spans="1:5" ht="15.75" hidden="1" thickBot="1" x14ac:dyDescent="0.3">
      <c r="A441" s="114" t="s">
        <v>174</v>
      </c>
      <c r="B441" s="358">
        <v>10</v>
      </c>
      <c r="C441" s="424">
        <v>3.0000000000000001E-3</v>
      </c>
      <c r="D441" s="425"/>
      <c r="E441" s="425"/>
    </row>
    <row r="442" spans="1:5" ht="16.5" hidden="1" thickTop="1" thickBot="1" x14ac:dyDescent="0.3">
      <c r="A442" s="128" t="s">
        <v>26</v>
      </c>
      <c r="B442" s="210">
        <f>SUM(B435:B441)</f>
        <v>2735</v>
      </c>
      <c r="C442" s="750">
        <f>SUM(C435:C441)</f>
        <v>0.99898537477148086</v>
      </c>
      <c r="D442" s="749"/>
      <c r="E442" s="749"/>
    </row>
    <row r="443" spans="1:5" ht="15.75" hidden="1" thickBot="1" x14ac:dyDescent="0.3">
      <c r="A443" s="1828" t="s">
        <v>462</v>
      </c>
      <c r="B443" s="1839"/>
      <c r="C443" s="1839"/>
      <c r="D443" s="1839"/>
      <c r="E443" s="1835"/>
    </row>
    <row r="444" spans="1:5" s="203" customFormat="1" hidden="1" x14ac:dyDescent="0.25">
      <c r="A444" s="792" t="s">
        <v>175</v>
      </c>
      <c r="B444" s="790">
        <v>1421</v>
      </c>
      <c r="C444" s="751">
        <v>0.51900000000000002</v>
      </c>
      <c r="D444" s="752"/>
      <c r="E444" s="752"/>
    </row>
    <row r="445" spans="1:5" hidden="1" x14ac:dyDescent="0.25">
      <c r="A445" s="96" t="s">
        <v>176</v>
      </c>
      <c r="B445" s="791">
        <v>82</v>
      </c>
      <c r="C445" s="337">
        <f>B445/B448</f>
        <v>2.9981718464351007E-2</v>
      </c>
      <c r="D445" s="425"/>
      <c r="E445" s="425"/>
    </row>
    <row r="446" spans="1:5" hidden="1" x14ac:dyDescent="0.25">
      <c r="A446" s="96" t="s">
        <v>177</v>
      </c>
      <c r="B446" s="791">
        <v>1224</v>
      </c>
      <c r="C446" s="337">
        <f>B446/B448</f>
        <v>0.44753199268738575</v>
      </c>
      <c r="D446" s="425"/>
      <c r="E446" s="425"/>
    </row>
    <row r="447" spans="1:5" ht="15.75" hidden="1" thickBot="1" x14ac:dyDescent="0.3">
      <c r="A447" s="114" t="s">
        <v>178</v>
      </c>
      <c r="B447" s="358">
        <v>8</v>
      </c>
      <c r="C447" s="338">
        <f>B447/B448</f>
        <v>2.9250457038391227E-3</v>
      </c>
      <c r="D447" s="425"/>
      <c r="E447" s="425"/>
    </row>
    <row r="448" spans="1:5" ht="16.5" hidden="1" thickTop="1" thickBot="1" x14ac:dyDescent="0.3">
      <c r="A448" s="128" t="s">
        <v>26</v>
      </c>
      <c r="B448" s="210">
        <f>SUM(B443:B447)</f>
        <v>2735</v>
      </c>
      <c r="C448" s="748">
        <f>SUM(C443:C447)</f>
        <v>0.99943875685557593</v>
      </c>
      <c r="D448" s="749"/>
      <c r="E448" s="749"/>
    </row>
    <row r="449" spans="1:5" ht="15.75" hidden="1" thickBot="1" x14ac:dyDescent="0.3">
      <c r="A449" s="1828" t="s">
        <v>463</v>
      </c>
      <c r="B449" s="1839"/>
      <c r="C449" s="1839"/>
      <c r="D449" s="1839"/>
      <c r="E449" s="1835"/>
    </row>
    <row r="450" spans="1:5" hidden="1" x14ac:dyDescent="0.25">
      <c r="A450" s="792" t="s">
        <v>179</v>
      </c>
      <c r="B450" s="790">
        <v>1819</v>
      </c>
      <c r="C450" s="751">
        <f>B450/B453</f>
        <v>0.66508226691042049</v>
      </c>
      <c r="D450" s="752"/>
      <c r="E450" s="752"/>
    </row>
    <row r="451" spans="1:5" hidden="1" x14ac:dyDescent="0.25">
      <c r="A451" s="96" t="s">
        <v>180</v>
      </c>
      <c r="B451" s="791">
        <v>181</v>
      </c>
      <c r="C451" s="337">
        <f>B451/B453</f>
        <v>6.6179159049360142E-2</v>
      </c>
      <c r="D451" s="425"/>
      <c r="E451" s="425"/>
    </row>
    <row r="452" spans="1:5" ht="15.75" hidden="1" thickBot="1" x14ac:dyDescent="0.3">
      <c r="A452" s="114" t="s">
        <v>181</v>
      </c>
      <c r="B452" s="358">
        <v>735</v>
      </c>
      <c r="C452" s="338">
        <f>B452/B453</f>
        <v>0.26873857404021939</v>
      </c>
      <c r="D452" s="425"/>
      <c r="E452" s="425"/>
    </row>
    <row r="453" spans="1:5" ht="16.5" hidden="1" thickTop="1" thickBot="1" x14ac:dyDescent="0.3">
      <c r="A453" s="35" t="s">
        <v>26</v>
      </c>
      <c r="B453" s="112">
        <f>SUM(B450:B452)</f>
        <v>2735</v>
      </c>
      <c r="C453" s="339">
        <f>SUM(C450:C452)</f>
        <v>1</v>
      </c>
      <c r="D453" s="425"/>
      <c r="E453" s="425"/>
    </row>
    <row r="454" spans="1:5" ht="31.5" customHeight="1" x14ac:dyDescent="0.25">
      <c r="A454" s="1890" t="s">
        <v>341</v>
      </c>
      <c r="B454" s="1890"/>
      <c r="C454" s="1890"/>
      <c r="D454" s="1890"/>
      <c r="E454" s="1890"/>
    </row>
  </sheetData>
  <sheetProtection algorithmName="SHA-512" hashValue="zaFl4P+cRlGHW6mgC8KHBWp2bpz4rJbkYYA1OxP5fiO+a2raCrma57i6CGD7Ri9fMkQsebfbFVFXHsbuULyy8w==" saltValue="LYBY+TOsDVrt+DU27iBndw==" spinCount="100000" sheet="1" objects="1" scenarios="1"/>
  <mergeCells count="127">
    <mergeCell ref="A80:E80"/>
    <mergeCell ref="A89:E89"/>
    <mergeCell ref="A95:E95"/>
    <mergeCell ref="A52:E52"/>
    <mergeCell ref="B53:C53"/>
    <mergeCell ref="D53:E53"/>
    <mergeCell ref="A55:E55"/>
    <mergeCell ref="A65:E65"/>
    <mergeCell ref="A73:E73"/>
    <mergeCell ref="B74:C74"/>
    <mergeCell ref="D74:E74"/>
    <mergeCell ref="A75:E75"/>
    <mergeCell ref="A104:E104"/>
    <mergeCell ref="A114:E114"/>
    <mergeCell ref="A122:E122"/>
    <mergeCell ref="B123:C123"/>
    <mergeCell ref="D123:E123"/>
    <mergeCell ref="A124:E124"/>
    <mergeCell ref="A129:E129"/>
    <mergeCell ref="A138:E138"/>
    <mergeCell ref="A144:E144"/>
    <mergeCell ref="A454:E454"/>
    <mergeCell ref="C409:C410"/>
    <mergeCell ref="C413:C414"/>
    <mergeCell ref="E409:E410"/>
    <mergeCell ref="E413:E414"/>
    <mergeCell ref="B427:C427"/>
    <mergeCell ref="B428:C428"/>
    <mergeCell ref="A443:E443"/>
    <mergeCell ref="A202:E202"/>
    <mergeCell ref="A203:E203"/>
    <mergeCell ref="B204:C204"/>
    <mergeCell ref="D204:E204"/>
    <mergeCell ref="A206:E206"/>
    <mergeCell ref="A231:E231"/>
    <mergeCell ref="A240:E240"/>
    <mergeCell ref="A246:E246"/>
    <mergeCell ref="A216:E216"/>
    <mergeCell ref="A224:E224"/>
    <mergeCell ref="B225:C225"/>
    <mergeCell ref="D225:E225"/>
    <mergeCell ref="A226:E226"/>
    <mergeCell ref="A407:E407"/>
    <mergeCell ref="A417:E417"/>
    <mergeCell ref="A382:E382"/>
    <mergeCell ref="A391:E391"/>
    <mergeCell ref="A449:E449"/>
    <mergeCell ref="A397:E397"/>
    <mergeCell ref="A434:E434"/>
    <mergeCell ref="B426:C426"/>
    <mergeCell ref="A429:E429"/>
    <mergeCell ref="A425:E425"/>
    <mergeCell ref="B409:B410"/>
    <mergeCell ref="B413:B414"/>
    <mergeCell ref="D409:D410"/>
    <mergeCell ref="D413:D414"/>
    <mergeCell ref="A409:A410"/>
    <mergeCell ref="A413:A414"/>
    <mergeCell ref="B405:C405"/>
    <mergeCell ref="D405:E405"/>
    <mergeCell ref="A377:E377"/>
    <mergeCell ref="A404:E404"/>
    <mergeCell ref="A403:E403"/>
    <mergeCell ref="A1:E1"/>
    <mergeCell ref="A2:E2"/>
    <mergeCell ref="B3:C3"/>
    <mergeCell ref="D3:E3"/>
    <mergeCell ref="A5:E5"/>
    <mergeCell ref="A15:E15"/>
    <mergeCell ref="A23:E23"/>
    <mergeCell ref="B24:C24"/>
    <mergeCell ref="D24:E24"/>
    <mergeCell ref="A317:E317"/>
    <mergeCell ref="A325:E325"/>
    <mergeCell ref="B326:C326"/>
    <mergeCell ref="D326:E326"/>
    <mergeCell ref="A327:E327"/>
    <mergeCell ref="A303:E303"/>
    <mergeCell ref="A304:E304"/>
    <mergeCell ref="B305:C305"/>
    <mergeCell ref="A151:E151"/>
    <mergeCell ref="A332:E332"/>
    <mergeCell ref="A341:E341"/>
    <mergeCell ref="A347:E347"/>
    <mergeCell ref="A291:E291"/>
    <mergeCell ref="A297:E297"/>
    <mergeCell ref="A267:E267"/>
    <mergeCell ref="A275:E275"/>
    <mergeCell ref="B276:C276"/>
    <mergeCell ref="D276:E276"/>
    <mergeCell ref="A277:E277"/>
    <mergeCell ref="A375:E375"/>
    <mergeCell ref="B376:C376"/>
    <mergeCell ref="D376:E376"/>
    <mergeCell ref="A353:E353"/>
    <mergeCell ref="A354:E354"/>
    <mergeCell ref="B355:C355"/>
    <mergeCell ref="D355:E355"/>
    <mergeCell ref="A357:E357"/>
    <mergeCell ref="A367:E367"/>
    <mergeCell ref="D305:E305"/>
    <mergeCell ref="A307:E307"/>
    <mergeCell ref="A282:E282"/>
    <mergeCell ref="A257:E257"/>
    <mergeCell ref="A175:E175"/>
    <mergeCell ref="A180:E180"/>
    <mergeCell ref="A189:E189"/>
    <mergeCell ref="A195:E195"/>
    <mergeCell ref="A25:E25"/>
    <mergeCell ref="A30:E30"/>
    <mergeCell ref="A39:E39"/>
    <mergeCell ref="A45:E45"/>
    <mergeCell ref="A155:E155"/>
    <mergeCell ref="A165:E165"/>
    <mergeCell ref="A173:E173"/>
    <mergeCell ref="B174:C174"/>
    <mergeCell ref="D174:E174"/>
    <mergeCell ref="A253:E253"/>
    <mergeCell ref="A254:E254"/>
    <mergeCell ref="B255:C255"/>
    <mergeCell ref="D255:E255"/>
    <mergeCell ref="A152:E152"/>
    <mergeCell ref="B153:C153"/>
    <mergeCell ref="D153:E153"/>
    <mergeCell ref="A101:E101"/>
    <mergeCell ref="B102:C102"/>
    <mergeCell ref="D102:E102"/>
  </mergeCells>
  <printOptions horizontalCentered="1" verticalCentered="1"/>
  <pageMargins left="0.25" right="0.25" top="0.05" bottom="0" header="0.1" footer="0"/>
  <pageSetup scale="90" firstPageNumber="23" fitToHeight="2" orientation="portrait" useFirstPageNumber="1" r:id="rId1"/>
  <headerFooter>
    <oddHeader>&amp;L&amp;9
Semi-Annual Child Welfare Report&amp;C&amp;"-,Bold"&amp;14ARIZONA DEPARTMENT of CHILD SAFETY&amp;R&amp;9
January 01, 2021 through June 30, 2021</oddHeader>
    <oddFooter>&amp;CPage &amp;P</oddFooter>
  </headerFooter>
  <rowBreaks count="1" manualBreakCount="1">
    <brk id="401" max="16383" man="1"/>
  </rowBreaks>
  <ignoredErrors>
    <ignoredError sqref="C324 C316 C223" formula="1"/>
    <ignoredError sqref="C46:C49 C40:C44 C31:C38 C26:C29 C16:C22 E16:E22 E26:E29 C6:C14 E6:E1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96"/>
  <sheetViews>
    <sheetView showGridLines="0" view="pageLayout" zoomScaleNormal="100" workbookViewId="0">
      <selection activeCell="B40" sqref="B40"/>
    </sheetView>
  </sheetViews>
  <sheetFormatPr defaultColWidth="8.85546875" defaultRowHeight="15" x14ac:dyDescent="0.25"/>
  <cols>
    <col min="1" max="1" width="37.85546875" customWidth="1"/>
    <col min="2" max="2" width="19.140625" customWidth="1"/>
    <col min="3" max="3" width="20.42578125" customWidth="1"/>
  </cols>
  <sheetData>
    <row r="1" spans="1:5" ht="19.5" thickBot="1" x14ac:dyDescent="0.35">
      <c r="A1" s="2086" t="s">
        <v>185</v>
      </c>
      <c r="B1" s="2087"/>
      <c r="C1" s="2088"/>
      <c r="E1" s="29"/>
    </row>
    <row r="2" spans="1:5" s="1413" customFormat="1" ht="16.5" hidden="1" thickBot="1" x14ac:dyDescent="0.3">
      <c r="A2" s="2083" t="s">
        <v>863</v>
      </c>
      <c r="B2" s="2084"/>
      <c r="C2" s="2085"/>
    </row>
    <row r="3" spans="1:5" s="1413" customFormat="1" ht="15.75" hidden="1" thickBot="1" x14ac:dyDescent="0.3">
      <c r="A3" s="130"/>
      <c r="B3" s="131" t="s">
        <v>142</v>
      </c>
      <c r="C3" s="207" t="s">
        <v>750</v>
      </c>
    </row>
    <row r="4" spans="1:5" s="1413" customFormat="1" ht="15.75" hidden="1" thickBot="1" x14ac:dyDescent="0.3">
      <c r="A4" s="1828" t="s">
        <v>473</v>
      </c>
      <c r="B4" s="1839"/>
      <c r="C4" s="1835"/>
    </row>
    <row r="5" spans="1:5" s="1413" customFormat="1" hidden="1" x14ac:dyDescent="0.25">
      <c r="A5" s="1659" t="s">
        <v>392</v>
      </c>
      <c r="B5" s="1589"/>
      <c r="C5" s="340" t="e">
        <f>SUM(B5/B13)</f>
        <v>#DIV/0!</v>
      </c>
    </row>
    <row r="6" spans="1:5" s="1413" customFormat="1" hidden="1" x14ac:dyDescent="0.25">
      <c r="A6" s="96" t="s">
        <v>393</v>
      </c>
      <c r="B6" s="1534"/>
      <c r="C6" s="340" t="e">
        <f>SUM(B6/B13)</f>
        <v>#DIV/0!</v>
      </c>
    </row>
    <row r="7" spans="1:5" s="1413" customFormat="1" hidden="1" x14ac:dyDescent="0.25">
      <c r="A7" s="96" t="s">
        <v>328</v>
      </c>
      <c r="B7" s="1534"/>
      <c r="C7" s="340" t="e">
        <f>SUM(B7/B13)</f>
        <v>#DIV/0!</v>
      </c>
    </row>
    <row r="8" spans="1:5" s="1413" customFormat="1" hidden="1" x14ac:dyDescent="0.25">
      <c r="A8" s="96" t="s">
        <v>329</v>
      </c>
      <c r="B8" s="1534"/>
      <c r="C8" s="340" t="e">
        <f>SUM(B8/B13)</f>
        <v>#DIV/0!</v>
      </c>
    </row>
    <row r="9" spans="1:5" s="1413" customFormat="1" hidden="1" x14ac:dyDescent="0.25">
      <c r="A9" s="96" t="s">
        <v>330</v>
      </c>
      <c r="B9" s="1534"/>
      <c r="C9" s="340" t="e">
        <f>SUM(B9/B13)</f>
        <v>#DIV/0!</v>
      </c>
    </row>
    <row r="10" spans="1:5" s="1413" customFormat="1" hidden="1" x14ac:dyDescent="0.25">
      <c r="A10" s="96" t="s">
        <v>124</v>
      </c>
      <c r="B10" s="1534"/>
      <c r="C10" s="340" t="e">
        <f>SUM(B10/B13)</f>
        <v>#DIV/0!</v>
      </c>
    </row>
    <row r="11" spans="1:5" s="1413" customFormat="1" hidden="1" x14ac:dyDescent="0.25">
      <c r="A11" s="96" t="s">
        <v>125</v>
      </c>
      <c r="B11" s="1534"/>
      <c r="C11" s="340" t="e">
        <f>SUM(B11/B13)</f>
        <v>#DIV/0!</v>
      </c>
    </row>
    <row r="12" spans="1:5" s="1413" customFormat="1" ht="15.75" hidden="1" thickBot="1" x14ac:dyDescent="0.3">
      <c r="A12" s="97" t="s">
        <v>117</v>
      </c>
      <c r="B12" s="1535"/>
      <c r="C12" s="338" t="e">
        <f>SUM(B12/B13)</f>
        <v>#DIV/0!</v>
      </c>
    </row>
    <row r="13" spans="1:5" s="1413" customFormat="1" ht="16.5" hidden="1" thickTop="1" thickBot="1" x14ac:dyDescent="0.3">
      <c r="A13" s="129" t="s">
        <v>164</v>
      </c>
      <c r="B13" s="127">
        <f>SUM(B5:B12)</f>
        <v>0</v>
      </c>
      <c r="C13" s="208" t="e">
        <f>SUM(C5:C12)</f>
        <v>#DIV/0!</v>
      </c>
    </row>
    <row r="14" spans="1:5" s="1413" customFormat="1" ht="15.75" hidden="1" thickBot="1" x14ac:dyDescent="0.3">
      <c r="A14" s="1828" t="s">
        <v>474</v>
      </c>
      <c r="B14" s="1839"/>
      <c r="C14" s="1835"/>
    </row>
    <row r="15" spans="1:5" s="1413" customFormat="1" hidden="1" x14ac:dyDescent="0.25">
      <c r="A15" s="105" t="s">
        <v>118</v>
      </c>
      <c r="B15" s="1589"/>
      <c r="C15" s="340" t="e">
        <f>SUM(B15/B21)</f>
        <v>#DIV/0!</v>
      </c>
    </row>
    <row r="16" spans="1:5" s="1413" customFormat="1" hidden="1" x14ac:dyDescent="0.25">
      <c r="A16" s="102" t="s">
        <v>119</v>
      </c>
      <c r="B16" s="1534"/>
      <c r="C16" s="340" t="e">
        <f>SUM(B16/B21)</f>
        <v>#DIV/0!</v>
      </c>
    </row>
    <row r="17" spans="1:3" s="1413" customFormat="1" hidden="1" x14ac:dyDescent="0.25">
      <c r="A17" s="102" t="s">
        <v>120</v>
      </c>
      <c r="B17" s="1534"/>
      <c r="C17" s="340" t="e">
        <f>SUM(B17/B21)</f>
        <v>#DIV/0!</v>
      </c>
    </row>
    <row r="18" spans="1:3" s="1413" customFormat="1" hidden="1" x14ac:dyDescent="0.25">
      <c r="A18" s="102" t="s">
        <v>121</v>
      </c>
      <c r="B18" s="1534"/>
      <c r="C18" s="340" t="e">
        <f>SUM(B18/B21)</f>
        <v>#DIV/0!</v>
      </c>
    </row>
    <row r="19" spans="1:3" s="1413" customFormat="1" hidden="1" x14ac:dyDescent="0.25">
      <c r="A19" s="102" t="s">
        <v>342</v>
      </c>
      <c r="B19" s="1534"/>
      <c r="C19" s="340" t="e">
        <f>SUM(B19/B21)</f>
        <v>#DIV/0!</v>
      </c>
    </row>
    <row r="20" spans="1:3" s="1413" customFormat="1" ht="15.75" hidden="1" thickBot="1" x14ac:dyDescent="0.3">
      <c r="A20" s="103" t="s">
        <v>123</v>
      </c>
      <c r="B20" s="1535"/>
      <c r="C20" s="111" t="e">
        <f>SUM(B20/B21)</f>
        <v>#DIV/0!</v>
      </c>
    </row>
    <row r="21" spans="1:3" s="1413" customFormat="1" ht="16.5" hidden="1" thickTop="1" thickBot="1" x14ac:dyDescent="0.3">
      <c r="A21" s="128" t="s">
        <v>166</v>
      </c>
      <c r="B21" s="127">
        <f>SUM(B15:B20)</f>
        <v>0</v>
      </c>
      <c r="C21" s="208" t="e">
        <f>SUM(C15:C20)</f>
        <v>#DIV/0!</v>
      </c>
    </row>
    <row r="22" spans="1:3" s="1413" customFormat="1" ht="15.75" hidden="1" thickBot="1" x14ac:dyDescent="0.3">
      <c r="A22" s="1828" t="s">
        <v>751</v>
      </c>
      <c r="B22" s="1839"/>
      <c r="C22" s="1835"/>
    </row>
    <row r="23" spans="1:3" s="1413" customFormat="1" hidden="1" x14ac:dyDescent="0.25">
      <c r="A23" s="105" t="s">
        <v>175</v>
      </c>
      <c r="B23" s="1589"/>
      <c r="C23" s="340" t="e">
        <f>SUM(B23/B27)</f>
        <v>#DIV/0!</v>
      </c>
    </row>
    <row r="24" spans="1:3" s="1413" customFormat="1" hidden="1" x14ac:dyDescent="0.25">
      <c r="A24" s="102" t="s">
        <v>176</v>
      </c>
      <c r="B24" s="1534"/>
      <c r="C24" s="340" t="e">
        <f>SUM(B24/B27)</f>
        <v>#DIV/0!</v>
      </c>
    </row>
    <row r="25" spans="1:3" s="1413" customFormat="1" hidden="1" x14ac:dyDescent="0.25">
      <c r="A25" s="102" t="s">
        <v>177</v>
      </c>
      <c r="B25" s="1534"/>
      <c r="C25" s="340" t="e">
        <f>SUM(B25/B27)</f>
        <v>#DIV/0!</v>
      </c>
    </row>
    <row r="26" spans="1:3" s="1413" customFormat="1" ht="15.75" hidden="1" thickBot="1" x14ac:dyDescent="0.3">
      <c r="A26" s="103" t="s">
        <v>178</v>
      </c>
      <c r="B26" s="1535"/>
      <c r="C26" s="338" t="e">
        <f>SUM(B26/B27)</f>
        <v>#DIV/0!</v>
      </c>
    </row>
    <row r="27" spans="1:3" s="1413" customFormat="1" ht="16.5" hidden="1" thickTop="1" thickBot="1" x14ac:dyDescent="0.3">
      <c r="A27" s="128" t="s">
        <v>26</v>
      </c>
      <c r="B27" s="127">
        <f>SUM(B23:B26)</f>
        <v>0</v>
      </c>
      <c r="C27" s="208" t="e">
        <f>SUM(C23:C26)</f>
        <v>#DIV/0!</v>
      </c>
    </row>
    <row r="28" spans="1:3" s="1413" customFormat="1" ht="15.75" hidden="1" thickBot="1" x14ac:dyDescent="0.3">
      <c r="A28" s="1828" t="s">
        <v>753</v>
      </c>
      <c r="B28" s="1839"/>
      <c r="C28" s="1835"/>
    </row>
    <row r="29" spans="1:3" s="1413" customFormat="1" hidden="1" x14ac:dyDescent="0.25">
      <c r="A29" s="105" t="s">
        <v>179</v>
      </c>
      <c r="B29" s="1589"/>
      <c r="C29" s="340" t="e">
        <f>SUM(B29/B32)</f>
        <v>#DIV/0!</v>
      </c>
    </row>
    <row r="30" spans="1:3" s="1413" customFormat="1" hidden="1" x14ac:dyDescent="0.25">
      <c r="A30" s="102" t="s">
        <v>180</v>
      </c>
      <c r="B30" s="1534"/>
      <c r="C30" s="340" t="e">
        <f>SUM(B30/B32)</f>
        <v>#DIV/0!</v>
      </c>
    </row>
    <row r="31" spans="1:3" s="1413" customFormat="1" ht="15.75" hidden="1" thickBot="1" x14ac:dyDescent="0.3">
      <c r="A31" s="103" t="s">
        <v>181</v>
      </c>
      <c r="B31" s="1535"/>
      <c r="C31" s="338" t="e">
        <f>SUM(B31/B32)</f>
        <v>#DIV/0!</v>
      </c>
    </row>
    <row r="32" spans="1:3" s="1413" customFormat="1" ht="16.5" hidden="1" thickTop="1" thickBot="1" x14ac:dyDescent="0.3">
      <c r="A32" s="126" t="s">
        <v>26</v>
      </c>
      <c r="B32" s="127">
        <f>SUM(B29:B31)</f>
        <v>0</v>
      </c>
      <c r="C32" s="208" t="e">
        <f>SUM(C29:C31)</f>
        <v>#DIV/0!</v>
      </c>
    </row>
    <row r="33" spans="1:4" s="1413" customFormat="1" ht="15.75" hidden="1" thickBot="1" x14ac:dyDescent="0.3">
      <c r="A33" s="1828" t="s">
        <v>747</v>
      </c>
      <c r="B33" s="1839"/>
      <c r="C33" s="1835"/>
    </row>
    <row r="34" spans="1:4" s="1413" customFormat="1" hidden="1" x14ac:dyDescent="0.25">
      <c r="A34" s="1658" t="s">
        <v>465</v>
      </c>
      <c r="B34" s="1533"/>
      <c r="C34" s="333" t="e">
        <f>SUM(B34/B38)</f>
        <v>#DIV/0!</v>
      </c>
      <c r="D34" s="31"/>
    </row>
    <row r="35" spans="1:4" s="1413" customFormat="1" hidden="1" x14ac:dyDescent="0.25">
      <c r="A35" s="1658" t="s">
        <v>466</v>
      </c>
      <c r="B35" s="1534"/>
      <c r="C35" s="340" t="e">
        <f>SUM(B35/B38)</f>
        <v>#DIV/0!</v>
      </c>
    </row>
    <row r="36" spans="1:4" s="1413" customFormat="1" hidden="1" x14ac:dyDescent="0.25">
      <c r="A36" s="1658" t="s">
        <v>467</v>
      </c>
      <c r="B36" s="1534"/>
      <c r="C36" s="340" t="e">
        <f>SUM(B36/B38)</f>
        <v>#DIV/0!</v>
      </c>
    </row>
    <row r="37" spans="1:4" s="1413" customFormat="1" ht="15.75" hidden="1" thickBot="1" x14ac:dyDescent="0.3">
      <c r="A37" s="114" t="s">
        <v>468</v>
      </c>
      <c r="B37" s="1535"/>
      <c r="C37" s="335" t="e">
        <f>SUM(B37/B38)</f>
        <v>#DIV/0!</v>
      </c>
    </row>
    <row r="38" spans="1:4" s="1413" customFormat="1" ht="16.5" hidden="1" thickTop="1" thickBot="1" x14ac:dyDescent="0.3">
      <c r="A38" s="34" t="s">
        <v>26</v>
      </c>
      <c r="B38" s="122">
        <f>SUM(B34:B37)</f>
        <v>0</v>
      </c>
      <c r="C38" s="209" t="e">
        <f>SUM(C34:C37)</f>
        <v>#DIV/0!</v>
      </c>
    </row>
    <row r="39" spans="1:4" s="203" customFormat="1" ht="16.5" thickBot="1" x14ac:dyDescent="0.3">
      <c r="A39" s="2083" t="s">
        <v>845</v>
      </c>
      <c r="B39" s="2084"/>
      <c r="C39" s="2085"/>
    </row>
    <row r="40" spans="1:4" s="203" customFormat="1" ht="15.75" thickBot="1" x14ac:dyDescent="0.3">
      <c r="A40" s="130"/>
      <c r="B40" s="131" t="s">
        <v>142</v>
      </c>
      <c r="C40" s="207" t="s">
        <v>750</v>
      </c>
    </row>
    <row r="41" spans="1:4" s="203" customFormat="1" ht="15.75" thickBot="1" x14ac:dyDescent="0.3">
      <c r="A41" s="1828" t="s">
        <v>473</v>
      </c>
      <c r="B41" s="1839"/>
      <c r="C41" s="1835"/>
    </row>
    <row r="42" spans="1:4" s="203" customFormat="1" x14ac:dyDescent="0.25">
      <c r="A42" s="814" t="s">
        <v>392</v>
      </c>
      <c r="B42" s="1726">
        <v>0</v>
      </c>
      <c r="C42" s="340">
        <f>SUM(B42/B50)</f>
        <v>0</v>
      </c>
    </row>
    <row r="43" spans="1:4" s="203" customFormat="1" x14ac:dyDescent="0.25">
      <c r="A43" s="96" t="s">
        <v>393</v>
      </c>
      <c r="B43" s="1731">
        <v>0</v>
      </c>
      <c r="C43" s="340">
        <f>SUM(B43/B50)</f>
        <v>0</v>
      </c>
    </row>
    <row r="44" spans="1:4" s="203" customFormat="1" x14ac:dyDescent="0.25">
      <c r="A44" s="96" t="s">
        <v>328</v>
      </c>
      <c r="B44" s="1731">
        <v>0</v>
      </c>
      <c r="C44" s="340">
        <f>SUM(B44/B50)</f>
        <v>0</v>
      </c>
    </row>
    <row r="45" spans="1:4" s="203" customFormat="1" x14ac:dyDescent="0.25">
      <c r="A45" s="96" t="s">
        <v>329</v>
      </c>
      <c r="B45" s="1731">
        <v>1</v>
      </c>
      <c r="C45" s="340">
        <f>SUM(B45/B50)</f>
        <v>0.25</v>
      </c>
    </row>
    <row r="46" spans="1:4" s="203" customFormat="1" x14ac:dyDescent="0.25">
      <c r="A46" s="96" t="s">
        <v>330</v>
      </c>
      <c r="B46" s="1731">
        <v>1</v>
      </c>
      <c r="C46" s="340">
        <f>SUM(B46/B50)</f>
        <v>0.25</v>
      </c>
    </row>
    <row r="47" spans="1:4" s="203" customFormat="1" x14ac:dyDescent="0.25">
      <c r="A47" s="96" t="s">
        <v>124</v>
      </c>
      <c r="B47" s="1731">
        <v>2</v>
      </c>
      <c r="C47" s="340">
        <f>SUM(B47/B50)</f>
        <v>0.5</v>
      </c>
    </row>
    <row r="48" spans="1:4" s="203" customFormat="1" x14ac:dyDescent="0.25">
      <c r="A48" s="96" t="s">
        <v>125</v>
      </c>
      <c r="B48" s="1731">
        <v>0</v>
      </c>
      <c r="C48" s="340">
        <f>SUM(B48/B50)</f>
        <v>0</v>
      </c>
    </row>
    <row r="49" spans="1:3" s="203" customFormat="1" ht="15.75" thickBot="1" x14ac:dyDescent="0.3">
      <c r="A49" s="97" t="s">
        <v>117</v>
      </c>
      <c r="B49" s="358">
        <v>0</v>
      </c>
      <c r="C49" s="338">
        <f>SUM(B49/B50)</f>
        <v>0</v>
      </c>
    </row>
    <row r="50" spans="1:3" s="203" customFormat="1" ht="16.5" thickTop="1" thickBot="1" x14ac:dyDescent="0.3">
      <c r="A50" s="129" t="s">
        <v>164</v>
      </c>
      <c r="B50" s="127">
        <f>SUM(B42:B49)</f>
        <v>4</v>
      </c>
      <c r="C50" s="208">
        <f>SUM(C42:C49)</f>
        <v>1</v>
      </c>
    </row>
    <row r="51" spans="1:3" s="203" customFormat="1" ht="15.75" thickBot="1" x14ac:dyDescent="0.3">
      <c r="A51" s="1828" t="s">
        <v>474</v>
      </c>
      <c r="B51" s="1839"/>
      <c r="C51" s="1835"/>
    </row>
    <row r="52" spans="1:3" s="203" customFormat="1" x14ac:dyDescent="0.25">
      <c r="A52" s="105" t="s">
        <v>118</v>
      </c>
      <c r="B52" s="1726">
        <v>2</v>
      </c>
      <c r="C52" s="340">
        <f>SUM(B52/B58)</f>
        <v>0.5</v>
      </c>
    </row>
    <row r="53" spans="1:3" s="203" customFormat="1" x14ac:dyDescent="0.25">
      <c r="A53" s="102" t="s">
        <v>119</v>
      </c>
      <c r="B53" s="1731">
        <v>2</v>
      </c>
      <c r="C53" s="340">
        <f>SUM(B53/B58)</f>
        <v>0.5</v>
      </c>
    </row>
    <row r="54" spans="1:3" s="203" customFormat="1" x14ac:dyDescent="0.25">
      <c r="A54" s="102" t="s">
        <v>120</v>
      </c>
      <c r="B54" s="1731">
        <v>0</v>
      </c>
      <c r="C54" s="340">
        <f>SUM(B54/B58)</f>
        <v>0</v>
      </c>
    </row>
    <row r="55" spans="1:3" s="203" customFormat="1" x14ac:dyDescent="0.25">
      <c r="A55" s="102" t="s">
        <v>121</v>
      </c>
      <c r="B55" s="1731">
        <v>0</v>
      </c>
      <c r="C55" s="340">
        <f>SUM(B55/B58)</f>
        <v>0</v>
      </c>
    </row>
    <row r="56" spans="1:3" s="203" customFormat="1" x14ac:dyDescent="0.25">
      <c r="A56" s="102" t="s">
        <v>342</v>
      </c>
      <c r="B56" s="1731">
        <v>0</v>
      </c>
      <c r="C56" s="340">
        <f>SUM(B56/B58)</f>
        <v>0</v>
      </c>
    </row>
    <row r="57" spans="1:3" s="203" customFormat="1" ht="15.75" thickBot="1" x14ac:dyDescent="0.3">
      <c r="A57" s="103" t="s">
        <v>123</v>
      </c>
      <c r="B57" s="358">
        <v>0</v>
      </c>
      <c r="C57" s="111">
        <f>SUM(B57/B58)</f>
        <v>0</v>
      </c>
    </row>
    <row r="58" spans="1:3" s="203" customFormat="1" ht="16.5" thickTop="1" thickBot="1" x14ac:dyDescent="0.3">
      <c r="A58" s="128" t="s">
        <v>166</v>
      </c>
      <c r="B58" s="127">
        <f>SUM(B52:B57)</f>
        <v>4</v>
      </c>
      <c r="C58" s="208">
        <f>SUM(C52:C57)</f>
        <v>1</v>
      </c>
    </row>
    <row r="59" spans="1:3" s="203" customFormat="1" ht="15.75" thickBot="1" x14ac:dyDescent="0.3">
      <c r="A59" s="1828" t="s">
        <v>751</v>
      </c>
      <c r="B59" s="1839"/>
      <c r="C59" s="1835"/>
    </row>
    <row r="60" spans="1:3" s="203" customFormat="1" x14ac:dyDescent="0.25">
      <c r="A60" s="105" t="s">
        <v>175</v>
      </c>
      <c r="B60" s="1726">
        <v>2</v>
      </c>
      <c r="C60" s="340">
        <f>SUM(B60/B64)</f>
        <v>0.5</v>
      </c>
    </row>
    <row r="61" spans="1:3" s="203" customFormat="1" x14ac:dyDescent="0.25">
      <c r="A61" s="102" t="s">
        <v>176</v>
      </c>
      <c r="B61" s="1731">
        <v>0</v>
      </c>
      <c r="C61" s="340">
        <f>SUM(B61/B64)</f>
        <v>0</v>
      </c>
    </row>
    <row r="62" spans="1:3" s="203" customFormat="1" x14ac:dyDescent="0.25">
      <c r="A62" s="102" t="s">
        <v>177</v>
      </c>
      <c r="B62" s="1731">
        <v>2</v>
      </c>
      <c r="C62" s="340">
        <f>SUM(B62/B64)</f>
        <v>0.5</v>
      </c>
    </row>
    <row r="63" spans="1:3" s="203" customFormat="1" ht="15.75" thickBot="1" x14ac:dyDescent="0.3">
      <c r="A63" s="103" t="s">
        <v>178</v>
      </c>
      <c r="B63" s="358">
        <v>0</v>
      </c>
      <c r="C63" s="338">
        <f>SUM(B63/B64)</f>
        <v>0</v>
      </c>
    </row>
    <row r="64" spans="1:3" s="203" customFormat="1" ht="16.5" thickTop="1" thickBot="1" x14ac:dyDescent="0.3">
      <c r="A64" s="128" t="s">
        <v>26</v>
      </c>
      <c r="B64" s="127">
        <f>SUM(B60:B63)</f>
        <v>4</v>
      </c>
      <c r="C64" s="208">
        <f>SUM(C60:C63)</f>
        <v>1</v>
      </c>
    </row>
    <row r="65" spans="1:4" s="203" customFormat="1" ht="15.75" thickBot="1" x14ac:dyDescent="0.3">
      <c r="A65" s="1828" t="s">
        <v>753</v>
      </c>
      <c r="B65" s="1839"/>
      <c r="C65" s="1835"/>
    </row>
    <row r="66" spans="1:4" s="203" customFormat="1" x14ac:dyDescent="0.25">
      <c r="A66" s="105" t="s">
        <v>179</v>
      </c>
      <c r="B66" s="1726">
        <v>1</v>
      </c>
      <c r="C66" s="340">
        <f>SUM(B66/B69)</f>
        <v>0.25</v>
      </c>
    </row>
    <row r="67" spans="1:4" s="203" customFormat="1" x14ac:dyDescent="0.25">
      <c r="A67" s="102" t="s">
        <v>180</v>
      </c>
      <c r="B67" s="1731">
        <v>0</v>
      </c>
      <c r="C67" s="340">
        <f>SUM(B67/B69)</f>
        <v>0</v>
      </c>
    </row>
    <row r="68" spans="1:4" s="203" customFormat="1" ht="15.75" thickBot="1" x14ac:dyDescent="0.3">
      <c r="A68" s="103" t="s">
        <v>181</v>
      </c>
      <c r="B68" s="358">
        <v>3</v>
      </c>
      <c r="C68" s="338">
        <f>SUM(B68/B69)</f>
        <v>0.75</v>
      </c>
    </row>
    <row r="69" spans="1:4" s="203" customFormat="1" ht="16.5" thickTop="1" thickBot="1" x14ac:dyDescent="0.3">
      <c r="A69" s="126" t="s">
        <v>26</v>
      </c>
      <c r="B69" s="127">
        <f>SUM(B66:B68)</f>
        <v>4</v>
      </c>
      <c r="C69" s="208">
        <f>SUM(C66:C68)</f>
        <v>1</v>
      </c>
    </row>
    <row r="70" spans="1:4" s="203" customFormat="1" ht="15.75" thickBot="1" x14ac:dyDescent="0.3">
      <c r="A70" s="1828" t="s">
        <v>747</v>
      </c>
      <c r="B70" s="1839"/>
      <c r="C70" s="1835"/>
    </row>
    <row r="71" spans="1:4" s="203" customFormat="1" x14ac:dyDescent="0.25">
      <c r="A71" s="813" t="s">
        <v>890</v>
      </c>
      <c r="B71" s="406">
        <v>3</v>
      </c>
      <c r="C71" s="333">
        <f>SUM(B71/B73)</f>
        <v>0.75</v>
      </c>
      <c r="D71" s="31"/>
    </row>
    <row r="72" spans="1:4" s="203" customFormat="1" ht="15.75" thickBot="1" x14ac:dyDescent="0.3">
      <c r="A72" s="114" t="s">
        <v>468</v>
      </c>
      <c r="B72" s="358">
        <v>1</v>
      </c>
      <c r="C72" s="335">
        <f>SUM(B72/B73)</f>
        <v>0.25</v>
      </c>
    </row>
    <row r="73" spans="1:4" s="203" customFormat="1" ht="16.5" thickTop="1" thickBot="1" x14ac:dyDescent="0.3">
      <c r="A73" s="34" t="s">
        <v>26</v>
      </c>
      <c r="B73" s="122">
        <f>SUM(B71:B72)</f>
        <v>4</v>
      </c>
      <c r="C73" s="209">
        <f>SUM(C71:C72)</f>
        <v>1</v>
      </c>
    </row>
    <row r="74" spans="1:4" s="1413" customFormat="1" ht="16.5" hidden="1" thickBot="1" x14ac:dyDescent="0.3">
      <c r="A74" s="2083" t="s">
        <v>772</v>
      </c>
      <c r="B74" s="2084"/>
      <c r="C74" s="2085"/>
    </row>
    <row r="75" spans="1:4" s="1413" customFormat="1" ht="15.75" hidden="1" thickBot="1" x14ac:dyDescent="0.3">
      <c r="A75" s="130"/>
      <c r="B75" s="131" t="s">
        <v>142</v>
      </c>
      <c r="C75" s="207" t="s">
        <v>750</v>
      </c>
    </row>
    <row r="76" spans="1:4" s="1413" customFormat="1" ht="15.75" hidden="1" thickBot="1" x14ac:dyDescent="0.3">
      <c r="A76" s="1828" t="s">
        <v>473</v>
      </c>
      <c r="B76" s="1839"/>
      <c r="C76" s="1835"/>
    </row>
    <row r="77" spans="1:4" s="1413" customFormat="1" hidden="1" x14ac:dyDescent="0.25">
      <c r="A77" s="1539" t="s">
        <v>392</v>
      </c>
      <c r="B77" s="1618">
        <v>0</v>
      </c>
      <c r="C77" s="340">
        <f>SUM(B77/B85)</f>
        <v>0</v>
      </c>
    </row>
    <row r="78" spans="1:4" s="1413" customFormat="1" hidden="1" x14ac:dyDescent="0.25">
      <c r="A78" s="96" t="s">
        <v>393</v>
      </c>
      <c r="B78" s="1621">
        <v>0</v>
      </c>
      <c r="C78" s="340">
        <f>SUM(B78/B85)</f>
        <v>0</v>
      </c>
    </row>
    <row r="79" spans="1:4" s="1413" customFormat="1" hidden="1" x14ac:dyDescent="0.25">
      <c r="A79" s="96" t="s">
        <v>328</v>
      </c>
      <c r="B79" s="1621">
        <v>0</v>
      </c>
      <c r="C79" s="340">
        <f>SUM(B79/B85)</f>
        <v>0</v>
      </c>
    </row>
    <row r="80" spans="1:4" s="1413" customFormat="1" hidden="1" x14ac:dyDescent="0.25">
      <c r="A80" s="96" t="s">
        <v>329</v>
      </c>
      <c r="B80" s="1621">
        <v>1</v>
      </c>
      <c r="C80" s="340">
        <f>SUM(B80/B85)</f>
        <v>0.14285714285714285</v>
      </c>
    </row>
    <row r="81" spans="1:3" s="1413" customFormat="1" hidden="1" x14ac:dyDescent="0.25">
      <c r="A81" s="96" t="s">
        <v>330</v>
      </c>
      <c r="B81" s="1621">
        <v>1</v>
      </c>
      <c r="C81" s="340">
        <f>SUM(B81/B85)</f>
        <v>0.14285714285714285</v>
      </c>
    </row>
    <row r="82" spans="1:3" s="1413" customFormat="1" hidden="1" x14ac:dyDescent="0.25">
      <c r="A82" s="96" t="s">
        <v>124</v>
      </c>
      <c r="B82" s="1621">
        <v>4</v>
      </c>
      <c r="C82" s="340">
        <f>SUM(B82/B85)</f>
        <v>0.5714285714285714</v>
      </c>
    </row>
    <row r="83" spans="1:3" s="1413" customFormat="1" hidden="1" x14ac:dyDescent="0.25">
      <c r="A83" s="96" t="s">
        <v>125</v>
      </c>
      <c r="B83" s="1621">
        <v>1</v>
      </c>
      <c r="C83" s="340">
        <f>SUM(B83/B85)</f>
        <v>0.14285714285714285</v>
      </c>
    </row>
    <row r="84" spans="1:3" s="1413" customFormat="1" ht="15.75" hidden="1" thickBot="1" x14ac:dyDescent="0.3">
      <c r="A84" s="97" t="s">
        <v>117</v>
      </c>
      <c r="B84" s="358">
        <v>0</v>
      </c>
      <c r="C84" s="338">
        <f>SUM(B84/B85)</f>
        <v>0</v>
      </c>
    </row>
    <row r="85" spans="1:3" s="1413" customFormat="1" ht="16.5" hidden="1" thickTop="1" thickBot="1" x14ac:dyDescent="0.3">
      <c r="A85" s="129" t="s">
        <v>164</v>
      </c>
      <c r="B85" s="127">
        <f>SUM(B77:B84)</f>
        <v>7</v>
      </c>
      <c r="C85" s="208">
        <f>SUM(C77:C84)</f>
        <v>1</v>
      </c>
    </row>
    <row r="86" spans="1:3" s="1413" customFormat="1" ht="15.75" hidden="1" thickBot="1" x14ac:dyDescent="0.3">
      <c r="A86" s="1828" t="s">
        <v>474</v>
      </c>
      <c r="B86" s="1839"/>
      <c r="C86" s="1835"/>
    </row>
    <row r="87" spans="1:3" s="1413" customFormat="1" hidden="1" x14ac:dyDescent="0.25">
      <c r="A87" s="105" t="s">
        <v>118</v>
      </c>
      <c r="B87" s="1618">
        <v>2</v>
      </c>
      <c r="C87" s="340">
        <f>SUM(B87/B93)</f>
        <v>0.2857142857142857</v>
      </c>
    </row>
    <row r="88" spans="1:3" s="1413" customFormat="1" hidden="1" x14ac:dyDescent="0.25">
      <c r="A88" s="102" t="s">
        <v>119</v>
      </c>
      <c r="B88" s="1621">
        <v>0</v>
      </c>
      <c r="C88" s="340">
        <f>SUM(B88/B93)</f>
        <v>0</v>
      </c>
    </row>
    <row r="89" spans="1:3" s="1413" customFormat="1" hidden="1" x14ac:dyDescent="0.25">
      <c r="A89" s="102" t="s">
        <v>120</v>
      </c>
      <c r="B89" s="1621">
        <v>0</v>
      </c>
      <c r="C89" s="340">
        <f>SUM(B89/B93)</f>
        <v>0</v>
      </c>
    </row>
    <row r="90" spans="1:3" s="1413" customFormat="1" hidden="1" x14ac:dyDescent="0.25">
      <c r="A90" s="102" t="s">
        <v>121</v>
      </c>
      <c r="B90" s="1621">
        <v>4</v>
      </c>
      <c r="C90" s="340">
        <f>SUM(B90/B93)</f>
        <v>0.5714285714285714</v>
      </c>
    </row>
    <row r="91" spans="1:3" s="1413" customFormat="1" hidden="1" x14ac:dyDescent="0.25">
      <c r="A91" s="102" t="s">
        <v>342</v>
      </c>
      <c r="B91" s="1621">
        <v>1</v>
      </c>
      <c r="C91" s="340">
        <f>SUM(B91/B93)</f>
        <v>0.14285714285714285</v>
      </c>
    </row>
    <row r="92" spans="1:3" s="1413" customFormat="1" ht="15.75" hidden="1" thickBot="1" x14ac:dyDescent="0.3">
      <c r="A92" s="103" t="s">
        <v>123</v>
      </c>
      <c r="B92" s="358">
        <v>0</v>
      </c>
      <c r="C92" s="111">
        <f>SUM(B92/B93)</f>
        <v>0</v>
      </c>
    </row>
    <row r="93" spans="1:3" s="1413" customFormat="1" ht="16.5" hidden="1" thickTop="1" thickBot="1" x14ac:dyDescent="0.3">
      <c r="A93" s="128" t="s">
        <v>166</v>
      </c>
      <c r="B93" s="127">
        <f>SUM(B87:B92)</f>
        <v>7</v>
      </c>
      <c r="C93" s="208">
        <f>SUM(C87:C92)</f>
        <v>1</v>
      </c>
    </row>
    <row r="94" spans="1:3" s="1413" customFormat="1" ht="15.75" hidden="1" thickBot="1" x14ac:dyDescent="0.3">
      <c r="A94" s="1828" t="s">
        <v>751</v>
      </c>
      <c r="B94" s="1839"/>
      <c r="C94" s="1835"/>
    </row>
    <row r="95" spans="1:3" s="1413" customFormat="1" hidden="1" x14ac:dyDescent="0.25">
      <c r="A95" s="105" t="s">
        <v>175</v>
      </c>
      <c r="B95" s="1618">
        <v>4</v>
      </c>
      <c r="C95" s="340">
        <f>SUM(B95/B99)</f>
        <v>0.5714285714285714</v>
      </c>
    </row>
    <row r="96" spans="1:3" s="1413" customFormat="1" hidden="1" x14ac:dyDescent="0.25">
      <c r="A96" s="102" t="s">
        <v>176</v>
      </c>
      <c r="B96" s="1621">
        <v>0</v>
      </c>
      <c r="C96" s="340">
        <f>SUM(B96/B99)</f>
        <v>0</v>
      </c>
    </row>
    <row r="97" spans="1:4" s="1413" customFormat="1" hidden="1" x14ac:dyDescent="0.25">
      <c r="A97" s="102" t="s">
        <v>177</v>
      </c>
      <c r="B97" s="1621">
        <v>3</v>
      </c>
      <c r="C97" s="340">
        <f>SUM(B97/B99)</f>
        <v>0.42857142857142855</v>
      </c>
    </row>
    <row r="98" spans="1:4" s="1413" customFormat="1" ht="15.75" hidden="1" thickBot="1" x14ac:dyDescent="0.3">
      <c r="A98" s="103" t="s">
        <v>178</v>
      </c>
      <c r="B98" s="358">
        <v>0</v>
      </c>
      <c r="C98" s="338">
        <f>SUM(B98/B99)</f>
        <v>0</v>
      </c>
    </row>
    <row r="99" spans="1:4" s="1413" customFormat="1" ht="16.5" hidden="1" thickTop="1" thickBot="1" x14ac:dyDescent="0.3">
      <c r="A99" s="128" t="s">
        <v>26</v>
      </c>
      <c r="B99" s="127">
        <f>SUM(B95:B98)</f>
        <v>7</v>
      </c>
      <c r="C99" s="208">
        <f>SUM(C95:C98)</f>
        <v>1</v>
      </c>
    </row>
    <row r="100" spans="1:4" s="1413" customFormat="1" ht="15.75" hidden="1" thickBot="1" x14ac:dyDescent="0.3">
      <c r="A100" s="1828" t="s">
        <v>753</v>
      </c>
      <c r="B100" s="1839"/>
      <c r="C100" s="1835"/>
    </row>
    <row r="101" spans="1:4" s="1413" customFormat="1" hidden="1" x14ac:dyDescent="0.25">
      <c r="A101" s="105" t="s">
        <v>179</v>
      </c>
      <c r="B101" s="1618">
        <v>1</v>
      </c>
      <c r="C101" s="340">
        <f>SUM(B101/B104)</f>
        <v>0.14285714285714285</v>
      </c>
    </row>
    <row r="102" spans="1:4" s="1413" customFormat="1" hidden="1" x14ac:dyDescent="0.25">
      <c r="A102" s="102" t="s">
        <v>180</v>
      </c>
      <c r="B102" s="1621">
        <v>5</v>
      </c>
      <c r="C102" s="340">
        <f>SUM(B102/B104)</f>
        <v>0.7142857142857143</v>
      </c>
    </row>
    <row r="103" spans="1:4" s="1413" customFormat="1" ht="15.75" hidden="1" thickBot="1" x14ac:dyDescent="0.3">
      <c r="A103" s="103" t="s">
        <v>181</v>
      </c>
      <c r="B103" s="358">
        <v>1</v>
      </c>
      <c r="C103" s="338">
        <f>SUM(B103/B104)</f>
        <v>0.14285714285714285</v>
      </c>
    </row>
    <row r="104" spans="1:4" s="1413" customFormat="1" ht="16.5" hidden="1" thickTop="1" thickBot="1" x14ac:dyDescent="0.3">
      <c r="A104" s="126" t="s">
        <v>26</v>
      </c>
      <c r="B104" s="127">
        <f>SUM(B101:B103)</f>
        <v>7</v>
      </c>
      <c r="C104" s="208">
        <f>SUM(C101:C103)</f>
        <v>1</v>
      </c>
    </row>
    <row r="105" spans="1:4" s="1413" customFormat="1" ht="15.75" hidden="1" thickBot="1" x14ac:dyDescent="0.3">
      <c r="A105" s="1828" t="s">
        <v>747</v>
      </c>
      <c r="B105" s="1839"/>
      <c r="C105" s="1835"/>
    </row>
    <row r="106" spans="1:4" s="1413" customFormat="1" hidden="1" x14ac:dyDescent="0.25">
      <c r="A106" s="1538" t="s">
        <v>570</v>
      </c>
      <c r="B106" s="406">
        <v>2</v>
      </c>
      <c r="C106" s="333">
        <f>SUM(B106/B110)</f>
        <v>0.2857142857142857</v>
      </c>
      <c r="D106" s="31"/>
    </row>
    <row r="107" spans="1:4" s="1413" customFormat="1" hidden="1" x14ac:dyDescent="0.25">
      <c r="A107" s="1538" t="s">
        <v>466</v>
      </c>
      <c r="B107" s="1621">
        <v>1</v>
      </c>
      <c r="C107" s="340">
        <f>SUM(B107/B110)</f>
        <v>0.14285714285714285</v>
      </c>
    </row>
    <row r="108" spans="1:4" s="1413" customFormat="1" hidden="1" x14ac:dyDescent="0.25">
      <c r="A108" s="1538" t="s">
        <v>468</v>
      </c>
      <c r="B108" s="1621">
        <v>1</v>
      </c>
      <c r="C108" s="340">
        <f>SUM(B108/B110)</f>
        <v>0.14285714285714285</v>
      </c>
    </row>
    <row r="109" spans="1:4" s="1413" customFormat="1" ht="15.75" hidden="1" thickBot="1" x14ac:dyDescent="0.3">
      <c r="A109" s="114" t="s">
        <v>778</v>
      </c>
      <c r="B109" s="358">
        <v>3</v>
      </c>
      <c r="C109" s="335">
        <f>SUM(B109/B110)</f>
        <v>0.42857142857142855</v>
      </c>
    </row>
    <row r="110" spans="1:4" s="1413" customFormat="1" ht="16.5" hidden="1" thickTop="1" thickBot="1" x14ac:dyDescent="0.3">
      <c r="A110" s="34" t="s">
        <v>26</v>
      </c>
      <c r="B110" s="122">
        <f>SUM(B106:B109)</f>
        <v>7</v>
      </c>
      <c r="C110" s="209">
        <f>SUM(C106:C109)</f>
        <v>1</v>
      </c>
    </row>
    <row r="111" spans="1:4" s="203" customFormat="1" ht="16.5" hidden="1" thickBot="1" x14ac:dyDescent="0.3">
      <c r="A111" s="2083" t="s">
        <v>691</v>
      </c>
      <c r="B111" s="2084"/>
      <c r="C111" s="2085"/>
    </row>
    <row r="112" spans="1:4" s="203" customFormat="1" ht="15.75" hidden="1" thickBot="1" x14ac:dyDescent="0.3">
      <c r="A112" s="130"/>
      <c r="B112" s="131" t="s">
        <v>142</v>
      </c>
      <c r="C112" s="207" t="s">
        <v>750</v>
      </c>
    </row>
    <row r="113" spans="1:3" s="203" customFormat="1" ht="15.75" hidden="1" thickBot="1" x14ac:dyDescent="0.3">
      <c r="A113" s="1828" t="s">
        <v>473</v>
      </c>
      <c r="B113" s="1839"/>
      <c r="C113" s="1835"/>
    </row>
    <row r="114" spans="1:3" s="203" customFormat="1" hidden="1" x14ac:dyDescent="0.25">
      <c r="A114" s="1385" t="s">
        <v>392</v>
      </c>
      <c r="B114" s="1427">
        <v>0</v>
      </c>
      <c r="C114" s="746">
        <f>SUM(B114/B122)</f>
        <v>0</v>
      </c>
    </row>
    <row r="115" spans="1:3" s="203" customFormat="1" hidden="1" x14ac:dyDescent="0.25">
      <c r="A115" s="96" t="s">
        <v>393</v>
      </c>
      <c r="B115" s="1431">
        <v>0</v>
      </c>
      <c r="C115" s="746">
        <f>SUM(B115/B122)</f>
        <v>0</v>
      </c>
    </row>
    <row r="116" spans="1:3" s="203" customFormat="1" hidden="1" x14ac:dyDescent="0.25">
      <c r="A116" s="96" t="s">
        <v>328</v>
      </c>
      <c r="B116" s="1431">
        <v>0</v>
      </c>
      <c r="C116" s="746">
        <f>SUM(B116/B122)</f>
        <v>0</v>
      </c>
    </row>
    <row r="117" spans="1:3" s="203" customFormat="1" hidden="1" x14ac:dyDescent="0.25">
      <c r="A117" s="96" t="s">
        <v>329</v>
      </c>
      <c r="B117" s="1431">
        <v>0</v>
      </c>
      <c r="C117" s="746">
        <f>SUM(B117/B122)</f>
        <v>0</v>
      </c>
    </row>
    <row r="118" spans="1:3" s="203" customFormat="1" hidden="1" x14ac:dyDescent="0.25">
      <c r="A118" s="96" t="s">
        <v>330</v>
      </c>
      <c r="B118" s="1431">
        <v>1</v>
      </c>
      <c r="C118" s="746">
        <f>SUM(B118/B122)</f>
        <v>0.1</v>
      </c>
    </row>
    <row r="119" spans="1:3" s="203" customFormat="1" hidden="1" x14ac:dyDescent="0.25">
      <c r="A119" s="96" t="s">
        <v>124</v>
      </c>
      <c r="B119" s="1431">
        <v>6</v>
      </c>
      <c r="C119" s="746">
        <f>SUM(B119/B122)</f>
        <v>0.6</v>
      </c>
    </row>
    <row r="120" spans="1:3" s="203" customFormat="1" hidden="1" x14ac:dyDescent="0.25">
      <c r="A120" s="96" t="s">
        <v>125</v>
      </c>
      <c r="B120" s="1431">
        <v>3</v>
      </c>
      <c r="C120" s="746">
        <f>SUM(B120/B122)</f>
        <v>0.3</v>
      </c>
    </row>
    <row r="121" spans="1:3" s="203" customFormat="1" ht="15.75" hidden="1" thickBot="1" x14ac:dyDescent="0.3">
      <c r="A121" s="97" t="s">
        <v>117</v>
      </c>
      <c r="B121" s="358">
        <v>0</v>
      </c>
      <c r="C121" s="618">
        <f>SUM(B121/B122)</f>
        <v>0</v>
      </c>
    </row>
    <row r="122" spans="1:3" s="203" customFormat="1" ht="16.5" hidden="1" thickTop="1" thickBot="1" x14ac:dyDescent="0.3">
      <c r="A122" s="129" t="s">
        <v>164</v>
      </c>
      <c r="B122" s="1512">
        <f>SUM(B114:B121)</f>
        <v>10</v>
      </c>
      <c r="C122" s="1515">
        <f>SUM(C114:C121)</f>
        <v>1</v>
      </c>
    </row>
    <row r="123" spans="1:3" s="203" customFormat="1" ht="15.75" hidden="1" thickBot="1" x14ac:dyDescent="0.3">
      <c r="A123" s="1828" t="s">
        <v>474</v>
      </c>
      <c r="B123" s="1839"/>
      <c r="C123" s="1835"/>
    </row>
    <row r="124" spans="1:3" s="203" customFormat="1" hidden="1" x14ac:dyDescent="0.25">
      <c r="A124" s="105" t="s">
        <v>118</v>
      </c>
      <c r="B124" s="1427">
        <v>1</v>
      </c>
      <c r="C124" s="746">
        <f>SUM(B124/B130)</f>
        <v>0.1</v>
      </c>
    </row>
    <row r="125" spans="1:3" s="203" customFormat="1" hidden="1" x14ac:dyDescent="0.25">
      <c r="A125" s="102" t="s">
        <v>119</v>
      </c>
      <c r="B125" s="1431">
        <v>2</v>
      </c>
      <c r="C125" s="746">
        <f>SUM(B125/B130)</f>
        <v>0.2</v>
      </c>
    </row>
    <row r="126" spans="1:3" s="203" customFormat="1" hidden="1" x14ac:dyDescent="0.25">
      <c r="A126" s="102" t="s">
        <v>120</v>
      </c>
      <c r="B126" s="1431">
        <v>0</v>
      </c>
      <c r="C126" s="746">
        <f>SUM(B126/B130)</f>
        <v>0</v>
      </c>
    </row>
    <row r="127" spans="1:3" s="203" customFormat="1" hidden="1" x14ac:dyDescent="0.25">
      <c r="A127" s="102" t="s">
        <v>121</v>
      </c>
      <c r="B127" s="1431">
        <v>4</v>
      </c>
      <c r="C127" s="746">
        <f>SUM(B127/B130)</f>
        <v>0.4</v>
      </c>
    </row>
    <row r="128" spans="1:3" s="203" customFormat="1" hidden="1" x14ac:dyDescent="0.25">
      <c r="A128" s="102" t="s">
        <v>342</v>
      </c>
      <c r="B128" s="1431">
        <v>3</v>
      </c>
      <c r="C128" s="746">
        <f>SUM(B128/B130)</f>
        <v>0.3</v>
      </c>
    </row>
    <row r="129" spans="1:4" s="203" customFormat="1" ht="15.75" hidden="1" thickBot="1" x14ac:dyDescent="0.3">
      <c r="A129" s="103" t="s">
        <v>123</v>
      </c>
      <c r="B129" s="358">
        <v>0</v>
      </c>
      <c r="C129" s="1516">
        <f>SUM(B129/B130)</f>
        <v>0</v>
      </c>
    </row>
    <row r="130" spans="1:4" s="203" customFormat="1" ht="16.5" hidden="1" thickTop="1" thickBot="1" x14ac:dyDescent="0.3">
      <c r="A130" s="128" t="s">
        <v>166</v>
      </c>
      <c r="B130" s="1512">
        <f>SUM(B124:B129)</f>
        <v>10</v>
      </c>
      <c r="C130" s="1515">
        <f>SUM(C124:C129)</f>
        <v>1</v>
      </c>
    </row>
    <row r="131" spans="1:4" s="203" customFormat="1" ht="15.75" hidden="1" thickBot="1" x14ac:dyDescent="0.3">
      <c r="A131" s="1828" t="s">
        <v>751</v>
      </c>
      <c r="B131" s="1839"/>
      <c r="C131" s="1835"/>
    </row>
    <row r="132" spans="1:4" s="203" customFormat="1" hidden="1" x14ac:dyDescent="0.25">
      <c r="A132" s="105" t="s">
        <v>175</v>
      </c>
      <c r="B132" s="1427">
        <v>5</v>
      </c>
      <c r="C132" s="746">
        <f>SUM(B132/B136)</f>
        <v>0.5</v>
      </c>
    </row>
    <row r="133" spans="1:4" s="203" customFormat="1" hidden="1" x14ac:dyDescent="0.25">
      <c r="A133" s="102" t="s">
        <v>176</v>
      </c>
      <c r="B133" s="1431">
        <v>0</v>
      </c>
      <c r="C133" s="746">
        <f>SUM(B133/B136)</f>
        <v>0</v>
      </c>
    </row>
    <row r="134" spans="1:4" s="203" customFormat="1" hidden="1" x14ac:dyDescent="0.25">
      <c r="A134" s="102" t="s">
        <v>177</v>
      </c>
      <c r="B134" s="1431">
        <v>5</v>
      </c>
      <c r="C134" s="746">
        <f>SUM(B134/B136)</f>
        <v>0.5</v>
      </c>
    </row>
    <row r="135" spans="1:4" s="203" customFormat="1" ht="15.75" hidden="1" thickBot="1" x14ac:dyDescent="0.3">
      <c r="A135" s="103" t="s">
        <v>178</v>
      </c>
      <c r="B135" s="358">
        <v>0</v>
      </c>
      <c r="C135" s="618">
        <f>SUM(B135/B136)</f>
        <v>0</v>
      </c>
    </row>
    <row r="136" spans="1:4" s="203" customFormat="1" ht="16.5" hidden="1" thickTop="1" thickBot="1" x14ac:dyDescent="0.3">
      <c r="A136" s="128" t="s">
        <v>26</v>
      </c>
      <c r="B136" s="1512">
        <f>SUM(B132:B135)</f>
        <v>10</v>
      </c>
      <c r="C136" s="1515">
        <f>SUM(C132:C135)</f>
        <v>1</v>
      </c>
    </row>
    <row r="137" spans="1:4" s="203" customFormat="1" ht="15.75" hidden="1" thickBot="1" x14ac:dyDescent="0.3">
      <c r="A137" s="1828" t="s">
        <v>753</v>
      </c>
      <c r="B137" s="1839"/>
      <c r="C137" s="1835"/>
    </row>
    <row r="138" spans="1:4" s="203" customFormat="1" hidden="1" x14ac:dyDescent="0.25">
      <c r="A138" s="105" t="s">
        <v>179</v>
      </c>
      <c r="B138" s="1427">
        <v>1</v>
      </c>
      <c r="C138" s="746">
        <f>SUM(B138/B141)</f>
        <v>0.1</v>
      </c>
    </row>
    <row r="139" spans="1:4" s="203" customFormat="1" hidden="1" x14ac:dyDescent="0.25">
      <c r="A139" s="102" t="s">
        <v>180</v>
      </c>
      <c r="B139" s="1431">
        <v>9</v>
      </c>
      <c r="C139" s="746">
        <f>SUM(B139/B141)</f>
        <v>0.9</v>
      </c>
    </row>
    <row r="140" spans="1:4" s="203" customFormat="1" ht="15.75" hidden="1" thickBot="1" x14ac:dyDescent="0.3">
      <c r="A140" s="103" t="s">
        <v>181</v>
      </c>
      <c r="B140" s="358">
        <v>0</v>
      </c>
      <c r="C140" s="618">
        <f>SUM(B140/B141)</f>
        <v>0</v>
      </c>
    </row>
    <row r="141" spans="1:4" s="203" customFormat="1" ht="16.5" hidden="1" thickTop="1" thickBot="1" x14ac:dyDescent="0.3">
      <c r="A141" s="126" t="s">
        <v>26</v>
      </c>
      <c r="B141" s="1512">
        <f>SUM(B138:B140)</f>
        <v>10</v>
      </c>
      <c r="C141" s="1515">
        <f>SUM(C138:C140)</f>
        <v>1</v>
      </c>
    </row>
    <row r="142" spans="1:4" s="203" customFormat="1" ht="15.75" hidden="1" thickBot="1" x14ac:dyDescent="0.3">
      <c r="A142" s="1828" t="s">
        <v>747</v>
      </c>
      <c r="B142" s="1839"/>
      <c r="C142" s="1835"/>
    </row>
    <row r="143" spans="1:4" s="203" customFormat="1" hidden="1" x14ac:dyDescent="0.25">
      <c r="A143" s="1418" t="s">
        <v>758</v>
      </c>
      <c r="B143" s="406">
        <v>2</v>
      </c>
      <c r="C143" s="614">
        <f>SUM(B143/B147)</f>
        <v>0.2</v>
      </c>
      <c r="D143" s="31"/>
    </row>
    <row r="144" spans="1:4" s="203" customFormat="1" hidden="1" x14ac:dyDescent="0.25">
      <c r="A144" s="1384" t="s">
        <v>759</v>
      </c>
      <c r="B144" s="1431">
        <v>4</v>
      </c>
      <c r="C144" s="746">
        <f>SUM(B144/B147)</f>
        <v>0.4</v>
      </c>
    </row>
    <row r="145" spans="1:3" s="203" customFormat="1" hidden="1" x14ac:dyDescent="0.25">
      <c r="A145" s="1384" t="s">
        <v>467</v>
      </c>
      <c r="B145" s="1431">
        <v>1</v>
      </c>
      <c r="C145" s="746">
        <f>SUM(B145/B147)</f>
        <v>0.1</v>
      </c>
    </row>
    <row r="146" spans="1:3" s="203" customFormat="1" ht="15.75" hidden="1" thickBot="1" x14ac:dyDescent="0.3">
      <c r="A146" s="114" t="s">
        <v>468</v>
      </c>
      <c r="B146" s="358">
        <v>3</v>
      </c>
      <c r="C146" s="359">
        <f>SUM(B146/B147)</f>
        <v>0.3</v>
      </c>
    </row>
    <row r="147" spans="1:3" s="203" customFormat="1" ht="16.5" hidden="1" thickTop="1" thickBot="1" x14ac:dyDescent="0.3">
      <c r="A147" s="34" t="s">
        <v>26</v>
      </c>
      <c r="B147" s="407">
        <f>SUM(B143:B146)</f>
        <v>10</v>
      </c>
      <c r="C147" s="615">
        <f>SUM(C143:C146)</f>
        <v>1</v>
      </c>
    </row>
    <row r="148" spans="1:3" s="203" customFormat="1" ht="16.5" hidden="1" thickBot="1" x14ac:dyDescent="0.3">
      <c r="A148" s="2083" t="s">
        <v>700</v>
      </c>
      <c r="B148" s="2084"/>
      <c r="C148" s="2085"/>
    </row>
    <row r="149" spans="1:3" s="203" customFormat="1" ht="15.75" hidden="1" thickBot="1" x14ac:dyDescent="0.3">
      <c r="A149" s="130"/>
      <c r="B149" s="131" t="s">
        <v>142</v>
      </c>
      <c r="C149" s="207" t="s">
        <v>750</v>
      </c>
    </row>
    <row r="150" spans="1:3" s="203" customFormat="1" ht="15.75" hidden="1" thickBot="1" x14ac:dyDescent="0.3">
      <c r="A150" s="1828" t="s">
        <v>678</v>
      </c>
      <c r="B150" s="1839"/>
      <c r="C150" s="1835"/>
    </row>
    <row r="151" spans="1:3" s="203" customFormat="1" hidden="1" x14ac:dyDescent="0.25">
      <c r="A151" s="1261" t="s">
        <v>392</v>
      </c>
      <c r="B151" s="1197">
        <v>0</v>
      </c>
      <c r="C151" s="340">
        <f>SUM(B151/B159)</f>
        <v>0</v>
      </c>
    </row>
    <row r="152" spans="1:3" s="203" customFormat="1" hidden="1" x14ac:dyDescent="0.25">
      <c r="A152" s="96" t="s">
        <v>393</v>
      </c>
      <c r="B152" s="1012">
        <v>1</v>
      </c>
      <c r="C152" s="340">
        <f>SUM(B152/B159)</f>
        <v>0.05</v>
      </c>
    </row>
    <row r="153" spans="1:3" s="203" customFormat="1" hidden="1" x14ac:dyDescent="0.25">
      <c r="A153" s="96" t="s">
        <v>328</v>
      </c>
      <c r="B153" s="1012">
        <v>1</v>
      </c>
      <c r="C153" s="340">
        <f>SUM(B153/B159)</f>
        <v>0.05</v>
      </c>
    </row>
    <row r="154" spans="1:3" s="203" customFormat="1" hidden="1" x14ac:dyDescent="0.25">
      <c r="A154" s="96" t="s">
        <v>329</v>
      </c>
      <c r="B154" s="1012">
        <v>5</v>
      </c>
      <c r="C154" s="340">
        <f>SUM(B154/B159)</f>
        <v>0.25</v>
      </c>
    </row>
    <row r="155" spans="1:3" s="203" customFormat="1" hidden="1" x14ac:dyDescent="0.25">
      <c r="A155" s="96" t="s">
        <v>330</v>
      </c>
      <c r="B155" s="1012">
        <v>5</v>
      </c>
      <c r="C155" s="340">
        <f>SUM(B155/B159)</f>
        <v>0.25</v>
      </c>
    </row>
    <row r="156" spans="1:3" s="203" customFormat="1" hidden="1" x14ac:dyDescent="0.25">
      <c r="A156" s="96" t="s">
        <v>124</v>
      </c>
      <c r="B156" s="1012">
        <v>6</v>
      </c>
      <c r="C156" s="340">
        <f>SUM(B156/B159)</f>
        <v>0.3</v>
      </c>
    </row>
    <row r="157" spans="1:3" s="203" customFormat="1" hidden="1" x14ac:dyDescent="0.25">
      <c r="A157" s="96" t="s">
        <v>125</v>
      </c>
      <c r="B157" s="1012">
        <v>2</v>
      </c>
      <c r="C157" s="340">
        <f>SUM(B157/B159)</f>
        <v>0.1</v>
      </c>
    </row>
    <row r="158" spans="1:3" s="203" customFormat="1" ht="15.75" hidden="1" thickBot="1" x14ac:dyDescent="0.3">
      <c r="A158" s="97" t="s">
        <v>117</v>
      </c>
      <c r="B158" s="1014">
        <v>0</v>
      </c>
      <c r="C158" s="338">
        <f>SUM(B158/B159)</f>
        <v>0</v>
      </c>
    </row>
    <row r="159" spans="1:3" s="203" customFormat="1" ht="16.5" hidden="1" thickTop="1" thickBot="1" x14ac:dyDescent="0.3">
      <c r="A159" s="129" t="s">
        <v>164</v>
      </c>
      <c r="B159" s="127">
        <f>SUM(B151:B158)</f>
        <v>20</v>
      </c>
      <c r="C159" s="208">
        <f>SUM(B159/B159)</f>
        <v>1</v>
      </c>
    </row>
    <row r="160" spans="1:3" s="203" customFormat="1" ht="15.75" hidden="1" thickBot="1" x14ac:dyDescent="0.3">
      <c r="A160" s="1828" t="s">
        <v>679</v>
      </c>
      <c r="B160" s="1839"/>
      <c r="C160" s="1835"/>
    </row>
    <row r="161" spans="1:3" s="203" customFormat="1" hidden="1" x14ac:dyDescent="0.25">
      <c r="A161" s="105" t="s">
        <v>118</v>
      </c>
      <c r="B161" s="1197">
        <v>4</v>
      </c>
      <c r="C161" s="340">
        <f>SUM(B161/B167)</f>
        <v>0.2</v>
      </c>
    </row>
    <row r="162" spans="1:3" s="203" customFormat="1" hidden="1" x14ac:dyDescent="0.25">
      <c r="A162" s="102" t="s">
        <v>119</v>
      </c>
      <c r="B162" s="1012">
        <v>1</v>
      </c>
      <c r="C162" s="340">
        <f>SUM(B162/B167)</f>
        <v>0.05</v>
      </c>
    </row>
    <row r="163" spans="1:3" s="203" customFormat="1" hidden="1" x14ac:dyDescent="0.25">
      <c r="A163" s="102" t="s">
        <v>120</v>
      </c>
      <c r="B163" s="1012">
        <v>0</v>
      </c>
      <c r="C163" s="340">
        <f>SUM(B163/B167)</f>
        <v>0</v>
      </c>
    </row>
    <row r="164" spans="1:3" s="203" customFormat="1" hidden="1" x14ac:dyDescent="0.25">
      <c r="A164" s="102" t="s">
        <v>121</v>
      </c>
      <c r="B164" s="1012">
        <v>11</v>
      </c>
      <c r="C164" s="340">
        <f>SUM(B164/B167)</f>
        <v>0.55000000000000004</v>
      </c>
    </row>
    <row r="165" spans="1:3" s="203" customFormat="1" hidden="1" x14ac:dyDescent="0.25">
      <c r="A165" s="102" t="s">
        <v>342</v>
      </c>
      <c r="B165" s="1012">
        <v>3</v>
      </c>
      <c r="C165" s="340">
        <f>SUM(B165/B167)</f>
        <v>0.15</v>
      </c>
    </row>
    <row r="166" spans="1:3" s="203" customFormat="1" ht="15.75" hidden="1" thickBot="1" x14ac:dyDescent="0.3">
      <c r="A166" s="103" t="s">
        <v>123</v>
      </c>
      <c r="B166" s="1014">
        <v>1</v>
      </c>
      <c r="C166" s="111">
        <f>SUM(B166/B167)</f>
        <v>0.05</v>
      </c>
    </row>
    <row r="167" spans="1:3" s="203" customFormat="1" ht="16.5" hidden="1" thickTop="1" thickBot="1" x14ac:dyDescent="0.3">
      <c r="A167" s="128" t="s">
        <v>166</v>
      </c>
      <c r="B167" s="127">
        <f>SUM(B161:B166)</f>
        <v>20</v>
      </c>
      <c r="C167" s="208">
        <f>SUM(C161:C166)</f>
        <v>1</v>
      </c>
    </row>
    <row r="168" spans="1:3" s="203" customFormat="1" ht="15.75" hidden="1" thickBot="1" x14ac:dyDescent="0.3">
      <c r="A168" s="1828" t="s">
        <v>754</v>
      </c>
      <c r="B168" s="1839"/>
      <c r="C168" s="1835"/>
    </row>
    <row r="169" spans="1:3" s="203" customFormat="1" hidden="1" x14ac:dyDescent="0.25">
      <c r="A169" s="105" t="s">
        <v>175</v>
      </c>
      <c r="B169" s="1197">
        <v>11</v>
      </c>
      <c r="C169" s="340">
        <f>SUM(B169/B173)</f>
        <v>0.55000000000000004</v>
      </c>
    </row>
    <row r="170" spans="1:3" s="203" customFormat="1" hidden="1" x14ac:dyDescent="0.25">
      <c r="A170" s="102" t="s">
        <v>176</v>
      </c>
      <c r="B170" s="1012">
        <v>0</v>
      </c>
      <c r="C170" s="340">
        <f>SUM(B170/B173)</f>
        <v>0</v>
      </c>
    </row>
    <row r="171" spans="1:3" s="203" customFormat="1" hidden="1" x14ac:dyDescent="0.25">
      <c r="A171" s="102" t="s">
        <v>177</v>
      </c>
      <c r="B171" s="1012">
        <v>9</v>
      </c>
      <c r="C171" s="340">
        <f>SUM(B171/B173)</f>
        <v>0.45</v>
      </c>
    </row>
    <row r="172" spans="1:3" s="203" customFormat="1" ht="15.75" hidden="1" thickBot="1" x14ac:dyDescent="0.3">
      <c r="A172" s="103" t="s">
        <v>178</v>
      </c>
      <c r="B172" s="1014">
        <v>0</v>
      </c>
      <c r="C172" s="338">
        <f>SUM(B172/B173)</f>
        <v>0</v>
      </c>
    </row>
    <row r="173" spans="1:3" s="203" customFormat="1" ht="16.5" hidden="1" thickTop="1" thickBot="1" x14ac:dyDescent="0.3">
      <c r="A173" s="128" t="s">
        <v>752</v>
      </c>
      <c r="B173" s="127">
        <f>SUM(B169:B172)</f>
        <v>20</v>
      </c>
      <c r="C173" s="208">
        <f>SUM(C169:C172)</f>
        <v>1</v>
      </c>
    </row>
    <row r="174" spans="1:3" s="203" customFormat="1" ht="15.75" hidden="1" thickBot="1" x14ac:dyDescent="0.3">
      <c r="A174" s="1828" t="s">
        <v>753</v>
      </c>
      <c r="B174" s="1839"/>
      <c r="C174" s="1835"/>
    </row>
    <row r="175" spans="1:3" s="203" customFormat="1" hidden="1" x14ac:dyDescent="0.25">
      <c r="A175" s="105" t="s">
        <v>179</v>
      </c>
      <c r="B175" s="1197">
        <v>5</v>
      </c>
      <c r="C175" s="340">
        <f>SUM(B175/B178)</f>
        <v>0.25</v>
      </c>
    </row>
    <row r="176" spans="1:3" s="203" customFormat="1" hidden="1" x14ac:dyDescent="0.25">
      <c r="A176" s="102" t="s">
        <v>180</v>
      </c>
      <c r="B176" s="1012">
        <v>7</v>
      </c>
      <c r="C176" s="340">
        <f>SUM(B176/B178)</f>
        <v>0.35</v>
      </c>
    </row>
    <row r="177" spans="1:4" s="203" customFormat="1" ht="15.75" hidden="1" thickBot="1" x14ac:dyDescent="0.3">
      <c r="A177" s="103" t="s">
        <v>181</v>
      </c>
      <c r="B177" s="1014">
        <v>8</v>
      </c>
      <c r="C177" s="338">
        <f>SUM(B177/B178)</f>
        <v>0.4</v>
      </c>
    </row>
    <row r="178" spans="1:4" s="203" customFormat="1" ht="16.5" hidden="1" thickTop="1" thickBot="1" x14ac:dyDescent="0.3">
      <c r="A178" s="126" t="s">
        <v>752</v>
      </c>
      <c r="B178" s="127">
        <f>SUM(B175:B177)</f>
        <v>20</v>
      </c>
      <c r="C178" s="208">
        <f>SUM(C175:C177)</f>
        <v>1</v>
      </c>
    </row>
    <row r="179" spans="1:4" s="203" customFormat="1" ht="15.75" hidden="1" thickBot="1" x14ac:dyDescent="0.3">
      <c r="A179" s="1828" t="s">
        <v>747</v>
      </c>
      <c r="B179" s="1839"/>
      <c r="C179" s="1835"/>
    </row>
    <row r="180" spans="1:4" s="203" customFormat="1" hidden="1" x14ac:dyDescent="0.25">
      <c r="A180" s="1293" t="s">
        <v>629</v>
      </c>
      <c r="B180" s="1155">
        <v>1</v>
      </c>
      <c r="C180" s="333">
        <f>SUM(B180/B186)</f>
        <v>0.05</v>
      </c>
      <c r="D180" s="31"/>
    </row>
    <row r="181" spans="1:4" s="203" customFormat="1" hidden="1" x14ac:dyDescent="0.25">
      <c r="A181" s="1293" t="s">
        <v>755</v>
      </c>
      <c r="B181" s="1197">
        <v>1</v>
      </c>
      <c r="C181" s="340">
        <f>SUM(B181/B186)</f>
        <v>0.05</v>
      </c>
      <c r="D181" s="31"/>
    </row>
    <row r="182" spans="1:4" s="203" customFormat="1" hidden="1" x14ac:dyDescent="0.25">
      <c r="A182" s="1293" t="s">
        <v>748</v>
      </c>
      <c r="B182" s="1197">
        <v>2</v>
      </c>
      <c r="C182" s="340">
        <f>SUM(B182/B186)</f>
        <v>0.1</v>
      </c>
      <c r="D182" s="31"/>
    </row>
    <row r="183" spans="1:4" s="203" customFormat="1" hidden="1" x14ac:dyDescent="0.25">
      <c r="A183" s="1293" t="s">
        <v>513</v>
      </c>
      <c r="B183" s="1012">
        <v>2</v>
      </c>
      <c r="C183" s="340">
        <f>SUM(B183/B186)</f>
        <v>0.1</v>
      </c>
    </row>
    <row r="184" spans="1:4" s="203" customFormat="1" hidden="1" x14ac:dyDescent="0.25">
      <c r="A184" s="1293" t="s">
        <v>637</v>
      </c>
      <c r="B184" s="1012">
        <v>5</v>
      </c>
      <c r="C184" s="340">
        <f>SUM(B184/B186)</f>
        <v>0.25</v>
      </c>
    </row>
    <row r="185" spans="1:4" s="203" customFormat="1" ht="13.5" hidden="1" customHeight="1" thickBot="1" x14ac:dyDescent="0.3">
      <c r="A185" s="114" t="s">
        <v>749</v>
      </c>
      <c r="B185" s="1014">
        <v>9</v>
      </c>
      <c r="C185" s="335">
        <f>SUM(B185/B186)</f>
        <v>0.45</v>
      </c>
    </row>
    <row r="186" spans="1:4" s="203" customFormat="1" ht="16.5" hidden="1" thickTop="1" thickBot="1" x14ac:dyDescent="0.3">
      <c r="A186" s="34" t="s">
        <v>752</v>
      </c>
      <c r="B186" s="122">
        <f>SUM(B180:B185)</f>
        <v>20</v>
      </c>
      <c r="C186" s="209">
        <f>SUM(B186/B186)</f>
        <v>1</v>
      </c>
    </row>
    <row r="187" spans="1:4" s="203" customFormat="1" ht="16.5" hidden="1" thickBot="1" x14ac:dyDescent="0.3">
      <c r="A187" s="2083" t="s">
        <v>701</v>
      </c>
      <c r="B187" s="2084"/>
      <c r="C187" s="2085"/>
    </row>
    <row r="188" spans="1:4" s="203" customFormat="1" ht="15.75" hidden="1" thickBot="1" x14ac:dyDescent="0.3">
      <c r="A188" s="130"/>
      <c r="B188" s="131" t="s">
        <v>142</v>
      </c>
      <c r="C188" s="207" t="s">
        <v>750</v>
      </c>
    </row>
    <row r="189" spans="1:4" s="203" customFormat="1" ht="15.75" hidden="1" thickBot="1" x14ac:dyDescent="0.3">
      <c r="A189" s="1828" t="s">
        <v>473</v>
      </c>
      <c r="B189" s="1839"/>
      <c r="C189" s="1835"/>
    </row>
    <row r="190" spans="1:4" s="203" customFormat="1" hidden="1" x14ac:dyDescent="0.25">
      <c r="A190" s="967" t="s">
        <v>392</v>
      </c>
      <c r="B190" s="1197">
        <v>0</v>
      </c>
      <c r="C190" s="340">
        <f>SUM(B190/B198)</f>
        <v>0</v>
      </c>
    </row>
    <row r="191" spans="1:4" s="203" customFormat="1" hidden="1" x14ac:dyDescent="0.25">
      <c r="A191" s="96" t="s">
        <v>393</v>
      </c>
      <c r="B191" s="1012">
        <v>0</v>
      </c>
      <c r="C191" s="340">
        <f>SUM(B191/B198)</f>
        <v>0</v>
      </c>
    </row>
    <row r="192" spans="1:4" s="203" customFormat="1" hidden="1" x14ac:dyDescent="0.25">
      <c r="A192" s="96" t="s">
        <v>328</v>
      </c>
      <c r="B192" s="1012">
        <v>0</v>
      </c>
      <c r="C192" s="340">
        <f>SUM(B192/B198)</f>
        <v>0</v>
      </c>
    </row>
    <row r="193" spans="1:3" s="203" customFormat="1" hidden="1" x14ac:dyDescent="0.25">
      <c r="A193" s="96" t="s">
        <v>329</v>
      </c>
      <c r="B193" s="1012">
        <v>1</v>
      </c>
      <c r="C193" s="340">
        <f>SUM(B193/B198)</f>
        <v>0.33333333333333331</v>
      </c>
    </row>
    <row r="194" spans="1:3" s="203" customFormat="1" hidden="1" x14ac:dyDescent="0.25">
      <c r="A194" s="96" t="s">
        <v>330</v>
      </c>
      <c r="B194" s="1012">
        <v>1</v>
      </c>
      <c r="C194" s="340">
        <f>SUM(B194/B198)</f>
        <v>0.33333333333333331</v>
      </c>
    </row>
    <row r="195" spans="1:3" s="203" customFormat="1" hidden="1" x14ac:dyDescent="0.25">
      <c r="A195" s="96" t="s">
        <v>124</v>
      </c>
      <c r="B195" s="1012">
        <v>1</v>
      </c>
      <c r="C195" s="340">
        <f>SUM(B195/B198)</f>
        <v>0.33333333333333331</v>
      </c>
    </row>
    <row r="196" spans="1:3" s="203" customFormat="1" hidden="1" x14ac:dyDescent="0.25">
      <c r="A196" s="96" t="s">
        <v>125</v>
      </c>
      <c r="B196" s="1012">
        <v>0</v>
      </c>
      <c r="C196" s="340">
        <f>SUM(B196/B198)</f>
        <v>0</v>
      </c>
    </row>
    <row r="197" spans="1:3" s="203" customFormat="1" ht="15.75" hidden="1" thickBot="1" x14ac:dyDescent="0.3">
      <c r="A197" s="97" t="s">
        <v>117</v>
      </c>
      <c r="B197" s="1014">
        <v>0</v>
      </c>
      <c r="C197" s="338">
        <f>SUM(B197/B198)</f>
        <v>0</v>
      </c>
    </row>
    <row r="198" spans="1:3" s="203" customFormat="1" ht="16.5" hidden="1" thickTop="1" thickBot="1" x14ac:dyDescent="0.3">
      <c r="A198" s="129" t="s">
        <v>164</v>
      </c>
      <c r="B198" s="127">
        <f>SUM(B190:B197)</f>
        <v>3</v>
      </c>
      <c r="C198" s="208">
        <f>SUM(B198/B198)</f>
        <v>1</v>
      </c>
    </row>
    <row r="199" spans="1:3" s="203" customFormat="1" ht="15.75" hidden="1" thickBot="1" x14ac:dyDescent="0.3">
      <c r="A199" s="1828" t="s">
        <v>474</v>
      </c>
      <c r="B199" s="1839"/>
      <c r="C199" s="1835"/>
    </row>
    <row r="200" spans="1:3" s="203" customFormat="1" hidden="1" x14ac:dyDescent="0.25">
      <c r="A200" s="105" t="s">
        <v>118</v>
      </c>
      <c r="B200" s="1197">
        <v>0</v>
      </c>
      <c r="C200" s="340">
        <f>SUM(B200/B206)</f>
        <v>0</v>
      </c>
    </row>
    <row r="201" spans="1:3" s="203" customFormat="1" hidden="1" x14ac:dyDescent="0.25">
      <c r="A201" s="102" t="s">
        <v>119</v>
      </c>
      <c r="B201" s="1012">
        <v>0</v>
      </c>
      <c r="C201" s="340">
        <f>SUM(B201/B206)</f>
        <v>0</v>
      </c>
    </row>
    <row r="202" spans="1:3" s="203" customFormat="1" hidden="1" x14ac:dyDescent="0.25">
      <c r="A202" s="102" t="s">
        <v>120</v>
      </c>
      <c r="B202" s="1012">
        <v>0</v>
      </c>
      <c r="C202" s="340">
        <f>SUM(B202/B206)</f>
        <v>0</v>
      </c>
    </row>
    <row r="203" spans="1:3" s="203" customFormat="1" hidden="1" x14ac:dyDescent="0.25">
      <c r="A203" s="102" t="s">
        <v>121</v>
      </c>
      <c r="B203" s="1012">
        <v>2</v>
      </c>
      <c r="C203" s="340">
        <f>SUM(B203/B206)</f>
        <v>0.66666666666666663</v>
      </c>
    </row>
    <row r="204" spans="1:3" s="203" customFormat="1" hidden="1" x14ac:dyDescent="0.25">
      <c r="A204" s="102" t="s">
        <v>342</v>
      </c>
      <c r="B204" s="1012">
        <v>0</v>
      </c>
      <c r="C204" s="340">
        <f>SUM(B204/B206)</f>
        <v>0</v>
      </c>
    </row>
    <row r="205" spans="1:3" s="203" customFormat="1" ht="15.75" hidden="1" thickBot="1" x14ac:dyDescent="0.3">
      <c r="A205" s="103" t="s">
        <v>123</v>
      </c>
      <c r="B205" s="1014">
        <v>1</v>
      </c>
      <c r="C205" s="338">
        <f>SUM(B205/B206)</f>
        <v>0.33333333333333331</v>
      </c>
    </row>
    <row r="206" spans="1:3" s="203" customFormat="1" ht="16.5" hidden="1" thickTop="1" thickBot="1" x14ac:dyDescent="0.3">
      <c r="A206" s="128" t="s">
        <v>166</v>
      </c>
      <c r="B206" s="127">
        <f>SUM(B200:B205)</f>
        <v>3</v>
      </c>
      <c r="C206" s="208">
        <f>SUM(C200:C205)</f>
        <v>1</v>
      </c>
    </row>
    <row r="207" spans="1:3" s="203" customFormat="1" ht="15.75" hidden="1" thickBot="1" x14ac:dyDescent="0.3">
      <c r="A207" s="1828" t="s">
        <v>754</v>
      </c>
      <c r="B207" s="1839"/>
      <c r="C207" s="1835"/>
    </row>
    <row r="208" spans="1:3" s="203" customFormat="1" hidden="1" x14ac:dyDescent="0.25">
      <c r="A208" s="105" t="s">
        <v>175</v>
      </c>
      <c r="B208" s="1197">
        <v>1</v>
      </c>
      <c r="C208" s="340">
        <f>SUM(B208/B212)</f>
        <v>0.33333333333333331</v>
      </c>
    </row>
    <row r="209" spans="1:4" s="203" customFormat="1" hidden="1" x14ac:dyDescent="0.25">
      <c r="A209" s="102" t="s">
        <v>176</v>
      </c>
      <c r="B209" s="1012">
        <v>0</v>
      </c>
      <c r="C209" s="340">
        <f>SUM(B209/B212)</f>
        <v>0</v>
      </c>
    </row>
    <row r="210" spans="1:4" s="203" customFormat="1" hidden="1" x14ac:dyDescent="0.25">
      <c r="A210" s="102" t="s">
        <v>177</v>
      </c>
      <c r="B210" s="1012">
        <v>2</v>
      </c>
      <c r="C210" s="340">
        <f>SUM(B210/B212)</f>
        <v>0.66666666666666663</v>
      </c>
    </row>
    <row r="211" spans="1:4" s="203" customFormat="1" ht="15.75" hidden="1" thickBot="1" x14ac:dyDescent="0.3">
      <c r="A211" s="103" t="s">
        <v>178</v>
      </c>
      <c r="B211" s="1014">
        <v>0</v>
      </c>
      <c r="C211" s="338">
        <f>SUM(B211/B212)</f>
        <v>0</v>
      </c>
    </row>
    <row r="212" spans="1:4" s="203" customFormat="1" ht="16.5" hidden="1" thickTop="1" thickBot="1" x14ac:dyDescent="0.3">
      <c r="A212" s="128" t="s">
        <v>752</v>
      </c>
      <c r="B212" s="127">
        <f>SUM(B208:B211)</f>
        <v>3</v>
      </c>
      <c r="C212" s="208">
        <f>SUM(C208:C211)</f>
        <v>1</v>
      </c>
    </row>
    <row r="213" spans="1:4" s="203" customFormat="1" ht="15.75" hidden="1" thickBot="1" x14ac:dyDescent="0.3">
      <c r="A213" s="1828" t="s">
        <v>753</v>
      </c>
      <c r="B213" s="1839"/>
      <c r="C213" s="1835"/>
    </row>
    <row r="214" spans="1:4" s="203" customFormat="1" hidden="1" x14ac:dyDescent="0.25">
      <c r="A214" s="105" t="s">
        <v>179</v>
      </c>
      <c r="B214" s="1197">
        <v>2</v>
      </c>
      <c r="C214" s="340">
        <f>SUM(B214/B217)</f>
        <v>0.66666666666666663</v>
      </c>
    </row>
    <row r="215" spans="1:4" s="203" customFormat="1" hidden="1" x14ac:dyDescent="0.25">
      <c r="A215" s="102" t="s">
        <v>180</v>
      </c>
      <c r="B215" s="1012">
        <v>0</v>
      </c>
      <c r="C215" s="340">
        <f>SUM(B215/B217)</f>
        <v>0</v>
      </c>
    </row>
    <row r="216" spans="1:4" s="203" customFormat="1" ht="15.75" hidden="1" thickBot="1" x14ac:dyDescent="0.3">
      <c r="A216" s="103" t="s">
        <v>181</v>
      </c>
      <c r="B216" s="1014">
        <v>1</v>
      </c>
      <c r="C216" s="338">
        <f>SUM(B216/B217)</f>
        <v>0.33333333333333331</v>
      </c>
    </row>
    <row r="217" spans="1:4" s="203" customFormat="1" ht="16.5" hidden="1" thickTop="1" thickBot="1" x14ac:dyDescent="0.3">
      <c r="A217" s="126" t="s">
        <v>752</v>
      </c>
      <c r="B217" s="995">
        <f>SUM(B214:B216)</f>
        <v>3</v>
      </c>
      <c r="C217" s="208">
        <f>SUM(C214:C216)</f>
        <v>1</v>
      </c>
    </row>
    <row r="218" spans="1:4" s="203" customFormat="1" ht="15.75" hidden="1" thickBot="1" x14ac:dyDescent="0.3">
      <c r="A218" s="1828" t="s">
        <v>747</v>
      </c>
      <c r="B218" s="1839"/>
      <c r="C218" s="1835"/>
    </row>
    <row r="219" spans="1:4" s="203" customFormat="1" hidden="1" x14ac:dyDescent="0.25">
      <c r="A219" s="983" t="s">
        <v>570</v>
      </c>
      <c r="B219" s="1155">
        <v>2</v>
      </c>
      <c r="C219" s="333">
        <f>SUM(B219/B221)</f>
        <v>0.66666666666666663</v>
      </c>
      <c r="D219" s="31"/>
    </row>
    <row r="220" spans="1:4" s="203" customFormat="1" ht="15.75" hidden="1" thickBot="1" x14ac:dyDescent="0.3">
      <c r="A220" s="114" t="s">
        <v>466</v>
      </c>
      <c r="B220" s="1014">
        <v>1</v>
      </c>
      <c r="C220" s="335">
        <f>SUM(B220/B221)</f>
        <v>0.33333333333333331</v>
      </c>
    </row>
    <row r="221" spans="1:4" s="203" customFormat="1" ht="16.5" hidden="1" thickTop="1" thickBot="1" x14ac:dyDescent="0.3">
      <c r="A221" s="34" t="s">
        <v>752</v>
      </c>
      <c r="B221" s="122">
        <f>SUM(B219:B220)</f>
        <v>3</v>
      </c>
      <c r="C221" s="209">
        <f>SUM(B221/B221)</f>
        <v>1</v>
      </c>
    </row>
    <row r="222" spans="1:4" s="203" customFormat="1" ht="16.5" hidden="1" thickBot="1" x14ac:dyDescent="0.3">
      <c r="A222" s="2083" t="s">
        <v>714</v>
      </c>
      <c r="B222" s="2084"/>
      <c r="C222" s="2085"/>
    </row>
    <row r="223" spans="1:4" s="203" customFormat="1" ht="15.75" hidden="1" thickBot="1" x14ac:dyDescent="0.3">
      <c r="A223" s="130"/>
      <c r="B223" s="131" t="s">
        <v>142</v>
      </c>
      <c r="C223" s="207" t="s">
        <v>750</v>
      </c>
    </row>
    <row r="224" spans="1:4" s="203" customFormat="1" ht="15.75" hidden="1" thickBot="1" x14ac:dyDescent="0.3">
      <c r="A224" s="1828" t="s">
        <v>473</v>
      </c>
      <c r="B224" s="1839"/>
      <c r="C224" s="1835"/>
    </row>
    <row r="225" spans="1:3" s="203" customFormat="1" hidden="1" x14ac:dyDescent="0.25">
      <c r="A225" s="814" t="s">
        <v>392</v>
      </c>
      <c r="B225" s="811">
        <v>0</v>
      </c>
      <c r="C225" s="340">
        <f>SUM(B225/B233)</f>
        <v>0</v>
      </c>
    </row>
    <row r="226" spans="1:3" s="203" customFormat="1" hidden="1" x14ac:dyDescent="0.25">
      <c r="A226" s="96" t="s">
        <v>393</v>
      </c>
      <c r="B226" s="812">
        <v>1</v>
      </c>
      <c r="C226" s="340">
        <f>SUM(B226/B233)</f>
        <v>0.125</v>
      </c>
    </row>
    <row r="227" spans="1:3" s="203" customFormat="1" hidden="1" x14ac:dyDescent="0.25">
      <c r="A227" s="96" t="s">
        <v>328</v>
      </c>
      <c r="B227" s="812">
        <v>0</v>
      </c>
      <c r="C227" s="340">
        <f>SUM(B227/B233)</f>
        <v>0</v>
      </c>
    </row>
    <row r="228" spans="1:3" s="203" customFormat="1" hidden="1" x14ac:dyDescent="0.25">
      <c r="A228" s="96" t="s">
        <v>329</v>
      </c>
      <c r="B228" s="812">
        <v>3</v>
      </c>
      <c r="C228" s="340">
        <f>SUM(B228/B233)</f>
        <v>0.375</v>
      </c>
    </row>
    <row r="229" spans="1:3" s="203" customFormat="1" hidden="1" x14ac:dyDescent="0.25">
      <c r="A229" s="96" t="s">
        <v>330</v>
      </c>
      <c r="B229" s="812">
        <v>2</v>
      </c>
      <c r="C229" s="340">
        <f>SUM(B229/B233)</f>
        <v>0.25</v>
      </c>
    </row>
    <row r="230" spans="1:3" s="203" customFormat="1" hidden="1" x14ac:dyDescent="0.25">
      <c r="A230" s="96" t="s">
        <v>124</v>
      </c>
      <c r="B230" s="812">
        <v>2</v>
      </c>
      <c r="C230" s="340">
        <f>SUM(B230/B233)</f>
        <v>0.25</v>
      </c>
    </row>
    <row r="231" spans="1:3" s="203" customFormat="1" hidden="1" x14ac:dyDescent="0.25">
      <c r="A231" s="96" t="s">
        <v>125</v>
      </c>
      <c r="B231" s="812">
        <v>0</v>
      </c>
      <c r="C231" s="340">
        <f>SUM(B231/B233)</f>
        <v>0</v>
      </c>
    </row>
    <row r="232" spans="1:3" s="203" customFormat="1" ht="15.75" hidden="1" thickBot="1" x14ac:dyDescent="0.3">
      <c r="A232" s="97" t="s">
        <v>117</v>
      </c>
      <c r="B232" s="358">
        <v>0</v>
      </c>
      <c r="C232" s="338">
        <f>SUM(B232/B233)</f>
        <v>0</v>
      </c>
    </row>
    <row r="233" spans="1:3" s="203" customFormat="1" ht="16.5" hidden="1" thickTop="1" thickBot="1" x14ac:dyDescent="0.3">
      <c r="A233" s="129" t="s">
        <v>164</v>
      </c>
      <c r="B233" s="127">
        <f>SUM(B225:B232)</f>
        <v>8</v>
      </c>
      <c r="C233" s="208">
        <f>SUM(B233/B233)</f>
        <v>1</v>
      </c>
    </row>
    <row r="234" spans="1:3" s="203" customFormat="1" ht="15.75" hidden="1" thickBot="1" x14ac:dyDescent="0.3">
      <c r="A234" s="1828" t="s">
        <v>474</v>
      </c>
      <c r="B234" s="1839"/>
      <c r="C234" s="1835"/>
    </row>
    <row r="235" spans="1:3" s="203" customFormat="1" hidden="1" x14ac:dyDescent="0.25">
      <c r="A235" s="105" t="s">
        <v>118</v>
      </c>
      <c r="B235" s="811">
        <v>1</v>
      </c>
      <c r="C235" s="340">
        <f>SUM(B235/B241)</f>
        <v>0.125</v>
      </c>
    </row>
    <row r="236" spans="1:3" s="203" customFormat="1" hidden="1" x14ac:dyDescent="0.25">
      <c r="A236" s="102" t="s">
        <v>119</v>
      </c>
      <c r="B236" s="812">
        <v>1</v>
      </c>
      <c r="C236" s="340">
        <f>SUM(B236/B241)</f>
        <v>0.125</v>
      </c>
    </row>
    <row r="237" spans="1:3" s="203" customFormat="1" hidden="1" x14ac:dyDescent="0.25">
      <c r="A237" s="102" t="s">
        <v>120</v>
      </c>
      <c r="B237" s="812">
        <v>0</v>
      </c>
      <c r="C237" s="340">
        <f>SUM(B237/B241)</f>
        <v>0</v>
      </c>
    </row>
    <row r="238" spans="1:3" s="203" customFormat="1" hidden="1" x14ac:dyDescent="0.25">
      <c r="A238" s="102" t="s">
        <v>121</v>
      </c>
      <c r="B238" s="812">
        <v>1</v>
      </c>
      <c r="C238" s="340">
        <f>SUM(B238/B241)</f>
        <v>0.125</v>
      </c>
    </row>
    <row r="239" spans="1:3" s="203" customFormat="1" hidden="1" x14ac:dyDescent="0.25">
      <c r="A239" s="102" t="s">
        <v>342</v>
      </c>
      <c r="B239" s="812">
        <v>5</v>
      </c>
      <c r="C239" s="340">
        <f>SUM(B239/B241)</f>
        <v>0.625</v>
      </c>
    </row>
    <row r="240" spans="1:3" s="203" customFormat="1" ht="15.75" hidden="1" thickBot="1" x14ac:dyDescent="0.3">
      <c r="A240" s="103" t="s">
        <v>123</v>
      </c>
      <c r="B240" s="358">
        <v>0</v>
      </c>
      <c r="C240" s="111">
        <f>SUM(B240/B241)</f>
        <v>0</v>
      </c>
    </row>
    <row r="241" spans="1:4" s="203" customFormat="1" ht="16.5" hidden="1" thickTop="1" thickBot="1" x14ac:dyDescent="0.3">
      <c r="A241" s="128" t="s">
        <v>166</v>
      </c>
      <c r="B241" s="127">
        <f>SUM(B235:B240)</f>
        <v>8</v>
      </c>
      <c r="C241" s="208">
        <f>SUM(C235:C240)</f>
        <v>1</v>
      </c>
    </row>
    <row r="242" spans="1:4" s="203" customFormat="1" ht="15.75" hidden="1" thickBot="1" x14ac:dyDescent="0.3">
      <c r="A242" s="1828" t="s">
        <v>754</v>
      </c>
      <c r="B242" s="1839"/>
      <c r="C242" s="1835"/>
    </row>
    <row r="243" spans="1:4" s="203" customFormat="1" hidden="1" x14ac:dyDescent="0.25">
      <c r="A243" s="105" t="s">
        <v>175</v>
      </c>
      <c r="B243" s="811">
        <v>4</v>
      </c>
      <c r="C243" s="340">
        <f>SUM(B243/B247)</f>
        <v>0.5</v>
      </c>
    </row>
    <row r="244" spans="1:4" s="203" customFormat="1" hidden="1" x14ac:dyDescent="0.25">
      <c r="A244" s="102" t="s">
        <v>176</v>
      </c>
      <c r="B244" s="812">
        <v>0</v>
      </c>
      <c r="C244" s="340">
        <f>SUM(B244/B247)</f>
        <v>0</v>
      </c>
    </row>
    <row r="245" spans="1:4" s="203" customFormat="1" hidden="1" x14ac:dyDescent="0.25">
      <c r="A245" s="102" t="s">
        <v>177</v>
      </c>
      <c r="B245" s="812">
        <v>3</v>
      </c>
      <c r="C245" s="340">
        <f>SUM(B245/B247)</f>
        <v>0.375</v>
      </c>
    </row>
    <row r="246" spans="1:4" s="203" customFormat="1" ht="15.75" hidden="1" thickBot="1" x14ac:dyDescent="0.3">
      <c r="A246" s="103" t="s">
        <v>178</v>
      </c>
      <c r="B246" s="358">
        <v>1</v>
      </c>
      <c r="C246" s="338">
        <f>SUM(B246/B247)</f>
        <v>0.125</v>
      </c>
    </row>
    <row r="247" spans="1:4" s="203" customFormat="1" ht="16.5" hidden="1" thickTop="1" thickBot="1" x14ac:dyDescent="0.3">
      <c r="A247" s="128" t="s">
        <v>752</v>
      </c>
      <c r="B247" s="127">
        <f>SUM(B243:B246)</f>
        <v>8</v>
      </c>
      <c r="C247" s="208">
        <f>SUM(C243:C246)</f>
        <v>1</v>
      </c>
    </row>
    <row r="248" spans="1:4" s="203" customFormat="1" ht="15.75" hidden="1" thickBot="1" x14ac:dyDescent="0.3">
      <c r="A248" s="1828" t="s">
        <v>753</v>
      </c>
      <c r="B248" s="1839"/>
      <c r="C248" s="1835"/>
    </row>
    <row r="249" spans="1:4" s="203" customFormat="1" hidden="1" x14ac:dyDescent="0.25">
      <c r="A249" s="105" t="s">
        <v>179</v>
      </c>
      <c r="B249" s="811">
        <v>1</v>
      </c>
      <c r="C249" s="340">
        <f>SUM(B249/B252)</f>
        <v>0.125</v>
      </c>
    </row>
    <row r="250" spans="1:4" s="203" customFormat="1" hidden="1" x14ac:dyDescent="0.25">
      <c r="A250" s="102" t="s">
        <v>180</v>
      </c>
      <c r="B250" s="812">
        <v>1</v>
      </c>
      <c r="C250" s="340">
        <f>SUM(B250/B252)</f>
        <v>0.125</v>
      </c>
    </row>
    <row r="251" spans="1:4" s="203" customFormat="1" ht="15.75" hidden="1" thickBot="1" x14ac:dyDescent="0.3">
      <c r="A251" s="103" t="s">
        <v>181</v>
      </c>
      <c r="B251" s="358">
        <v>6</v>
      </c>
      <c r="C251" s="338">
        <f>SUM(B251/B252)</f>
        <v>0.75</v>
      </c>
    </row>
    <row r="252" spans="1:4" s="203" customFormat="1" ht="16.5" hidden="1" thickTop="1" thickBot="1" x14ac:dyDescent="0.3">
      <c r="A252" s="126" t="s">
        <v>752</v>
      </c>
      <c r="B252" s="127">
        <f>SUM(B249:B251)</f>
        <v>8</v>
      </c>
      <c r="C252" s="208">
        <f>SUM(C249:C251)</f>
        <v>1</v>
      </c>
    </row>
    <row r="253" spans="1:4" s="203" customFormat="1" ht="15.75" hidden="1" thickBot="1" x14ac:dyDescent="0.3">
      <c r="A253" s="1828" t="s">
        <v>747</v>
      </c>
      <c r="B253" s="1839"/>
      <c r="C253" s="1835"/>
    </row>
    <row r="254" spans="1:4" s="203" customFormat="1" hidden="1" x14ac:dyDescent="0.25">
      <c r="A254" s="833" t="s">
        <v>512</v>
      </c>
      <c r="B254" s="406">
        <v>1</v>
      </c>
      <c r="C254" s="333">
        <f>SUM(B254/B259)</f>
        <v>0.125</v>
      </c>
      <c r="D254" s="31"/>
    </row>
    <row r="255" spans="1:4" s="203" customFormat="1" hidden="1" x14ac:dyDescent="0.25">
      <c r="A255" s="833" t="s">
        <v>513</v>
      </c>
      <c r="B255" s="812">
        <v>2</v>
      </c>
      <c r="C255" s="340">
        <f>SUM(B255/B259)</f>
        <v>0.25</v>
      </c>
    </row>
    <row r="256" spans="1:4" s="203" customFormat="1" hidden="1" x14ac:dyDescent="0.25">
      <c r="A256" s="833" t="s">
        <v>514</v>
      </c>
      <c r="B256" s="828">
        <v>1</v>
      </c>
      <c r="C256" s="340">
        <f>SUM(B256/B259)</f>
        <v>0.125</v>
      </c>
    </row>
    <row r="257" spans="1:3" s="203" customFormat="1" hidden="1" x14ac:dyDescent="0.25">
      <c r="A257" s="833" t="s">
        <v>515</v>
      </c>
      <c r="B257" s="812">
        <v>3</v>
      </c>
      <c r="C257" s="340">
        <f>SUM(B257/B259)</f>
        <v>0.375</v>
      </c>
    </row>
    <row r="258" spans="1:3" s="203" customFormat="1" ht="15.75" hidden="1" thickBot="1" x14ac:dyDescent="0.3">
      <c r="A258" s="834" t="s">
        <v>756</v>
      </c>
      <c r="B258" s="358">
        <v>1</v>
      </c>
      <c r="C258" s="335">
        <f>SUM(B258/B259)</f>
        <v>0.125</v>
      </c>
    </row>
    <row r="259" spans="1:3" s="203" customFormat="1" ht="16.5" hidden="1" thickTop="1" thickBot="1" x14ac:dyDescent="0.3">
      <c r="A259" s="34" t="s">
        <v>752</v>
      </c>
      <c r="B259" s="122">
        <f>SUM(B254:B258)</f>
        <v>8</v>
      </c>
      <c r="C259" s="209">
        <f>SUM(B259/B259)</f>
        <v>1</v>
      </c>
    </row>
    <row r="260" spans="1:3" ht="16.5" hidden="1" thickBot="1" x14ac:dyDescent="0.3">
      <c r="A260" s="2083" t="s">
        <v>705</v>
      </c>
      <c r="B260" s="2084"/>
      <c r="C260" s="2085"/>
    </row>
    <row r="261" spans="1:3" ht="15.75" hidden="1" thickBot="1" x14ac:dyDescent="0.3">
      <c r="A261" s="130"/>
      <c r="B261" s="131" t="s">
        <v>142</v>
      </c>
      <c r="C261" s="207" t="s">
        <v>750</v>
      </c>
    </row>
    <row r="262" spans="1:3" ht="15.75" hidden="1" thickBot="1" x14ac:dyDescent="0.3">
      <c r="A262" s="1828" t="s">
        <v>473</v>
      </c>
      <c r="B262" s="1839"/>
      <c r="C262" s="1835"/>
    </row>
    <row r="263" spans="1:3" hidden="1" x14ac:dyDescent="0.25">
      <c r="A263" s="104" t="s">
        <v>392</v>
      </c>
      <c r="B263" s="413">
        <v>0</v>
      </c>
      <c r="C263" s="340">
        <f>SUM(B263/B271)</f>
        <v>0</v>
      </c>
    </row>
    <row r="264" spans="1:3" hidden="1" x14ac:dyDescent="0.25">
      <c r="A264" s="96" t="s">
        <v>393</v>
      </c>
      <c r="B264" s="356">
        <v>1</v>
      </c>
      <c r="C264" s="340">
        <f>SUM(B264/B271)</f>
        <v>0.16666666666666666</v>
      </c>
    </row>
    <row r="265" spans="1:3" hidden="1" x14ac:dyDescent="0.25">
      <c r="A265" s="96" t="s">
        <v>328</v>
      </c>
      <c r="B265" s="356">
        <v>1</v>
      </c>
      <c r="C265" s="340">
        <f>SUM(B265/B271)</f>
        <v>0.16666666666666666</v>
      </c>
    </row>
    <row r="266" spans="1:3" hidden="1" x14ac:dyDescent="0.25">
      <c r="A266" s="96" t="s">
        <v>329</v>
      </c>
      <c r="B266" s="356">
        <v>1</v>
      </c>
      <c r="C266" s="340">
        <f>SUM(B266/B271)</f>
        <v>0.16666666666666666</v>
      </c>
    </row>
    <row r="267" spans="1:3" hidden="1" x14ac:dyDescent="0.25">
      <c r="A267" s="96" t="s">
        <v>330</v>
      </c>
      <c r="B267" s="356">
        <v>3</v>
      </c>
      <c r="C267" s="340">
        <v>0.499</v>
      </c>
    </row>
    <row r="268" spans="1:3" hidden="1" x14ac:dyDescent="0.25">
      <c r="A268" s="96" t="s">
        <v>124</v>
      </c>
      <c r="B268" s="356">
        <v>0</v>
      </c>
      <c r="C268" s="340">
        <f>SUM(B268/B271)</f>
        <v>0</v>
      </c>
    </row>
    <row r="269" spans="1:3" hidden="1" x14ac:dyDescent="0.25">
      <c r="A269" s="96" t="s">
        <v>125</v>
      </c>
      <c r="B269" s="356">
        <v>0</v>
      </c>
      <c r="C269" s="340">
        <f>SUM(B269/B271)</f>
        <v>0</v>
      </c>
    </row>
    <row r="270" spans="1:3" ht="15.75" hidden="1" thickBot="1" x14ac:dyDescent="0.3">
      <c r="A270" s="97" t="s">
        <v>117</v>
      </c>
      <c r="B270" s="358">
        <v>0</v>
      </c>
      <c r="C270" s="338">
        <f>SUM(B270/B271)</f>
        <v>0</v>
      </c>
    </row>
    <row r="271" spans="1:3" ht="16.5" hidden="1" thickTop="1" thickBot="1" x14ac:dyDescent="0.3">
      <c r="A271" s="129" t="s">
        <v>164</v>
      </c>
      <c r="B271" s="127">
        <f>SUM(B263:B270)</f>
        <v>6</v>
      </c>
      <c r="C271" s="208">
        <f>SUM(B271/B271)</f>
        <v>1</v>
      </c>
    </row>
    <row r="272" spans="1:3" ht="15.75" hidden="1" thickBot="1" x14ac:dyDescent="0.3">
      <c r="A272" s="1828" t="s">
        <v>474</v>
      </c>
      <c r="B272" s="1839"/>
      <c r="C272" s="1835"/>
    </row>
    <row r="273" spans="1:3" hidden="1" x14ac:dyDescent="0.25">
      <c r="A273" s="105" t="s">
        <v>118</v>
      </c>
      <c r="B273" s="413">
        <v>1</v>
      </c>
      <c r="C273" s="340">
        <f>SUM(B273/B279)</f>
        <v>0.16666666666666666</v>
      </c>
    </row>
    <row r="274" spans="1:3" hidden="1" x14ac:dyDescent="0.25">
      <c r="A274" s="102" t="s">
        <v>119</v>
      </c>
      <c r="B274" s="356">
        <v>0</v>
      </c>
      <c r="C274" s="340">
        <f>SUM(B274/B279)</f>
        <v>0</v>
      </c>
    </row>
    <row r="275" spans="1:3" hidden="1" x14ac:dyDescent="0.25">
      <c r="A275" s="102" t="s">
        <v>120</v>
      </c>
      <c r="B275" s="356">
        <v>0</v>
      </c>
      <c r="C275" s="340">
        <f>SUM(B275/B279)</f>
        <v>0</v>
      </c>
    </row>
    <row r="276" spans="1:3" hidden="1" x14ac:dyDescent="0.25">
      <c r="A276" s="102" t="s">
        <v>121</v>
      </c>
      <c r="B276" s="356">
        <v>3</v>
      </c>
      <c r="C276" s="340">
        <f>SUM(B276/B279)</f>
        <v>0.5</v>
      </c>
    </row>
    <row r="277" spans="1:3" hidden="1" x14ac:dyDescent="0.25">
      <c r="A277" s="102" t="s">
        <v>342</v>
      </c>
      <c r="B277" s="356">
        <v>2</v>
      </c>
      <c r="C277" s="340">
        <f>SUM(B277/B279)</f>
        <v>0.33333333333333331</v>
      </c>
    </row>
    <row r="278" spans="1:3" ht="15.75" hidden="1" thickBot="1" x14ac:dyDescent="0.3">
      <c r="A278" s="103" t="s">
        <v>123</v>
      </c>
      <c r="B278" s="358">
        <v>0</v>
      </c>
      <c r="C278" s="111">
        <f>SUM(B278/B279)</f>
        <v>0</v>
      </c>
    </row>
    <row r="279" spans="1:3" ht="16.5" hidden="1" thickTop="1" thickBot="1" x14ac:dyDescent="0.3">
      <c r="A279" s="128" t="s">
        <v>166</v>
      </c>
      <c r="B279" s="127">
        <f>SUM(B273:B278)</f>
        <v>6</v>
      </c>
      <c r="C279" s="208">
        <f>SUM(C273:C278)</f>
        <v>1</v>
      </c>
    </row>
    <row r="280" spans="1:3" ht="15.75" hidden="1" thickBot="1" x14ac:dyDescent="0.3">
      <c r="A280" s="1828" t="s">
        <v>754</v>
      </c>
      <c r="B280" s="1839"/>
      <c r="C280" s="1835"/>
    </row>
    <row r="281" spans="1:3" hidden="1" x14ac:dyDescent="0.25">
      <c r="A281" s="105" t="s">
        <v>175</v>
      </c>
      <c r="B281" s="413">
        <v>1</v>
      </c>
      <c r="C281" s="340">
        <f>SUM(B281/B285)</f>
        <v>0.16666666666666666</v>
      </c>
    </row>
    <row r="282" spans="1:3" hidden="1" x14ac:dyDescent="0.25">
      <c r="A282" s="102" t="s">
        <v>176</v>
      </c>
      <c r="B282" s="356">
        <v>0</v>
      </c>
      <c r="C282" s="340">
        <f>SUM(B282/B285)</f>
        <v>0</v>
      </c>
    </row>
    <row r="283" spans="1:3" hidden="1" x14ac:dyDescent="0.25">
      <c r="A283" s="102" t="s">
        <v>177</v>
      </c>
      <c r="B283" s="356">
        <v>5</v>
      </c>
      <c r="C283" s="340">
        <f>SUM(B283/B285)</f>
        <v>0.83333333333333337</v>
      </c>
    </row>
    <row r="284" spans="1:3" ht="15.75" hidden="1" thickBot="1" x14ac:dyDescent="0.3">
      <c r="A284" s="103" t="s">
        <v>178</v>
      </c>
      <c r="B284" s="358">
        <v>0</v>
      </c>
      <c r="C284" s="338">
        <f>SUM(B284/B285)</f>
        <v>0</v>
      </c>
    </row>
    <row r="285" spans="1:3" ht="16.5" hidden="1" thickTop="1" thickBot="1" x14ac:dyDescent="0.3">
      <c r="A285" s="128" t="s">
        <v>752</v>
      </c>
      <c r="B285" s="127">
        <f>SUM(B281:B284)</f>
        <v>6</v>
      </c>
      <c r="C285" s="208">
        <f>SUM(C281:C284)</f>
        <v>1</v>
      </c>
    </row>
    <row r="286" spans="1:3" ht="15.75" hidden="1" thickBot="1" x14ac:dyDescent="0.3">
      <c r="A286" s="1828" t="s">
        <v>753</v>
      </c>
      <c r="B286" s="1839"/>
      <c r="C286" s="1835"/>
    </row>
    <row r="287" spans="1:3" hidden="1" x14ac:dyDescent="0.25">
      <c r="A287" s="105" t="s">
        <v>179</v>
      </c>
      <c r="B287" s="413">
        <v>3</v>
      </c>
      <c r="C287" s="340">
        <f>SUM(B287/B290)</f>
        <v>0.5</v>
      </c>
    </row>
    <row r="288" spans="1:3" hidden="1" x14ac:dyDescent="0.25">
      <c r="A288" s="102" t="s">
        <v>180</v>
      </c>
      <c r="B288" s="356">
        <v>2</v>
      </c>
      <c r="C288" s="340">
        <f>SUM(B288/B290)</f>
        <v>0.33333333333333331</v>
      </c>
    </row>
    <row r="289" spans="1:4" ht="15.75" hidden="1" thickBot="1" x14ac:dyDescent="0.3">
      <c r="A289" s="103" t="s">
        <v>181</v>
      </c>
      <c r="B289" s="358">
        <v>1</v>
      </c>
      <c r="C289" s="338">
        <f>SUM(B289/B290)</f>
        <v>0.16666666666666666</v>
      </c>
    </row>
    <row r="290" spans="1:4" ht="16.5" hidden="1" thickTop="1" thickBot="1" x14ac:dyDescent="0.3">
      <c r="A290" s="126" t="s">
        <v>752</v>
      </c>
      <c r="B290" s="127">
        <f>SUM(B287:B289)</f>
        <v>6</v>
      </c>
      <c r="C290" s="208">
        <f>SUM(C287:C289)</f>
        <v>0.99999999999999989</v>
      </c>
    </row>
    <row r="291" spans="1:4" ht="15.75" hidden="1" thickBot="1" x14ac:dyDescent="0.3">
      <c r="A291" s="1828" t="s">
        <v>747</v>
      </c>
      <c r="B291" s="1839"/>
      <c r="C291" s="1835"/>
    </row>
    <row r="292" spans="1:4" hidden="1" x14ac:dyDescent="0.25">
      <c r="A292" s="321" t="s">
        <v>465</v>
      </c>
      <c r="B292" s="406">
        <v>1</v>
      </c>
      <c r="C292" s="333">
        <f>SUM(B292/B296)</f>
        <v>0.16666666666666666</v>
      </c>
      <c r="D292" s="31"/>
    </row>
    <row r="293" spans="1:4" hidden="1" x14ac:dyDescent="0.25">
      <c r="A293" s="321" t="s">
        <v>466</v>
      </c>
      <c r="B293" s="356">
        <v>1</v>
      </c>
      <c r="C293" s="340">
        <f>SUM(B293/B296)</f>
        <v>0.16666666666666666</v>
      </c>
    </row>
    <row r="294" spans="1:4" hidden="1" x14ac:dyDescent="0.25">
      <c r="A294" s="321" t="s">
        <v>467</v>
      </c>
      <c r="B294" s="356">
        <v>3</v>
      </c>
      <c r="C294" s="340">
        <v>0.499</v>
      </c>
    </row>
    <row r="295" spans="1:4" ht="15.75" hidden="1" thickBot="1" x14ac:dyDescent="0.3">
      <c r="A295" s="114" t="s">
        <v>468</v>
      </c>
      <c r="B295" s="358">
        <v>1</v>
      </c>
      <c r="C295" s="335">
        <f>SUM(B295/B296)</f>
        <v>0.16666666666666666</v>
      </c>
    </row>
    <row r="296" spans="1:4" ht="16.5" hidden="1" thickTop="1" thickBot="1" x14ac:dyDescent="0.3">
      <c r="A296" s="34" t="s">
        <v>752</v>
      </c>
      <c r="B296" s="122">
        <f>SUM(B292:B295)</f>
        <v>6</v>
      </c>
      <c r="C296" s="209">
        <f>SUM(B296/B296)</f>
        <v>1</v>
      </c>
    </row>
  </sheetData>
  <sheetProtection algorithmName="SHA-512" hashValue="omA8lO4JC7tCCBZKrGsfTRh4Lb2JpL6SDPrdPuzEQ4zQ3igmC7mgqHkA47GGmZ2fi/Uyx+fpEJ7Wo/8w7m02Jw==" saltValue="UTvUbUinBHLiJtNetxhNug==" spinCount="100000" sheet="1" objects="1" scenarios="1"/>
  <sortState ref="A71:C76">
    <sortCondition ref="B71:B76"/>
  </sortState>
  <mergeCells count="49">
    <mergeCell ref="A33:C33"/>
    <mergeCell ref="A2:C2"/>
    <mergeCell ref="A4:C4"/>
    <mergeCell ref="A14:C14"/>
    <mergeCell ref="A22:C22"/>
    <mergeCell ref="A28:C28"/>
    <mergeCell ref="A105:C105"/>
    <mergeCell ref="A74:C74"/>
    <mergeCell ref="A76:C76"/>
    <mergeCell ref="A86:C86"/>
    <mergeCell ref="A94:C94"/>
    <mergeCell ref="A100:C100"/>
    <mergeCell ref="A179:C179"/>
    <mergeCell ref="A148:C148"/>
    <mergeCell ref="A150:C150"/>
    <mergeCell ref="A160:C160"/>
    <mergeCell ref="A168:C168"/>
    <mergeCell ref="A174:C174"/>
    <mergeCell ref="A1:C1"/>
    <mergeCell ref="A260:C260"/>
    <mergeCell ref="A262:C262"/>
    <mergeCell ref="A272:C272"/>
    <mergeCell ref="A222:C222"/>
    <mergeCell ref="A224:C224"/>
    <mergeCell ref="A234:C234"/>
    <mergeCell ref="A242:C242"/>
    <mergeCell ref="A248:C248"/>
    <mergeCell ref="A253:C253"/>
    <mergeCell ref="A39:C39"/>
    <mergeCell ref="A41:C41"/>
    <mergeCell ref="A51:C51"/>
    <mergeCell ref="A59:C59"/>
    <mergeCell ref="A65:C65"/>
    <mergeCell ref="A70:C70"/>
    <mergeCell ref="A291:C291"/>
    <mergeCell ref="A280:C280"/>
    <mergeCell ref="A286:C286"/>
    <mergeCell ref="A187:C187"/>
    <mergeCell ref="A189:C189"/>
    <mergeCell ref="A199:C199"/>
    <mergeCell ref="A207:C207"/>
    <mergeCell ref="A213:C213"/>
    <mergeCell ref="A218:C218"/>
    <mergeCell ref="A142:C142"/>
    <mergeCell ref="A111:C111"/>
    <mergeCell ref="A113:C113"/>
    <mergeCell ref="A123:C123"/>
    <mergeCell ref="A131:C131"/>
    <mergeCell ref="A137:C137"/>
  </mergeCells>
  <printOptions horizontalCentered="1"/>
  <pageMargins left="0.7" right="0.7" top="1" bottom="0.75" header="0.3" footer="0.3"/>
  <pageSetup firstPageNumber="24" orientation="portrait" useFirstPageNumber="1" r:id="rId1"/>
  <headerFooter>
    <oddHeader>&amp;L&amp;9
Semi-Annual Child Welfare Report&amp;C&amp;"-,Bold"&amp;14ARIZONA DEPARTMENT of CHILD SAFETY&amp;R&amp;9
January 01, 2021 through June 30, 2021</oddHeader>
    <oddFooter>&amp;CPage &amp;P</oddFooter>
  </headerFooter>
  <rowBreaks count="1" manualBreakCount="1">
    <brk id="11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72"/>
  <sheetViews>
    <sheetView showGridLines="0" view="pageLayout" zoomScaleNormal="100" workbookViewId="0">
      <selection activeCell="A36" sqref="A36:C36"/>
    </sheetView>
  </sheetViews>
  <sheetFormatPr defaultColWidth="8.85546875" defaultRowHeight="15" x14ac:dyDescent="0.25"/>
  <cols>
    <col min="1" max="3" width="27.5703125" customWidth="1"/>
  </cols>
  <sheetData>
    <row r="1" spans="1:3" ht="19.5" thickBot="1" x14ac:dyDescent="0.35">
      <c r="A1" s="1863" t="s">
        <v>186</v>
      </c>
      <c r="B1" s="1864"/>
      <c r="C1" s="1865"/>
    </row>
    <row r="2" spans="1:3" ht="16.5" hidden="1" thickBot="1" x14ac:dyDescent="0.3">
      <c r="A2" s="2083" t="s">
        <v>863</v>
      </c>
      <c r="B2" s="2084"/>
      <c r="C2" s="2085"/>
    </row>
    <row r="3" spans="1:3" ht="15.75" hidden="1" thickBot="1" x14ac:dyDescent="0.3">
      <c r="A3" s="206"/>
      <c r="B3" s="204" t="s">
        <v>53</v>
      </c>
      <c r="C3" s="205" t="s">
        <v>127</v>
      </c>
    </row>
    <row r="4" spans="1:3" ht="15.75" hidden="1" thickBot="1" x14ac:dyDescent="0.3">
      <c r="A4" s="1828" t="s">
        <v>469</v>
      </c>
      <c r="B4" s="1839"/>
      <c r="C4" s="1835"/>
    </row>
    <row r="5" spans="1:3" hidden="1" x14ac:dyDescent="0.25">
      <c r="A5" s="105" t="s">
        <v>175</v>
      </c>
      <c r="B5" s="1589"/>
      <c r="C5" s="340" t="e">
        <f>SUM(B5/B9)</f>
        <v>#DIV/0!</v>
      </c>
    </row>
    <row r="6" spans="1:3" hidden="1" x14ac:dyDescent="0.25">
      <c r="A6" s="102" t="s">
        <v>176</v>
      </c>
      <c r="B6" s="1534"/>
      <c r="C6" s="340" t="e">
        <f>SUM(B6/B9)</f>
        <v>#DIV/0!</v>
      </c>
    </row>
    <row r="7" spans="1:3" hidden="1" x14ac:dyDescent="0.25">
      <c r="A7" s="102" t="s">
        <v>177</v>
      </c>
      <c r="B7" s="1534"/>
      <c r="C7" s="340" t="e">
        <f>SUM(B7/B9)</f>
        <v>#DIV/0!</v>
      </c>
    </row>
    <row r="8" spans="1:3" ht="15.75" hidden="1" thickBot="1" x14ac:dyDescent="0.3">
      <c r="A8" s="103" t="s">
        <v>178</v>
      </c>
      <c r="B8" s="1536"/>
      <c r="C8" s="338" t="e">
        <f>SUM(B8/B9)</f>
        <v>#DIV/0!</v>
      </c>
    </row>
    <row r="9" spans="1:3" ht="16.5" hidden="1" thickTop="1" thickBot="1" x14ac:dyDescent="0.3">
      <c r="A9" s="128" t="s">
        <v>26</v>
      </c>
      <c r="B9" s="507">
        <f>SUM(B5:B8)</f>
        <v>0</v>
      </c>
      <c r="C9" s="208" t="e">
        <f>SUM(C5:C8)</f>
        <v>#DIV/0!</v>
      </c>
    </row>
    <row r="10" spans="1:3" ht="15.75" hidden="1" thickBot="1" x14ac:dyDescent="0.3">
      <c r="A10" s="1828" t="s">
        <v>470</v>
      </c>
      <c r="B10" s="1839"/>
      <c r="C10" s="1835"/>
    </row>
    <row r="11" spans="1:3" hidden="1" x14ac:dyDescent="0.25">
      <c r="A11" s="105" t="s">
        <v>179</v>
      </c>
      <c r="B11" s="1589"/>
      <c r="C11" s="340" t="e">
        <f>SUM(B11/B14)</f>
        <v>#DIV/0!</v>
      </c>
    </row>
    <row r="12" spans="1:3" hidden="1" x14ac:dyDescent="0.25">
      <c r="A12" s="102" t="s">
        <v>180</v>
      </c>
      <c r="B12" s="1534"/>
      <c r="C12" s="340" t="e">
        <f>SUM(B12/B14)</f>
        <v>#DIV/0!</v>
      </c>
    </row>
    <row r="13" spans="1:3" ht="15.75" hidden="1" thickBot="1" x14ac:dyDescent="0.3">
      <c r="A13" s="103" t="s">
        <v>181</v>
      </c>
      <c r="B13" s="1536"/>
      <c r="C13" s="338" t="e">
        <f>SUM(B13/B14)</f>
        <v>#DIV/0!</v>
      </c>
    </row>
    <row r="14" spans="1:3" ht="16.5" hidden="1" thickTop="1" thickBot="1" x14ac:dyDescent="0.3">
      <c r="A14" s="126" t="s">
        <v>26</v>
      </c>
      <c r="B14" s="210">
        <f>SUM(B11:B13)</f>
        <v>0</v>
      </c>
      <c r="C14" s="208" t="e">
        <f>SUM(C11:C13)</f>
        <v>#DIV/0!</v>
      </c>
    </row>
    <row r="15" spans="1:3" ht="15.75" hidden="1" thickBot="1" x14ac:dyDescent="0.3">
      <c r="A15" s="1828" t="s">
        <v>471</v>
      </c>
      <c r="B15" s="1839"/>
      <c r="C15" s="1835"/>
    </row>
    <row r="16" spans="1:3" hidden="1" x14ac:dyDescent="0.25">
      <c r="A16" s="104" t="s">
        <v>335</v>
      </c>
      <c r="B16" s="2110"/>
      <c r="C16" s="2111"/>
    </row>
    <row r="17" spans="1:3" hidden="1" x14ac:dyDescent="0.25">
      <c r="A17" s="96" t="s">
        <v>331</v>
      </c>
      <c r="B17" s="2106"/>
      <c r="C17" s="2107"/>
    </row>
    <row r="18" spans="1:3" ht="15.75" hidden="1" thickBot="1" x14ac:dyDescent="0.3">
      <c r="A18" s="100" t="s">
        <v>332</v>
      </c>
      <c r="B18" s="2108"/>
      <c r="C18" s="2109"/>
    </row>
    <row r="19" spans="1:3" ht="15.75" hidden="1" thickBot="1" x14ac:dyDescent="0.3">
      <c r="A19" s="1828" t="s">
        <v>472</v>
      </c>
      <c r="B19" s="1839"/>
      <c r="C19" s="1835"/>
    </row>
    <row r="20" spans="1:3" hidden="1" x14ac:dyDescent="0.25">
      <c r="A20" s="101" t="s">
        <v>335</v>
      </c>
      <c r="B20" s="2104"/>
      <c r="C20" s="2105"/>
    </row>
    <row r="21" spans="1:3" hidden="1" x14ac:dyDescent="0.25">
      <c r="A21" s="102" t="s">
        <v>331</v>
      </c>
      <c r="B21" s="2106"/>
      <c r="C21" s="2107"/>
    </row>
    <row r="22" spans="1:3" ht="15.75" hidden="1" thickBot="1" x14ac:dyDescent="0.3">
      <c r="A22" s="106" t="s">
        <v>332</v>
      </c>
      <c r="B22" s="2108"/>
      <c r="C22" s="2109"/>
    </row>
    <row r="23" spans="1:3" s="1413" customFormat="1" ht="16.5" thickBot="1" x14ac:dyDescent="0.3">
      <c r="A23" s="2083" t="s">
        <v>845</v>
      </c>
      <c r="B23" s="2084"/>
      <c r="C23" s="2085"/>
    </row>
    <row r="24" spans="1:3" s="1413" customFormat="1" ht="15.75" thickBot="1" x14ac:dyDescent="0.3">
      <c r="A24" s="206"/>
      <c r="B24" s="204" t="s">
        <v>53</v>
      </c>
      <c r="C24" s="205" t="s">
        <v>127</v>
      </c>
    </row>
    <row r="25" spans="1:3" s="1413" customFormat="1" ht="15.75" thickBot="1" x14ac:dyDescent="0.3">
      <c r="A25" s="1828" t="s">
        <v>469</v>
      </c>
      <c r="B25" s="1839"/>
      <c r="C25" s="1835"/>
    </row>
    <row r="26" spans="1:3" s="1413" customFormat="1" x14ac:dyDescent="0.25">
      <c r="A26" s="105" t="s">
        <v>175</v>
      </c>
      <c r="B26" s="1726">
        <v>604</v>
      </c>
      <c r="C26" s="340">
        <f>SUM(B26/B30)</f>
        <v>0.54710144927536231</v>
      </c>
    </row>
    <row r="27" spans="1:3" s="1413" customFormat="1" x14ac:dyDescent="0.25">
      <c r="A27" s="102" t="s">
        <v>176</v>
      </c>
      <c r="B27" s="1731">
        <v>36</v>
      </c>
      <c r="C27" s="340">
        <f>SUM(B27/B30)</f>
        <v>3.2608695652173912E-2</v>
      </c>
    </row>
    <row r="28" spans="1:3" s="1413" customFormat="1" x14ac:dyDescent="0.25">
      <c r="A28" s="102" t="s">
        <v>177</v>
      </c>
      <c r="B28" s="1731">
        <v>462</v>
      </c>
      <c r="C28" s="340">
        <f>SUM(B28/B30)</f>
        <v>0.41847826086956524</v>
      </c>
    </row>
    <row r="29" spans="1:3" s="1413" customFormat="1" ht="15.75" thickBot="1" x14ac:dyDescent="0.3">
      <c r="A29" s="103" t="s">
        <v>178</v>
      </c>
      <c r="B29" s="506">
        <v>2</v>
      </c>
      <c r="C29" s="338">
        <f>SUM(B29/B30)</f>
        <v>1.8115942028985507E-3</v>
      </c>
    </row>
    <row r="30" spans="1:3" s="1413" customFormat="1" ht="16.5" thickTop="1" thickBot="1" x14ac:dyDescent="0.3">
      <c r="A30" s="128" t="s">
        <v>26</v>
      </c>
      <c r="B30" s="507">
        <f>SUM(B26:B29)</f>
        <v>1104</v>
      </c>
      <c r="C30" s="208">
        <f>SUM(C26:C29)</f>
        <v>1</v>
      </c>
    </row>
    <row r="31" spans="1:3" s="1413" customFormat="1" ht="15.75" thickBot="1" x14ac:dyDescent="0.3">
      <c r="A31" s="1828" t="s">
        <v>470</v>
      </c>
      <c r="B31" s="1839"/>
      <c r="C31" s="1835"/>
    </row>
    <row r="32" spans="1:3" s="1413" customFormat="1" x14ac:dyDescent="0.25">
      <c r="A32" s="105" t="s">
        <v>179</v>
      </c>
      <c r="B32" s="1726">
        <v>606</v>
      </c>
      <c r="C32" s="340">
        <f>SUM(B32/B35)</f>
        <v>0.54891304347826086</v>
      </c>
    </row>
    <row r="33" spans="1:4" s="1413" customFormat="1" x14ac:dyDescent="0.25">
      <c r="A33" s="102" t="s">
        <v>180</v>
      </c>
      <c r="B33" s="1731">
        <v>102</v>
      </c>
      <c r="C33" s="340">
        <f>SUM(B33/B35)</f>
        <v>9.2391304347826081E-2</v>
      </c>
    </row>
    <row r="34" spans="1:4" s="1413" customFormat="1" ht="15.75" thickBot="1" x14ac:dyDescent="0.3">
      <c r="A34" s="103" t="s">
        <v>181</v>
      </c>
      <c r="B34" s="506">
        <v>396</v>
      </c>
      <c r="C34" s="338">
        <f>SUM(B34/B35)</f>
        <v>0.35869565217391303</v>
      </c>
    </row>
    <row r="35" spans="1:4" s="1413" customFormat="1" ht="16.5" thickTop="1" thickBot="1" x14ac:dyDescent="0.3">
      <c r="A35" s="126" t="s">
        <v>26</v>
      </c>
      <c r="B35" s="210">
        <f>SUM(B32:B34)</f>
        <v>1104</v>
      </c>
      <c r="C35" s="208">
        <f>SUM(C32:C34)</f>
        <v>1</v>
      </c>
    </row>
    <row r="36" spans="1:4" s="1413" customFormat="1" ht="15.75" thickBot="1" x14ac:dyDescent="0.3">
      <c r="A36" s="1828" t="s">
        <v>471</v>
      </c>
      <c r="B36" s="1839"/>
      <c r="C36" s="1835"/>
    </row>
    <row r="37" spans="1:4" s="1413" customFormat="1" x14ac:dyDescent="0.25">
      <c r="A37" s="1659" t="s">
        <v>335</v>
      </c>
      <c r="B37" s="2265" t="s">
        <v>883</v>
      </c>
      <c r="C37" s="2266"/>
    </row>
    <row r="38" spans="1:4" s="1413" customFormat="1" x14ac:dyDescent="0.25">
      <c r="A38" s="96" t="s">
        <v>331</v>
      </c>
      <c r="B38" s="2267" t="s">
        <v>517</v>
      </c>
      <c r="C38" s="2268"/>
    </row>
    <row r="39" spans="1:4" s="1413" customFormat="1" ht="15.75" thickBot="1" x14ac:dyDescent="0.3">
      <c r="A39" s="100" t="s">
        <v>332</v>
      </c>
      <c r="B39" s="2269" t="s">
        <v>891</v>
      </c>
      <c r="C39" s="2270"/>
    </row>
    <row r="40" spans="1:4" s="1413" customFormat="1" ht="15.75" thickBot="1" x14ac:dyDescent="0.3">
      <c r="A40" s="1828" t="s">
        <v>472</v>
      </c>
      <c r="B40" s="1839"/>
      <c r="C40" s="1835"/>
    </row>
    <row r="41" spans="1:4" s="1413" customFormat="1" x14ac:dyDescent="0.25">
      <c r="A41" s="101" t="s">
        <v>335</v>
      </c>
      <c r="B41" s="2271" t="s">
        <v>882</v>
      </c>
      <c r="C41" s="2272"/>
    </row>
    <row r="42" spans="1:4" s="1413" customFormat="1" x14ac:dyDescent="0.25">
      <c r="A42" s="102" t="s">
        <v>331</v>
      </c>
      <c r="B42" s="2267" t="s">
        <v>881</v>
      </c>
      <c r="C42" s="2268"/>
    </row>
    <row r="43" spans="1:4" s="1413" customFormat="1" ht="15.75" thickBot="1" x14ac:dyDescent="0.3">
      <c r="A43" s="106" t="s">
        <v>332</v>
      </c>
      <c r="B43" s="2269" t="s">
        <v>948</v>
      </c>
      <c r="C43" s="2270"/>
      <c r="D43" s="1700"/>
    </row>
    <row r="44" spans="1:4" s="1413" customFormat="1" ht="16.5" hidden="1" thickBot="1" x14ac:dyDescent="0.3">
      <c r="A44" s="2083" t="s">
        <v>771</v>
      </c>
      <c r="B44" s="2084"/>
      <c r="C44" s="2085"/>
    </row>
    <row r="45" spans="1:4" s="1413" customFormat="1" ht="15.75" hidden="1" thickBot="1" x14ac:dyDescent="0.3">
      <c r="A45" s="206"/>
      <c r="B45" s="204" t="s">
        <v>53</v>
      </c>
      <c r="C45" s="205" t="s">
        <v>127</v>
      </c>
    </row>
    <row r="46" spans="1:4" s="1413" customFormat="1" ht="15.75" hidden="1" thickBot="1" x14ac:dyDescent="0.3">
      <c r="A46" s="1828" t="s">
        <v>469</v>
      </c>
      <c r="B46" s="1839"/>
      <c r="C46" s="1835"/>
    </row>
    <row r="47" spans="1:4" s="1413" customFormat="1" hidden="1" x14ac:dyDescent="0.25">
      <c r="A47" s="105" t="s">
        <v>175</v>
      </c>
      <c r="B47" s="1618">
        <v>757</v>
      </c>
      <c r="C47" s="340">
        <f>SUM(B47/B51)</f>
        <v>0.5461760461760462</v>
      </c>
    </row>
    <row r="48" spans="1:4" s="1413" customFormat="1" hidden="1" x14ac:dyDescent="0.25">
      <c r="A48" s="102" t="s">
        <v>176</v>
      </c>
      <c r="B48" s="1621">
        <v>25</v>
      </c>
      <c r="C48" s="340">
        <f>SUM(B48/B51)</f>
        <v>1.8037518037518036E-2</v>
      </c>
    </row>
    <row r="49" spans="1:3" s="1413" customFormat="1" hidden="1" x14ac:dyDescent="0.25">
      <c r="A49" s="102" t="s">
        <v>177</v>
      </c>
      <c r="B49" s="1621">
        <v>598</v>
      </c>
      <c r="C49" s="340">
        <f>SUM(B49/B51)</f>
        <v>0.43145743145743148</v>
      </c>
    </row>
    <row r="50" spans="1:3" s="1413" customFormat="1" ht="15.75" hidden="1" thickBot="1" x14ac:dyDescent="0.3">
      <c r="A50" s="103" t="s">
        <v>178</v>
      </c>
      <c r="B50" s="506">
        <v>6</v>
      </c>
      <c r="C50" s="338">
        <f>SUM(B50/B51)</f>
        <v>4.329004329004329E-3</v>
      </c>
    </row>
    <row r="51" spans="1:3" s="1413" customFormat="1" ht="16.5" hidden="1" thickTop="1" thickBot="1" x14ac:dyDescent="0.3">
      <c r="A51" s="128" t="s">
        <v>26</v>
      </c>
      <c r="B51" s="507">
        <f>SUM(B47:B50)</f>
        <v>1386</v>
      </c>
      <c r="C51" s="208">
        <f>SUM(C47:C50)</f>
        <v>1</v>
      </c>
    </row>
    <row r="52" spans="1:3" s="1413" customFormat="1" ht="15.75" hidden="1" thickBot="1" x14ac:dyDescent="0.3">
      <c r="A52" s="1828" t="s">
        <v>470</v>
      </c>
      <c r="B52" s="1839"/>
      <c r="C52" s="1835"/>
    </row>
    <row r="53" spans="1:3" s="1413" customFormat="1" hidden="1" x14ac:dyDescent="0.25">
      <c r="A53" s="105" t="s">
        <v>179</v>
      </c>
      <c r="B53" s="1618">
        <v>774</v>
      </c>
      <c r="C53" s="340">
        <v>0.55900000000000005</v>
      </c>
    </row>
    <row r="54" spans="1:3" s="1413" customFormat="1" hidden="1" x14ac:dyDescent="0.25">
      <c r="A54" s="102" t="s">
        <v>180</v>
      </c>
      <c r="B54" s="1621">
        <v>67</v>
      </c>
      <c r="C54" s="340">
        <f>SUM(B54/B56)</f>
        <v>4.8340548340548344E-2</v>
      </c>
    </row>
    <row r="55" spans="1:3" s="1413" customFormat="1" ht="15.75" hidden="1" thickBot="1" x14ac:dyDescent="0.3">
      <c r="A55" s="103" t="s">
        <v>181</v>
      </c>
      <c r="B55" s="506">
        <v>545</v>
      </c>
      <c r="C55" s="338">
        <f>SUM(B55/B56)</f>
        <v>0.39321789321789324</v>
      </c>
    </row>
    <row r="56" spans="1:3" s="1413" customFormat="1" ht="16.5" hidden="1" thickTop="1" thickBot="1" x14ac:dyDescent="0.3">
      <c r="A56" s="126" t="s">
        <v>26</v>
      </c>
      <c r="B56" s="210">
        <f>SUM(B53:B55)</f>
        <v>1386</v>
      </c>
      <c r="C56" s="208">
        <f>SUM(C53:C55)</f>
        <v>1.0005584415584416</v>
      </c>
    </row>
    <row r="57" spans="1:3" s="1413" customFormat="1" ht="15.75" hidden="1" thickBot="1" x14ac:dyDescent="0.3">
      <c r="A57" s="1828" t="s">
        <v>471</v>
      </c>
      <c r="B57" s="1839"/>
      <c r="C57" s="1835"/>
    </row>
    <row r="58" spans="1:3" s="1413" customFormat="1" hidden="1" x14ac:dyDescent="0.25">
      <c r="A58" s="1539" t="s">
        <v>335</v>
      </c>
      <c r="B58" s="2102" t="s">
        <v>516</v>
      </c>
      <c r="C58" s="2103"/>
    </row>
    <row r="59" spans="1:3" s="1413" customFormat="1" hidden="1" x14ac:dyDescent="0.25">
      <c r="A59" s="96" t="s">
        <v>331</v>
      </c>
      <c r="B59" s="2092" t="s">
        <v>517</v>
      </c>
      <c r="C59" s="2093"/>
    </row>
    <row r="60" spans="1:3" s="1413" customFormat="1" ht="15.75" hidden="1" thickBot="1" x14ac:dyDescent="0.3">
      <c r="A60" s="100" t="s">
        <v>332</v>
      </c>
      <c r="B60" s="2090" t="s">
        <v>805</v>
      </c>
      <c r="C60" s="2091"/>
    </row>
    <row r="61" spans="1:3" s="1413" customFormat="1" ht="15.75" hidden="1" thickBot="1" x14ac:dyDescent="0.3">
      <c r="A61" s="1828" t="s">
        <v>472</v>
      </c>
      <c r="B61" s="1839"/>
      <c r="C61" s="1835"/>
    </row>
    <row r="62" spans="1:3" s="1413" customFormat="1" hidden="1" x14ac:dyDescent="0.25">
      <c r="A62" s="101" t="s">
        <v>335</v>
      </c>
      <c r="B62" s="2094" t="s">
        <v>518</v>
      </c>
      <c r="C62" s="2095"/>
    </row>
    <row r="63" spans="1:3" s="1413" customFormat="1" hidden="1" x14ac:dyDescent="0.25">
      <c r="A63" s="102" t="s">
        <v>331</v>
      </c>
      <c r="B63" s="2092" t="s">
        <v>517</v>
      </c>
      <c r="C63" s="2093"/>
    </row>
    <row r="64" spans="1:3" s="1413" customFormat="1" ht="15.75" hidden="1" thickBot="1" x14ac:dyDescent="0.3">
      <c r="A64" s="106" t="s">
        <v>332</v>
      </c>
      <c r="B64" s="2090" t="s">
        <v>779</v>
      </c>
      <c r="C64" s="2091"/>
    </row>
    <row r="65" spans="1:3" s="203" customFormat="1" ht="16.5" hidden="1" thickBot="1" x14ac:dyDescent="0.3">
      <c r="A65" s="2083" t="s">
        <v>691</v>
      </c>
      <c r="B65" s="2084"/>
      <c r="C65" s="2085"/>
    </row>
    <row r="66" spans="1:3" s="203" customFormat="1" ht="15.75" hidden="1" thickBot="1" x14ac:dyDescent="0.3">
      <c r="A66" s="206"/>
      <c r="B66" s="204" t="s">
        <v>53</v>
      </c>
      <c r="C66" s="205" t="s">
        <v>127</v>
      </c>
    </row>
    <row r="67" spans="1:3" s="203" customFormat="1" ht="15.75" hidden="1" thickBot="1" x14ac:dyDescent="0.3">
      <c r="A67" s="1828" t="s">
        <v>469</v>
      </c>
      <c r="B67" s="1839"/>
      <c r="C67" s="1835"/>
    </row>
    <row r="68" spans="1:3" s="203" customFormat="1" hidden="1" x14ac:dyDescent="0.25">
      <c r="A68" s="105" t="s">
        <v>175</v>
      </c>
      <c r="B68" s="1427">
        <v>825</v>
      </c>
      <c r="C68" s="746">
        <f>SUM(B68/B72)</f>
        <v>0.61613144137415987</v>
      </c>
    </row>
    <row r="69" spans="1:3" s="203" customFormat="1" hidden="1" x14ac:dyDescent="0.25">
      <c r="A69" s="102" t="s">
        <v>176</v>
      </c>
      <c r="B69" s="1431">
        <v>30</v>
      </c>
      <c r="C69" s="746">
        <f>SUM(B69/B72)</f>
        <v>2.2404779686333084E-2</v>
      </c>
    </row>
    <row r="70" spans="1:3" s="203" customFormat="1" hidden="1" x14ac:dyDescent="0.25">
      <c r="A70" s="102" t="s">
        <v>177</v>
      </c>
      <c r="B70" s="1431">
        <v>477</v>
      </c>
      <c r="C70" s="746">
        <f>SUM(B70/B72)</f>
        <v>0.35623599701269604</v>
      </c>
    </row>
    <row r="71" spans="1:3" s="203" customFormat="1" ht="15.75" hidden="1" thickBot="1" x14ac:dyDescent="0.3">
      <c r="A71" s="103" t="s">
        <v>178</v>
      </c>
      <c r="B71" s="506">
        <v>7</v>
      </c>
      <c r="C71" s="618">
        <f>SUM(B71/B72)</f>
        <v>5.2277819268110532E-3</v>
      </c>
    </row>
    <row r="72" spans="1:3" s="203" customFormat="1" ht="16.5" hidden="1" thickTop="1" thickBot="1" x14ac:dyDescent="0.3">
      <c r="A72" s="128" t="s">
        <v>26</v>
      </c>
      <c r="B72" s="507">
        <f>SUM(B68:B71)</f>
        <v>1339</v>
      </c>
      <c r="C72" s="1515">
        <f>SUM(C68:C71)</f>
        <v>1</v>
      </c>
    </row>
    <row r="73" spans="1:3" s="203" customFormat="1" ht="15.75" hidden="1" thickBot="1" x14ac:dyDescent="0.3">
      <c r="A73" s="1828" t="s">
        <v>470</v>
      </c>
      <c r="B73" s="1839"/>
      <c r="C73" s="1835"/>
    </row>
    <row r="74" spans="1:3" s="203" customFormat="1" hidden="1" x14ac:dyDescent="0.25">
      <c r="A74" s="105" t="s">
        <v>179</v>
      </c>
      <c r="B74" s="1427">
        <v>700</v>
      </c>
      <c r="C74" s="746">
        <f>SUM(B74/B77)</f>
        <v>0.52277819268110526</v>
      </c>
    </row>
    <row r="75" spans="1:3" s="203" customFormat="1" hidden="1" x14ac:dyDescent="0.25">
      <c r="A75" s="102" t="s">
        <v>180</v>
      </c>
      <c r="B75" s="1431">
        <v>64</v>
      </c>
      <c r="C75" s="746">
        <f>SUM(B75/B77)</f>
        <v>4.7796863330843917E-2</v>
      </c>
    </row>
    <row r="76" spans="1:3" s="203" customFormat="1" ht="15.75" hidden="1" thickBot="1" x14ac:dyDescent="0.3">
      <c r="A76" s="103" t="s">
        <v>181</v>
      </c>
      <c r="B76" s="506">
        <v>575</v>
      </c>
      <c r="C76" s="618">
        <f>SUM(B76/B77)</f>
        <v>0.42942494398805081</v>
      </c>
    </row>
    <row r="77" spans="1:3" s="203" customFormat="1" ht="16.5" hidden="1" thickTop="1" thickBot="1" x14ac:dyDescent="0.3">
      <c r="A77" s="126" t="s">
        <v>26</v>
      </c>
      <c r="B77" s="507">
        <f>SUM(B74:B76)</f>
        <v>1339</v>
      </c>
      <c r="C77" s="1515">
        <f>SUM(C74:C76)</f>
        <v>1</v>
      </c>
    </row>
    <row r="78" spans="1:3" s="203" customFormat="1" ht="15.75" hidden="1" thickBot="1" x14ac:dyDescent="0.3">
      <c r="A78" s="1828" t="s">
        <v>471</v>
      </c>
      <c r="B78" s="1839"/>
      <c r="C78" s="1835"/>
    </row>
    <row r="79" spans="1:3" s="203" customFormat="1" hidden="1" x14ac:dyDescent="0.25">
      <c r="A79" s="1385" t="s">
        <v>335</v>
      </c>
      <c r="B79" s="2102" t="s">
        <v>516</v>
      </c>
      <c r="C79" s="2103"/>
    </row>
    <row r="80" spans="1:3" s="203" customFormat="1" hidden="1" x14ac:dyDescent="0.25">
      <c r="A80" s="96" t="s">
        <v>331</v>
      </c>
      <c r="B80" s="2092" t="s">
        <v>517</v>
      </c>
      <c r="C80" s="2093"/>
    </row>
    <row r="81" spans="1:7" s="203" customFormat="1" ht="15.75" hidden="1" thickBot="1" x14ac:dyDescent="0.3">
      <c r="A81" s="100" t="s">
        <v>332</v>
      </c>
      <c r="B81" s="2090" t="s">
        <v>719</v>
      </c>
      <c r="C81" s="2091"/>
    </row>
    <row r="82" spans="1:7" s="203" customFormat="1" ht="15.75" hidden="1" thickBot="1" x14ac:dyDescent="0.3">
      <c r="A82" s="1828" t="s">
        <v>472</v>
      </c>
      <c r="B82" s="1839"/>
      <c r="C82" s="1835"/>
      <c r="E82" s="1421"/>
      <c r="F82" s="1422"/>
      <c r="G82" s="1422"/>
    </row>
    <row r="83" spans="1:7" s="203" customFormat="1" hidden="1" x14ac:dyDescent="0.25">
      <c r="A83" s="101" t="s">
        <v>335</v>
      </c>
      <c r="B83" s="2094" t="s">
        <v>720</v>
      </c>
      <c r="C83" s="2095"/>
    </row>
    <row r="84" spans="1:7" s="203" customFormat="1" hidden="1" x14ac:dyDescent="0.25">
      <c r="A84" s="102" t="s">
        <v>331</v>
      </c>
      <c r="B84" s="2092" t="s">
        <v>721</v>
      </c>
      <c r="C84" s="2093"/>
    </row>
    <row r="85" spans="1:7" s="203" customFormat="1" ht="15.75" hidden="1" thickBot="1" x14ac:dyDescent="0.3">
      <c r="A85" s="106" t="s">
        <v>332</v>
      </c>
      <c r="B85" s="2090" t="s">
        <v>612</v>
      </c>
      <c r="C85" s="2091"/>
    </row>
    <row r="86" spans="1:7" s="203" customFormat="1" ht="16.5" hidden="1" thickBot="1" x14ac:dyDescent="0.3">
      <c r="A86" s="2083" t="s">
        <v>608</v>
      </c>
      <c r="B86" s="2084"/>
      <c r="C86" s="2085"/>
    </row>
    <row r="87" spans="1:7" s="203" customFormat="1" ht="15.75" hidden="1" thickBot="1" x14ac:dyDescent="0.3">
      <c r="A87" s="206"/>
      <c r="B87" s="204" t="s">
        <v>53</v>
      </c>
      <c r="C87" s="205" t="s">
        <v>127</v>
      </c>
    </row>
    <row r="88" spans="1:7" s="203" customFormat="1" ht="15.75" hidden="1" thickBot="1" x14ac:dyDescent="0.3">
      <c r="A88" s="1828" t="s">
        <v>680</v>
      </c>
      <c r="B88" s="1839"/>
      <c r="C88" s="1835"/>
    </row>
    <row r="89" spans="1:7" s="203" customFormat="1" hidden="1" x14ac:dyDescent="0.25">
      <c r="A89" s="105" t="s">
        <v>175</v>
      </c>
      <c r="B89" s="1197">
        <v>1047</v>
      </c>
      <c r="C89" s="340">
        <f>SUM(B89/B93)</f>
        <v>0.62321428571428572</v>
      </c>
    </row>
    <row r="90" spans="1:7" s="203" customFormat="1" hidden="1" x14ac:dyDescent="0.25">
      <c r="A90" s="102" t="s">
        <v>176</v>
      </c>
      <c r="B90" s="1012">
        <v>37</v>
      </c>
      <c r="C90" s="340">
        <f>SUM(B90/B93)</f>
        <v>2.2023809523809525E-2</v>
      </c>
    </row>
    <row r="91" spans="1:7" s="203" customFormat="1" hidden="1" x14ac:dyDescent="0.25">
      <c r="A91" s="102" t="s">
        <v>177</v>
      </c>
      <c r="B91" s="1012">
        <v>591</v>
      </c>
      <c r="C91" s="340">
        <f>SUM(B91/B93)</f>
        <v>0.35178571428571431</v>
      </c>
    </row>
    <row r="92" spans="1:7" s="203" customFormat="1" ht="15.75" hidden="1" thickBot="1" x14ac:dyDescent="0.3">
      <c r="A92" s="103" t="s">
        <v>178</v>
      </c>
      <c r="B92" s="1201">
        <v>5</v>
      </c>
      <c r="C92" s="338">
        <f>SUM(B92/B93)</f>
        <v>2.976190476190476E-3</v>
      </c>
    </row>
    <row r="93" spans="1:7" s="203" customFormat="1" ht="16.5" hidden="1" thickTop="1" thickBot="1" x14ac:dyDescent="0.3">
      <c r="A93" s="128" t="s">
        <v>26</v>
      </c>
      <c r="B93" s="507">
        <f>SUM(B89:B92)</f>
        <v>1680</v>
      </c>
      <c r="C93" s="208">
        <f>SUM(C89:C92)</f>
        <v>1</v>
      </c>
    </row>
    <row r="94" spans="1:7" s="203" customFormat="1" ht="15.75" hidden="1" thickBot="1" x14ac:dyDescent="0.3">
      <c r="A94" s="1828" t="s">
        <v>681</v>
      </c>
      <c r="B94" s="1839"/>
      <c r="C94" s="1835"/>
    </row>
    <row r="95" spans="1:7" s="203" customFormat="1" hidden="1" x14ac:dyDescent="0.25">
      <c r="A95" s="105" t="s">
        <v>179</v>
      </c>
      <c r="B95" s="1197">
        <v>922</v>
      </c>
      <c r="C95" s="340">
        <f>SUM(B95/B98)</f>
        <v>0.54880952380952386</v>
      </c>
    </row>
    <row r="96" spans="1:7" s="203" customFormat="1" hidden="1" x14ac:dyDescent="0.25">
      <c r="A96" s="102" t="s">
        <v>180</v>
      </c>
      <c r="B96" s="1012">
        <v>78</v>
      </c>
      <c r="C96" s="340">
        <f>SUM(B96/B98)</f>
        <v>4.642857142857143E-2</v>
      </c>
    </row>
    <row r="97" spans="1:3" s="203" customFormat="1" ht="15.75" hidden="1" thickBot="1" x14ac:dyDescent="0.3">
      <c r="A97" s="103" t="s">
        <v>181</v>
      </c>
      <c r="B97" s="1201">
        <v>680</v>
      </c>
      <c r="C97" s="338">
        <f>SUM(B97/B98)</f>
        <v>0.40476190476190477</v>
      </c>
    </row>
    <row r="98" spans="1:3" s="203" customFormat="1" ht="16.5" hidden="1" thickTop="1" thickBot="1" x14ac:dyDescent="0.3">
      <c r="A98" s="126" t="s">
        <v>26</v>
      </c>
      <c r="B98" s="210">
        <f>SUM(B95:B97)</f>
        <v>1680</v>
      </c>
      <c r="C98" s="208">
        <f>SUM(C95:C97)</f>
        <v>1</v>
      </c>
    </row>
    <row r="99" spans="1:3" s="203" customFormat="1" ht="15.75" hidden="1" thickBot="1" x14ac:dyDescent="0.3">
      <c r="A99" s="1828" t="s">
        <v>682</v>
      </c>
      <c r="B99" s="1839"/>
      <c r="C99" s="1835"/>
    </row>
    <row r="100" spans="1:3" s="203" customFormat="1" hidden="1" x14ac:dyDescent="0.25">
      <c r="A100" s="1262" t="s">
        <v>335</v>
      </c>
      <c r="B100" s="2112" t="s">
        <v>516</v>
      </c>
      <c r="C100" s="2113"/>
    </row>
    <row r="101" spans="1:3" s="203" customFormat="1" hidden="1" x14ac:dyDescent="0.25">
      <c r="A101" s="96" t="s">
        <v>331</v>
      </c>
      <c r="B101" s="2098" t="s">
        <v>517</v>
      </c>
      <c r="C101" s="2099"/>
    </row>
    <row r="102" spans="1:3" s="203" customFormat="1" ht="15.75" hidden="1" thickBot="1" x14ac:dyDescent="0.3">
      <c r="A102" s="100" t="s">
        <v>332</v>
      </c>
      <c r="B102" s="2096" t="s">
        <v>610</v>
      </c>
      <c r="C102" s="2097"/>
    </row>
    <row r="103" spans="1:3" s="203" customFormat="1" ht="15.75" hidden="1" thickBot="1" x14ac:dyDescent="0.3">
      <c r="A103" s="1828" t="s">
        <v>683</v>
      </c>
      <c r="B103" s="1839"/>
      <c r="C103" s="1835"/>
    </row>
    <row r="104" spans="1:3" s="203" customFormat="1" hidden="1" x14ac:dyDescent="0.25">
      <c r="A104" s="101" t="s">
        <v>335</v>
      </c>
      <c r="B104" s="2100" t="s">
        <v>518</v>
      </c>
      <c r="C104" s="2101"/>
    </row>
    <row r="105" spans="1:3" s="203" customFormat="1" hidden="1" x14ac:dyDescent="0.25">
      <c r="A105" s="102" t="s">
        <v>331</v>
      </c>
      <c r="B105" s="2098" t="s">
        <v>611</v>
      </c>
      <c r="C105" s="2099"/>
    </row>
    <row r="106" spans="1:3" s="203" customFormat="1" ht="15.75" hidden="1" thickBot="1" x14ac:dyDescent="0.3">
      <c r="A106" s="106" t="s">
        <v>332</v>
      </c>
      <c r="B106" s="2096" t="s">
        <v>612</v>
      </c>
      <c r="C106" s="2097"/>
    </row>
    <row r="107" spans="1:3" s="203" customFormat="1" ht="16.5" hidden="1" thickBot="1" x14ac:dyDescent="0.3">
      <c r="A107" s="2083" t="s">
        <v>701</v>
      </c>
      <c r="B107" s="2084"/>
      <c r="C107" s="2085"/>
    </row>
    <row r="108" spans="1:3" s="203" customFormat="1" ht="15.75" hidden="1" thickBot="1" x14ac:dyDescent="0.3">
      <c r="A108" s="206"/>
      <c r="B108" s="204" t="s">
        <v>53</v>
      </c>
      <c r="C108" s="205" t="s">
        <v>127</v>
      </c>
    </row>
    <row r="109" spans="1:3" s="203" customFormat="1" ht="15.75" hidden="1" thickBot="1" x14ac:dyDescent="0.3">
      <c r="A109" s="1828" t="s">
        <v>469</v>
      </c>
      <c r="B109" s="1839"/>
      <c r="C109" s="1835"/>
    </row>
    <row r="110" spans="1:3" s="203" customFormat="1" hidden="1" x14ac:dyDescent="0.25">
      <c r="A110" s="105" t="s">
        <v>175</v>
      </c>
      <c r="B110" s="1197">
        <v>960</v>
      </c>
      <c r="C110" s="340">
        <f>SUM(B110/B114)</f>
        <v>0.625</v>
      </c>
    </row>
    <row r="111" spans="1:3" s="203" customFormat="1" hidden="1" x14ac:dyDescent="0.25">
      <c r="A111" s="102" t="s">
        <v>176</v>
      </c>
      <c r="B111" s="1012">
        <v>56</v>
      </c>
      <c r="C111" s="340">
        <f>SUM(B111/B114)</f>
        <v>3.6458333333333336E-2</v>
      </c>
    </row>
    <row r="112" spans="1:3" s="203" customFormat="1" hidden="1" x14ac:dyDescent="0.25">
      <c r="A112" s="102" t="s">
        <v>177</v>
      </c>
      <c r="B112" s="1012">
        <v>510</v>
      </c>
      <c r="C112" s="340">
        <f>SUM(B112/B114)</f>
        <v>0.33203125</v>
      </c>
    </row>
    <row r="113" spans="1:3" s="203" customFormat="1" ht="15.75" hidden="1" thickBot="1" x14ac:dyDescent="0.3">
      <c r="A113" s="103" t="s">
        <v>178</v>
      </c>
      <c r="B113" s="1201">
        <v>10</v>
      </c>
      <c r="C113" s="338">
        <f>SUM(B113/B114)</f>
        <v>6.510416666666667E-3</v>
      </c>
    </row>
    <row r="114" spans="1:3" s="203" customFormat="1" ht="16.5" hidden="1" thickTop="1" thickBot="1" x14ac:dyDescent="0.3">
      <c r="A114" s="128" t="s">
        <v>26</v>
      </c>
      <c r="B114" s="507">
        <f>SUM(B110:B113)</f>
        <v>1536</v>
      </c>
      <c r="C114" s="208">
        <f>SUM(C110:C113)</f>
        <v>1</v>
      </c>
    </row>
    <row r="115" spans="1:3" s="203" customFormat="1" ht="15.75" hidden="1" thickBot="1" x14ac:dyDescent="0.3">
      <c r="A115" s="1828" t="s">
        <v>470</v>
      </c>
      <c r="B115" s="1839"/>
      <c r="C115" s="1835"/>
    </row>
    <row r="116" spans="1:3" s="203" customFormat="1" hidden="1" x14ac:dyDescent="0.25">
      <c r="A116" s="105" t="s">
        <v>179</v>
      </c>
      <c r="B116" s="1197">
        <v>833</v>
      </c>
      <c r="C116" s="340">
        <f>SUM(B116/B119)</f>
        <v>0.54231770833333337</v>
      </c>
    </row>
    <row r="117" spans="1:3" s="203" customFormat="1" hidden="1" x14ac:dyDescent="0.25">
      <c r="A117" s="102" t="s">
        <v>180</v>
      </c>
      <c r="B117" s="1012">
        <v>66</v>
      </c>
      <c r="C117" s="340">
        <f>SUM(B117/B119)</f>
        <v>4.296875E-2</v>
      </c>
    </row>
    <row r="118" spans="1:3" s="203" customFormat="1" ht="15.75" hidden="1" thickBot="1" x14ac:dyDescent="0.3">
      <c r="A118" s="103" t="s">
        <v>181</v>
      </c>
      <c r="B118" s="1201">
        <v>637</v>
      </c>
      <c r="C118" s="338">
        <f>SUM(B118/B119)</f>
        <v>0.41471354166666669</v>
      </c>
    </row>
    <row r="119" spans="1:3" s="203" customFormat="1" ht="16.5" hidden="1" thickTop="1" thickBot="1" x14ac:dyDescent="0.3">
      <c r="A119" s="126" t="s">
        <v>26</v>
      </c>
      <c r="B119" s="210">
        <f>SUM(B116:B118)</f>
        <v>1536</v>
      </c>
      <c r="C119" s="208">
        <f>SUM(C116:C118)</f>
        <v>1</v>
      </c>
    </row>
    <row r="120" spans="1:3" s="203" customFormat="1" ht="15.75" hidden="1" thickBot="1" x14ac:dyDescent="0.3">
      <c r="A120" s="1828" t="s">
        <v>471</v>
      </c>
      <c r="B120" s="1839"/>
      <c r="C120" s="1835"/>
    </row>
    <row r="121" spans="1:3" s="203" customFormat="1" hidden="1" x14ac:dyDescent="0.25">
      <c r="A121" s="967" t="s">
        <v>335</v>
      </c>
      <c r="B121" s="2112" t="s">
        <v>516</v>
      </c>
      <c r="C121" s="2113"/>
    </row>
    <row r="122" spans="1:3" s="203" customFormat="1" hidden="1" x14ac:dyDescent="0.25">
      <c r="A122" s="96" t="s">
        <v>331</v>
      </c>
      <c r="B122" s="2098" t="s">
        <v>517</v>
      </c>
      <c r="C122" s="2099"/>
    </row>
    <row r="123" spans="1:3" s="203" customFormat="1" ht="15.75" hidden="1" thickBot="1" x14ac:dyDescent="0.3">
      <c r="A123" s="100" t="s">
        <v>332</v>
      </c>
      <c r="B123" s="2096" t="s">
        <v>402</v>
      </c>
      <c r="C123" s="2097"/>
    </row>
    <row r="124" spans="1:3" s="203" customFormat="1" ht="15.75" hidden="1" thickBot="1" x14ac:dyDescent="0.3">
      <c r="A124" s="1828" t="s">
        <v>472</v>
      </c>
      <c r="B124" s="1839"/>
      <c r="C124" s="1835"/>
    </row>
    <row r="125" spans="1:3" s="203" customFormat="1" hidden="1" x14ac:dyDescent="0.25">
      <c r="A125" s="101" t="s">
        <v>335</v>
      </c>
      <c r="B125" s="2100" t="s">
        <v>518</v>
      </c>
      <c r="C125" s="2101"/>
    </row>
    <row r="126" spans="1:3" s="203" customFormat="1" hidden="1" x14ac:dyDescent="0.25">
      <c r="A126" s="102" t="s">
        <v>331</v>
      </c>
      <c r="B126" s="2098" t="s">
        <v>571</v>
      </c>
      <c r="C126" s="2099"/>
    </row>
    <row r="127" spans="1:3" s="203" customFormat="1" ht="15.75" hidden="1" thickBot="1" x14ac:dyDescent="0.3">
      <c r="A127" s="106" t="s">
        <v>332</v>
      </c>
      <c r="B127" s="2096" t="s">
        <v>572</v>
      </c>
      <c r="C127" s="2097"/>
    </row>
    <row r="128" spans="1:3" s="203" customFormat="1" ht="16.5" hidden="1" thickBot="1" x14ac:dyDescent="0.3">
      <c r="A128" s="2083" t="s">
        <v>714</v>
      </c>
      <c r="B128" s="2084"/>
      <c r="C128" s="2085"/>
    </row>
    <row r="129" spans="1:3" s="203" customFormat="1" ht="15.75" hidden="1" thickBot="1" x14ac:dyDescent="0.3">
      <c r="A129" s="206"/>
      <c r="B129" s="204" t="s">
        <v>53</v>
      </c>
      <c r="C129" s="205" t="s">
        <v>127</v>
      </c>
    </row>
    <row r="130" spans="1:3" s="203" customFormat="1" ht="15.75" hidden="1" thickBot="1" x14ac:dyDescent="0.3">
      <c r="A130" s="1828" t="s">
        <v>469</v>
      </c>
      <c r="B130" s="1839"/>
      <c r="C130" s="1835"/>
    </row>
    <row r="131" spans="1:3" s="203" customFormat="1" hidden="1" x14ac:dyDescent="0.25">
      <c r="A131" s="105" t="s">
        <v>175</v>
      </c>
      <c r="B131" s="811">
        <v>1234</v>
      </c>
      <c r="C131" s="340">
        <f>SUM(B131/B135)</f>
        <v>0.62072434607645877</v>
      </c>
    </row>
    <row r="132" spans="1:3" s="203" customFormat="1" hidden="1" x14ac:dyDescent="0.25">
      <c r="A132" s="102" t="s">
        <v>176</v>
      </c>
      <c r="B132" s="812">
        <v>52</v>
      </c>
      <c r="C132" s="340">
        <f>SUM(B132/B135)</f>
        <v>2.6156941649899398E-2</v>
      </c>
    </row>
    <row r="133" spans="1:3" s="203" customFormat="1" hidden="1" x14ac:dyDescent="0.25">
      <c r="A133" s="102" t="s">
        <v>177</v>
      </c>
      <c r="B133" s="812">
        <v>682</v>
      </c>
      <c r="C133" s="340">
        <f>SUM(B133/B135)</f>
        <v>0.34305835010060365</v>
      </c>
    </row>
    <row r="134" spans="1:3" s="203" customFormat="1" ht="15.75" hidden="1" thickBot="1" x14ac:dyDescent="0.3">
      <c r="A134" s="103" t="s">
        <v>178</v>
      </c>
      <c r="B134" s="506">
        <v>20</v>
      </c>
      <c r="C134" s="338">
        <f>SUM(B134/B135)</f>
        <v>1.0060362173038229E-2</v>
      </c>
    </row>
    <row r="135" spans="1:3" s="203" customFormat="1" ht="16.5" hidden="1" thickTop="1" thickBot="1" x14ac:dyDescent="0.3">
      <c r="A135" s="128" t="s">
        <v>26</v>
      </c>
      <c r="B135" s="507">
        <f>SUM(B131:B134)</f>
        <v>1988</v>
      </c>
      <c r="C135" s="208">
        <f>SUM(C131:C134)</f>
        <v>1</v>
      </c>
    </row>
    <row r="136" spans="1:3" s="203" customFormat="1" ht="15.75" hidden="1" thickBot="1" x14ac:dyDescent="0.3">
      <c r="A136" s="1828" t="s">
        <v>470</v>
      </c>
      <c r="B136" s="1839"/>
      <c r="C136" s="1835"/>
    </row>
    <row r="137" spans="1:3" s="203" customFormat="1" hidden="1" x14ac:dyDescent="0.25">
      <c r="A137" s="105" t="s">
        <v>179</v>
      </c>
      <c r="B137" s="811">
        <v>1168</v>
      </c>
      <c r="C137" s="340">
        <v>0.58699999999999997</v>
      </c>
    </row>
    <row r="138" spans="1:3" s="203" customFormat="1" hidden="1" x14ac:dyDescent="0.25">
      <c r="A138" s="102" t="s">
        <v>180</v>
      </c>
      <c r="B138" s="812">
        <v>73</v>
      </c>
      <c r="C138" s="340">
        <f>SUM(B138/B140)</f>
        <v>3.6720321931589535E-2</v>
      </c>
    </row>
    <row r="139" spans="1:3" s="203" customFormat="1" ht="15.75" hidden="1" thickBot="1" x14ac:dyDescent="0.3">
      <c r="A139" s="103" t="s">
        <v>181</v>
      </c>
      <c r="B139" s="506">
        <v>747</v>
      </c>
      <c r="C139" s="338">
        <f>SUM(B139/B140)</f>
        <v>0.37575452716297786</v>
      </c>
    </row>
    <row r="140" spans="1:3" s="203" customFormat="1" ht="16.5" hidden="1" thickTop="1" thickBot="1" x14ac:dyDescent="0.3">
      <c r="A140" s="126" t="s">
        <v>26</v>
      </c>
      <c r="B140" s="210">
        <f>SUM(B137:B139)</f>
        <v>1988</v>
      </c>
      <c r="C140" s="208">
        <f>SUM(C137:C139)</f>
        <v>0.99947484909456741</v>
      </c>
    </row>
    <row r="141" spans="1:3" s="203" customFormat="1" ht="15.75" hidden="1" thickBot="1" x14ac:dyDescent="0.3">
      <c r="A141" s="1828" t="s">
        <v>471</v>
      </c>
      <c r="B141" s="1839"/>
      <c r="C141" s="1835"/>
    </row>
    <row r="142" spans="1:3" s="203" customFormat="1" hidden="1" x14ac:dyDescent="0.25">
      <c r="A142" s="814" t="s">
        <v>335</v>
      </c>
      <c r="B142" s="2102" t="s">
        <v>516</v>
      </c>
      <c r="C142" s="2103"/>
    </row>
    <row r="143" spans="1:3" s="203" customFormat="1" hidden="1" x14ac:dyDescent="0.25">
      <c r="A143" s="96" t="s">
        <v>331</v>
      </c>
      <c r="B143" s="2092" t="s">
        <v>517</v>
      </c>
      <c r="C143" s="2093"/>
    </row>
    <row r="144" spans="1:3" s="203" customFormat="1" ht="15.75" hidden="1" thickBot="1" x14ac:dyDescent="0.3">
      <c r="A144" s="100" t="s">
        <v>332</v>
      </c>
      <c r="B144" s="2090" t="s">
        <v>402</v>
      </c>
      <c r="C144" s="2091"/>
    </row>
    <row r="145" spans="1:3" s="203" customFormat="1" ht="15.75" hidden="1" thickBot="1" x14ac:dyDescent="0.3">
      <c r="A145" s="1828" t="s">
        <v>472</v>
      </c>
      <c r="B145" s="1839"/>
      <c r="C145" s="1835"/>
    </row>
    <row r="146" spans="1:3" s="203" customFormat="1" hidden="1" x14ac:dyDescent="0.25">
      <c r="A146" s="101" t="s">
        <v>335</v>
      </c>
      <c r="B146" s="2094" t="s">
        <v>518</v>
      </c>
      <c r="C146" s="2095"/>
    </row>
    <row r="147" spans="1:3" s="203" customFormat="1" hidden="1" x14ac:dyDescent="0.25">
      <c r="A147" s="102" t="s">
        <v>331</v>
      </c>
      <c r="B147" s="2092" t="s">
        <v>517</v>
      </c>
      <c r="C147" s="2093"/>
    </row>
    <row r="148" spans="1:3" s="203" customFormat="1" ht="15.75" hidden="1" thickBot="1" x14ac:dyDescent="0.3">
      <c r="A148" s="106" t="s">
        <v>332</v>
      </c>
      <c r="B148" s="2090" t="s">
        <v>519</v>
      </c>
      <c r="C148" s="2091"/>
    </row>
    <row r="149" spans="1:3" ht="15.75" hidden="1" thickBot="1" x14ac:dyDescent="0.3"/>
    <row r="150" spans="1:3" s="203" customFormat="1" ht="19.5" hidden="1" thickBot="1" x14ac:dyDescent="0.35">
      <c r="A150" s="1863" t="s">
        <v>186</v>
      </c>
      <c r="B150" s="1864"/>
      <c r="C150" s="1865"/>
    </row>
    <row r="151" spans="1:3" s="203" customFormat="1" ht="16.5" hidden="1" thickBot="1" x14ac:dyDescent="0.3">
      <c r="A151" s="2083" t="s">
        <v>705</v>
      </c>
      <c r="B151" s="2084"/>
      <c r="C151" s="2085"/>
    </row>
    <row r="152" spans="1:3" s="203" customFormat="1" ht="15.75" hidden="1" thickBot="1" x14ac:dyDescent="0.3">
      <c r="A152" s="206"/>
      <c r="B152" s="204" t="s">
        <v>53</v>
      </c>
      <c r="C152" s="205" t="s">
        <v>127</v>
      </c>
    </row>
    <row r="153" spans="1:3" s="203" customFormat="1" ht="15.75" hidden="1" thickBot="1" x14ac:dyDescent="0.3">
      <c r="A153" s="1828" t="s">
        <v>469</v>
      </c>
      <c r="B153" s="1839"/>
      <c r="C153" s="1835"/>
    </row>
    <row r="154" spans="1:3" s="203" customFormat="1" hidden="1" x14ac:dyDescent="0.25">
      <c r="A154" s="105" t="s">
        <v>175</v>
      </c>
      <c r="B154" s="811">
        <v>1082</v>
      </c>
      <c r="C154" s="340">
        <f>SUM(B154/B158)</f>
        <v>0.60957746478873243</v>
      </c>
    </row>
    <row r="155" spans="1:3" s="203" customFormat="1" hidden="1" x14ac:dyDescent="0.25">
      <c r="A155" s="102" t="s">
        <v>176</v>
      </c>
      <c r="B155" s="812">
        <v>51</v>
      </c>
      <c r="C155" s="340">
        <f>SUM(B155/B158)</f>
        <v>2.8732394366197182E-2</v>
      </c>
    </row>
    <row r="156" spans="1:3" s="203" customFormat="1" hidden="1" x14ac:dyDescent="0.25">
      <c r="A156" s="102" t="s">
        <v>177</v>
      </c>
      <c r="B156" s="812">
        <v>623</v>
      </c>
      <c r="C156" s="340">
        <f>SUM(B156/B158)</f>
        <v>0.35098591549295777</v>
      </c>
    </row>
    <row r="157" spans="1:3" s="203" customFormat="1" ht="15.75" hidden="1" thickBot="1" x14ac:dyDescent="0.3">
      <c r="A157" s="103" t="s">
        <v>178</v>
      </c>
      <c r="B157" s="506">
        <v>19</v>
      </c>
      <c r="C157" s="338">
        <v>0.01</v>
      </c>
    </row>
    <row r="158" spans="1:3" s="203" customFormat="1" ht="16.5" hidden="1" thickTop="1" thickBot="1" x14ac:dyDescent="0.3">
      <c r="A158" s="128" t="s">
        <v>26</v>
      </c>
      <c r="B158" s="507">
        <f>SUM(B154:B157)</f>
        <v>1775</v>
      </c>
      <c r="C158" s="208">
        <f>SUM(C154:C157)</f>
        <v>0.99929577464788744</v>
      </c>
    </row>
    <row r="159" spans="1:3" s="203" customFormat="1" ht="15.75" hidden="1" thickBot="1" x14ac:dyDescent="0.3">
      <c r="A159" s="1828" t="s">
        <v>470</v>
      </c>
      <c r="B159" s="1839"/>
      <c r="C159" s="1835"/>
    </row>
    <row r="160" spans="1:3" s="203" customFormat="1" hidden="1" x14ac:dyDescent="0.25">
      <c r="A160" s="105" t="s">
        <v>179</v>
      </c>
      <c r="B160" s="811">
        <v>577</v>
      </c>
      <c r="C160" s="340">
        <f>SUM(B160/B163)</f>
        <v>0.32507042253521129</v>
      </c>
    </row>
    <row r="161" spans="1:3" s="203" customFormat="1" hidden="1" x14ac:dyDescent="0.25">
      <c r="A161" s="102" t="s">
        <v>180</v>
      </c>
      <c r="B161" s="812">
        <v>837</v>
      </c>
      <c r="C161" s="340">
        <f>SUM(B161/B163)</f>
        <v>0.47154929577464788</v>
      </c>
    </row>
    <row r="162" spans="1:3" s="203" customFormat="1" ht="15.75" hidden="1" thickBot="1" x14ac:dyDescent="0.3">
      <c r="A162" s="103" t="s">
        <v>181</v>
      </c>
      <c r="B162" s="506">
        <v>361</v>
      </c>
      <c r="C162" s="338">
        <f>SUM(B162/B163)</f>
        <v>0.20338028169014086</v>
      </c>
    </row>
    <row r="163" spans="1:3" s="203" customFormat="1" ht="16.5" hidden="1" thickTop="1" thickBot="1" x14ac:dyDescent="0.3">
      <c r="A163" s="126" t="s">
        <v>26</v>
      </c>
      <c r="B163" s="210">
        <f>SUM(B160:B162)</f>
        <v>1775</v>
      </c>
      <c r="C163" s="208">
        <f>SUM(C160:C162)</f>
        <v>1</v>
      </c>
    </row>
    <row r="164" spans="1:3" s="203" customFormat="1" ht="15.75" hidden="1" thickBot="1" x14ac:dyDescent="0.3">
      <c r="A164" s="1828" t="s">
        <v>471</v>
      </c>
      <c r="B164" s="1839"/>
      <c r="C164" s="1835"/>
    </row>
    <row r="165" spans="1:3" s="203" customFormat="1" hidden="1" x14ac:dyDescent="0.25">
      <c r="A165" s="814" t="s">
        <v>335</v>
      </c>
      <c r="B165" s="2102" t="s">
        <v>401</v>
      </c>
      <c r="C165" s="2103"/>
    </row>
    <row r="166" spans="1:3" s="203" customFormat="1" hidden="1" x14ac:dyDescent="0.25">
      <c r="A166" s="96" t="s">
        <v>331</v>
      </c>
      <c r="B166" s="2092" t="s">
        <v>517</v>
      </c>
      <c r="C166" s="2093"/>
    </row>
    <row r="167" spans="1:3" s="203" customFormat="1" ht="15.75" hidden="1" thickBot="1" x14ac:dyDescent="0.3">
      <c r="A167" s="100" t="s">
        <v>332</v>
      </c>
      <c r="B167" s="2090" t="s">
        <v>402</v>
      </c>
      <c r="C167" s="2091"/>
    </row>
    <row r="168" spans="1:3" s="203" customFormat="1" ht="15.75" hidden="1" thickBot="1" x14ac:dyDescent="0.3">
      <c r="A168" s="1828" t="s">
        <v>472</v>
      </c>
      <c r="B168" s="1839"/>
      <c r="C168" s="1835"/>
    </row>
    <row r="169" spans="1:3" s="203" customFormat="1" hidden="1" x14ac:dyDescent="0.25">
      <c r="A169" s="101" t="s">
        <v>335</v>
      </c>
      <c r="B169" s="2094" t="s">
        <v>399</v>
      </c>
      <c r="C169" s="2095"/>
    </row>
    <row r="170" spans="1:3" s="203" customFormat="1" hidden="1" x14ac:dyDescent="0.25">
      <c r="A170" s="102" t="s">
        <v>331</v>
      </c>
      <c r="B170" s="2092" t="s">
        <v>517</v>
      </c>
      <c r="C170" s="2093"/>
    </row>
    <row r="171" spans="1:3" s="203" customFormat="1" ht="15.75" hidden="1" thickBot="1" x14ac:dyDescent="0.3">
      <c r="A171" s="106" t="s">
        <v>332</v>
      </c>
      <c r="B171" s="2090" t="s">
        <v>400</v>
      </c>
      <c r="C171" s="2091"/>
    </row>
    <row r="172" spans="1:3" ht="45.75" customHeight="1" x14ac:dyDescent="0.25">
      <c r="A172" s="2089" t="s">
        <v>941</v>
      </c>
      <c r="B172" s="2089"/>
      <c r="C172" s="2089"/>
    </row>
  </sheetData>
  <mergeCells count="91">
    <mergeCell ref="B43:C43"/>
    <mergeCell ref="B38:C38"/>
    <mergeCell ref="B39:C39"/>
    <mergeCell ref="A40:C40"/>
    <mergeCell ref="B41:C41"/>
    <mergeCell ref="B42:C42"/>
    <mergeCell ref="A23:C23"/>
    <mergeCell ref="A25:C25"/>
    <mergeCell ref="A31:C31"/>
    <mergeCell ref="A36:C36"/>
    <mergeCell ref="B37:C37"/>
    <mergeCell ref="A52:C52"/>
    <mergeCell ref="A57:C57"/>
    <mergeCell ref="B58:C58"/>
    <mergeCell ref="B64:C64"/>
    <mergeCell ref="B59:C59"/>
    <mergeCell ref="B60:C60"/>
    <mergeCell ref="A61:C61"/>
    <mergeCell ref="B62:C62"/>
    <mergeCell ref="B63:C63"/>
    <mergeCell ref="A168:C168"/>
    <mergeCell ref="B169:C169"/>
    <mergeCell ref="B170:C170"/>
    <mergeCell ref="B171:C171"/>
    <mergeCell ref="A159:C159"/>
    <mergeCell ref="A164:C164"/>
    <mergeCell ref="B165:C165"/>
    <mergeCell ref="B166:C166"/>
    <mergeCell ref="B167:C167"/>
    <mergeCell ref="B147:C147"/>
    <mergeCell ref="B148:C148"/>
    <mergeCell ref="A150:C150"/>
    <mergeCell ref="A151:C151"/>
    <mergeCell ref="A153:C153"/>
    <mergeCell ref="B142:C142"/>
    <mergeCell ref="B143:C143"/>
    <mergeCell ref="B144:C144"/>
    <mergeCell ref="A145:C145"/>
    <mergeCell ref="B146:C146"/>
    <mergeCell ref="A136:C136"/>
    <mergeCell ref="A141:C141"/>
    <mergeCell ref="B21:C21"/>
    <mergeCell ref="B22:C22"/>
    <mergeCell ref="A107:C107"/>
    <mergeCell ref="A109:C109"/>
    <mergeCell ref="A115:C115"/>
    <mergeCell ref="A120:C120"/>
    <mergeCell ref="B121:C121"/>
    <mergeCell ref="B122:C122"/>
    <mergeCell ref="B123:C123"/>
    <mergeCell ref="A124:C124"/>
    <mergeCell ref="B125:C125"/>
    <mergeCell ref="B126:C126"/>
    <mergeCell ref="A44:C44"/>
    <mergeCell ref="A46:C46"/>
    <mergeCell ref="A94:C94"/>
    <mergeCell ref="A99:C99"/>
    <mergeCell ref="B100:C100"/>
    <mergeCell ref="A128:C128"/>
    <mergeCell ref="A130:C130"/>
    <mergeCell ref="A4:C4"/>
    <mergeCell ref="A1:C1"/>
    <mergeCell ref="A2:C2"/>
    <mergeCell ref="A19:C19"/>
    <mergeCell ref="B20:C20"/>
    <mergeCell ref="A10:C10"/>
    <mergeCell ref="B17:C17"/>
    <mergeCell ref="B18:C18"/>
    <mergeCell ref="A15:C15"/>
    <mergeCell ref="B16:C16"/>
    <mergeCell ref="A65:C65"/>
    <mergeCell ref="A67:C67"/>
    <mergeCell ref="A73:C73"/>
    <mergeCell ref="A78:C78"/>
    <mergeCell ref="B79:C79"/>
    <mergeCell ref="A172:C172"/>
    <mergeCell ref="B85:C85"/>
    <mergeCell ref="B80:C80"/>
    <mergeCell ref="B81:C81"/>
    <mergeCell ref="A82:C82"/>
    <mergeCell ref="B83:C83"/>
    <mergeCell ref="B84:C84"/>
    <mergeCell ref="B106:C106"/>
    <mergeCell ref="B101:C101"/>
    <mergeCell ref="B102:C102"/>
    <mergeCell ref="A103:C103"/>
    <mergeCell ref="B104:C104"/>
    <mergeCell ref="B105:C105"/>
    <mergeCell ref="B127:C127"/>
    <mergeCell ref="A86:C86"/>
    <mergeCell ref="A88:C88"/>
  </mergeCells>
  <printOptions horizontalCentered="1"/>
  <pageMargins left="0.7" right="0.7" top="1" bottom="0.75" header="0.3" footer="0.3"/>
  <pageSetup firstPageNumber="25" orientation="portrait" useFirstPageNumber="1" r:id="rId1"/>
  <headerFooter>
    <oddHeader>&amp;L&amp;9
Semi-Annual Child Welfare Report&amp;C&amp;"-,Bold"&amp;14ARIZONA DEPARTMENT of CHILD SAFEY&amp;R&amp;9
January 1, 2021 through June 30, 2021</oddHeader>
    <oddFooter xml:space="preserve">&amp;CPage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128"/>
  <sheetViews>
    <sheetView showGridLines="0" view="pageLayout" zoomScaleNormal="100" workbookViewId="0">
      <selection sqref="A1:K1"/>
    </sheetView>
  </sheetViews>
  <sheetFormatPr defaultColWidth="9.140625" defaultRowHeight="15" x14ac:dyDescent="0.25"/>
  <cols>
    <col min="1" max="1" width="6.42578125" style="11" customWidth="1"/>
    <col min="2" max="2" width="18.140625" style="38" customWidth="1"/>
    <col min="3" max="3" width="12.85546875" style="11" customWidth="1"/>
    <col min="4" max="6" width="12.85546875" style="43" customWidth="1"/>
    <col min="7" max="7" width="13.140625" style="43" customWidth="1"/>
    <col min="8" max="8" width="12.85546875" style="43" hidden="1" customWidth="1"/>
    <col min="9" max="10" width="12.85546875" style="43" customWidth="1"/>
    <col min="11" max="11" width="12.85546875" style="11" customWidth="1"/>
    <col min="12" max="28" width="6" style="11" customWidth="1"/>
    <col min="29" max="16384" width="9.140625" style="11"/>
  </cols>
  <sheetData>
    <row r="1" spans="1:19" ht="18.75" customHeight="1" thickBot="1" x14ac:dyDescent="0.3">
      <c r="A1" s="2128" t="s">
        <v>684</v>
      </c>
      <c r="B1" s="2129"/>
      <c r="C1" s="2129"/>
      <c r="D1" s="2129"/>
      <c r="E1" s="2129"/>
      <c r="F1" s="2129"/>
      <c r="G1" s="2129"/>
      <c r="H1" s="2129"/>
      <c r="I1" s="2129"/>
      <c r="J1" s="2129"/>
      <c r="K1" s="2130"/>
    </row>
    <row r="2" spans="1:19" ht="19.5" hidden="1" thickBot="1" x14ac:dyDescent="0.3">
      <c r="A2" s="2114" t="s">
        <v>864</v>
      </c>
      <c r="B2" s="2115"/>
      <c r="C2" s="2115"/>
      <c r="D2" s="2115"/>
      <c r="E2" s="2115"/>
      <c r="F2" s="2115"/>
      <c r="G2" s="2115"/>
      <c r="H2" s="2115"/>
      <c r="I2" s="2115"/>
      <c r="J2" s="2115"/>
      <c r="K2" s="2116"/>
      <c r="L2" s="37"/>
    </row>
    <row r="3" spans="1:19" ht="20.25" hidden="1" customHeight="1" thickBot="1" x14ac:dyDescent="0.3">
      <c r="A3" s="190"/>
      <c r="B3" s="191"/>
      <c r="C3" s="192" t="s">
        <v>635</v>
      </c>
      <c r="D3" s="193" t="s">
        <v>578</v>
      </c>
      <c r="E3" s="193" t="s">
        <v>579</v>
      </c>
      <c r="F3" s="193" t="s">
        <v>580</v>
      </c>
      <c r="G3" s="193" t="s">
        <v>581</v>
      </c>
      <c r="H3" s="183" t="s">
        <v>420</v>
      </c>
      <c r="I3" s="183" t="s">
        <v>418</v>
      </c>
      <c r="J3" s="312" t="s">
        <v>419</v>
      </c>
      <c r="K3" s="189" t="s">
        <v>20</v>
      </c>
      <c r="L3" s="39"/>
    </row>
    <row r="4" spans="1:19" ht="21.75" hidden="1" customHeight="1" x14ac:dyDescent="0.25">
      <c r="A4" s="2117" t="s">
        <v>50</v>
      </c>
      <c r="B4" s="304" t="s">
        <v>428</v>
      </c>
      <c r="C4" s="1590"/>
      <c r="D4" s="1591"/>
      <c r="E4" s="1591"/>
      <c r="F4" s="1591"/>
      <c r="G4" s="1591"/>
      <c r="H4" s="252"/>
      <c r="I4" s="1591"/>
      <c r="J4" s="1594"/>
      <c r="K4" s="308">
        <f>SUM(C4:J4)</f>
        <v>0</v>
      </c>
      <c r="L4" s="40"/>
      <c r="S4" s="40"/>
    </row>
    <row r="5" spans="1:19" ht="21.75" hidden="1" customHeight="1" x14ac:dyDescent="0.25">
      <c r="A5" s="2118"/>
      <c r="B5" s="305" t="s">
        <v>52</v>
      </c>
      <c r="C5" s="1602"/>
      <c r="D5" s="1603"/>
      <c r="E5" s="1603"/>
      <c r="F5" s="1603"/>
      <c r="G5" s="1603"/>
      <c r="H5" s="253"/>
      <c r="I5" s="1603"/>
      <c r="J5" s="1604"/>
      <c r="K5" s="309">
        <f>SUM(C5:J5)</f>
        <v>0</v>
      </c>
      <c r="L5" s="65"/>
      <c r="S5" s="40"/>
    </row>
    <row r="6" spans="1:19" ht="21.75" hidden="1" customHeight="1" thickBot="1" x14ac:dyDescent="0.3">
      <c r="A6" s="2119"/>
      <c r="B6" s="306" t="s">
        <v>51</v>
      </c>
      <c r="C6" s="512" t="e">
        <f>C4/C5</f>
        <v>#DIV/0!</v>
      </c>
      <c r="D6" s="513" t="e">
        <f>D4/D5</f>
        <v>#DIV/0!</v>
      </c>
      <c r="E6" s="513" t="e">
        <f>E4/E5</f>
        <v>#DIV/0!</v>
      </c>
      <c r="F6" s="513" t="e">
        <f>F4/F5</f>
        <v>#DIV/0!</v>
      </c>
      <c r="G6" s="513" t="e">
        <f>G4/G5</f>
        <v>#DIV/0!</v>
      </c>
      <c r="H6" s="317"/>
      <c r="I6" s="513" t="e">
        <f>I4/I5</f>
        <v>#DIV/0!</v>
      </c>
      <c r="J6" s="516" t="e">
        <f>J4/J5</f>
        <v>#DIV/0!</v>
      </c>
      <c r="K6" s="319" t="e">
        <f>SUM(K4/K5)</f>
        <v>#DIV/0!</v>
      </c>
      <c r="L6" s="40"/>
      <c r="S6" s="40"/>
    </row>
    <row r="7" spans="1:19" ht="3.75" hidden="1" customHeight="1" thickBot="1" x14ac:dyDescent="0.3">
      <c r="A7" s="185"/>
      <c r="B7" s="186"/>
      <c r="C7" s="315"/>
      <c r="D7" s="187"/>
      <c r="E7" s="187"/>
      <c r="F7" s="187"/>
      <c r="G7" s="187"/>
      <c r="H7" s="187"/>
      <c r="I7" s="187"/>
      <c r="J7" s="316"/>
      <c r="K7" s="658"/>
      <c r="L7" s="40"/>
      <c r="S7" s="40"/>
    </row>
    <row r="8" spans="1:19" s="41" customFormat="1" ht="21.75" hidden="1" customHeight="1" x14ac:dyDescent="0.25">
      <c r="A8" s="2120" t="s">
        <v>344</v>
      </c>
      <c r="B8" s="304" t="s">
        <v>53</v>
      </c>
      <c r="C8" s="1592"/>
      <c r="D8" s="1593"/>
      <c r="E8" s="1593"/>
      <c r="F8" s="1593"/>
      <c r="G8" s="1593"/>
      <c r="H8" s="1593"/>
      <c r="I8" s="1593"/>
      <c r="J8" s="313"/>
      <c r="K8" s="309">
        <f>SUM(C8:J8)</f>
        <v>0</v>
      </c>
      <c r="L8" s="40"/>
      <c r="S8" s="40"/>
    </row>
    <row r="9" spans="1:19" s="41" customFormat="1" ht="21.75" hidden="1" customHeight="1" x14ac:dyDescent="0.25">
      <c r="A9" s="2121"/>
      <c r="B9" s="305" t="s">
        <v>52</v>
      </c>
      <c r="C9" s="1602"/>
      <c r="D9" s="1603"/>
      <c r="E9" s="1603"/>
      <c r="F9" s="1603"/>
      <c r="G9" s="1603"/>
      <c r="H9" s="253"/>
      <c r="I9" s="253"/>
      <c r="J9" s="314"/>
      <c r="K9" s="309">
        <f>SUM(C9:J9)</f>
        <v>0</v>
      </c>
      <c r="L9" s="65"/>
      <c r="S9" s="40"/>
    </row>
    <row r="10" spans="1:19" s="41" customFormat="1" ht="21.75" hidden="1" customHeight="1" thickBot="1" x14ac:dyDescent="0.3">
      <c r="A10" s="2122"/>
      <c r="B10" s="306" t="s">
        <v>51</v>
      </c>
      <c r="C10" s="512" t="e">
        <f>C8/C9</f>
        <v>#DIV/0!</v>
      </c>
      <c r="D10" s="513" t="e">
        <f>D8/D9</f>
        <v>#DIV/0!</v>
      </c>
      <c r="E10" s="513" t="e">
        <f>E8/E9</f>
        <v>#DIV/0!</v>
      </c>
      <c r="F10" s="513" t="e">
        <f>F8/F9</f>
        <v>#DIV/0!</v>
      </c>
      <c r="G10" s="513" t="e">
        <f>G8/G9</f>
        <v>#DIV/0!</v>
      </c>
      <c r="H10" s="317"/>
      <c r="I10" s="317"/>
      <c r="J10" s="318"/>
      <c r="K10" s="319" t="e">
        <f>SUM(K8/K9)</f>
        <v>#DIV/0!</v>
      </c>
      <c r="L10" s="40"/>
      <c r="S10" s="40"/>
    </row>
    <row r="11" spans="1:19" ht="3.75" hidden="1" customHeight="1" thickBot="1" x14ac:dyDescent="0.3">
      <c r="A11" s="185"/>
      <c r="B11" s="186"/>
      <c r="C11" s="315"/>
      <c r="D11" s="187"/>
      <c r="E11" s="187"/>
      <c r="F11" s="187"/>
      <c r="G11" s="187"/>
      <c r="H11" s="187"/>
      <c r="I11" s="187"/>
      <c r="J11" s="316"/>
      <c r="K11" s="658"/>
    </row>
    <row r="12" spans="1:19" ht="21.75" hidden="1" customHeight="1" x14ac:dyDescent="0.25">
      <c r="A12" s="2120" t="s">
        <v>112</v>
      </c>
      <c r="B12" s="304" t="s">
        <v>53</v>
      </c>
      <c r="C12" s="1590"/>
      <c r="D12" s="1591"/>
      <c r="E12" s="1591"/>
      <c r="F12" s="1591"/>
      <c r="G12" s="1591"/>
      <c r="H12" s="1591"/>
      <c r="I12" s="1591"/>
      <c r="J12" s="1594"/>
      <c r="K12" s="308">
        <f>SUM(C12:J12)</f>
        <v>0</v>
      </c>
      <c r="L12" s="40"/>
      <c r="S12" s="40"/>
    </row>
    <row r="13" spans="1:19" ht="21.75" hidden="1" customHeight="1" x14ac:dyDescent="0.25">
      <c r="A13" s="2121"/>
      <c r="B13" s="305" t="s">
        <v>52</v>
      </c>
      <c r="C13" s="1602"/>
      <c r="D13" s="1603"/>
      <c r="E13" s="1603"/>
      <c r="F13" s="1603"/>
      <c r="G13" s="1603"/>
      <c r="H13" s="253"/>
      <c r="I13" s="253"/>
      <c r="J13" s="314"/>
      <c r="K13" s="309">
        <f>SUM(C13:J13)</f>
        <v>0</v>
      </c>
      <c r="L13" s="65"/>
      <c r="S13" s="40"/>
    </row>
    <row r="14" spans="1:19" ht="21.75" hidden="1" customHeight="1" thickBot="1" x14ac:dyDescent="0.3">
      <c r="A14" s="2122"/>
      <c r="B14" s="306" t="s">
        <v>51</v>
      </c>
      <c r="C14" s="512" t="e">
        <f>C12/C13</f>
        <v>#DIV/0!</v>
      </c>
      <c r="D14" s="513" t="e">
        <f>D12/D13</f>
        <v>#DIV/0!</v>
      </c>
      <c r="E14" s="513" t="e">
        <f>E12/E13</f>
        <v>#DIV/0!</v>
      </c>
      <c r="F14" s="513" t="e">
        <f>F12/F13</f>
        <v>#DIV/0!</v>
      </c>
      <c r="G14" s="513" t="e">
        <f>G12/G13</f>
        <v>#DIV/0!</v>
      </c>
      <c r="H14" s="317"/>
      <c r="I14" s="317"/>
      <c r="J14" s="317"/>
      <c r="K14" s="319" t="e">
        <f>SUM(K12/K13)</f>
        <v>#DIV/0!</v>
      </c>
      <c r="L14" s="40"/>
      <c r="S14" s="40"/>
    </row>
    <row r="15" spans="1:19" ht="48" hidden="1" customHeight="1" thickBot="1" x14ac:dyDescent="0.3">
      <c r="A15" s="2123" t="s">
        <v>632</v>
      </c>
      <c r="B15" s="2123"/>
      <c r="C15" s="2123"/>
      <c r="D15" s="2123"/>
      <c r="E15" s="2123"/>
      <c r="F15" s="2123"/>
      <c r="G15" s="2123"/>
      <c r="H15" s="2123"/>
      <c r="I15" s="2123"/>
      <c r="J15" s="2123"/>
      <c r="K15" s="2123"/>
    </row>
    <row r="16" spans="1:19" ht="19.5" thickBot="1" x14ac:dyDescent="0.3">
      <c r="A16" s="2114" t="s">
        <v>865</v>
      </c>
      <c r="B16" s="2115"/>
      <c r="C16" s="2115"/>
      <c r="D16" s="2115"/>
      <c r="E16" s="2115"/>
      <c r="F16" s="2115"/>
      <c r="G16" s="2115"/>
      <c r="H16" s="2115"/>
      <c r="I16" s="2115"/>
      <c r="J16" s="2115"/>
      <c r="K16" s="2116"/>
      <c r="L16" s="37"/>
    </row>
    <row r="17" spans="1:19" ht="20.25" customHeight="1" thickBot="1" x14ac:dyDescent="0.3">
      <c r="A17" s="190"/>
      <c r="B17" s="191"/>
      <c r="C17" s="192" t="s">
        <v>635</v>
      </c>
      <c r="D17" s="193" t="s">
        <v>578</v>
      </c>
      <c r="E17" s="193" t="s">
        <v>579</v>
      </c>
      <c r="F17" s="193" t="s">
        <v>580</v>
      </c>
      <c r="G17" s="193" t="s">
        <v>581</v>
      </c>
      <c r="H17" s="183" t="s">
        <v>420</v>
      </c>
      <c r="I17" s="183" t="s">
        <v>418</v>
      </c>
      <c r="J17" s="312" t="s">
        <v>419</v>
      </c>
      <c r="K17" s="189" t="s">
        <v>20</v>
      </c>
      <c r="L17" s="39"/>
    </row>
    <row r="18" spans="1:19" ht="21.75" customHeight="1" x14ac:dyDescent="0.25">
      <c r="A18" s="2117" t="s">
        <v>50</v>
      </c>
      <c r="B18" s="304" t="s">
        <v>428</v>
      </c>
      <c r="C18" s="508">
        <v>3372</v>
      </c>
      <c r="D18" s="509">
        <v>1955</v>
      </c>
      <c r="E18" s="509">
        <v>827</v>
      </c>
      <c r="F18" s="509">
        <v>1302</v>
      </c>
      <c r="G18" s="509">
        <v>2109</v>
      </c>
      <c r="H18" s="2273"/>
      <c r="I18" s="509">
        <v>1332</v>
      </c>
      <c r="J18" s="514">
        <v>76</v>
      </c>
      <c r="K18" s="308">
        <f>SUM(C18:J18)</f>
        <v>10973</v>
      </c>
      <c r="L18" s="40"/>
      <c r="S18" s="40"/>
    </row>
    <row r="19" spans="1:19" ht="21.75" customHeight="1" x14ac:dyDescent="0.25">
      <c r="A19" s="2118"/>
      <c r="B19" s="305" t="s">
        <v>52</v>
      </c>
      <c r="C19" s="510">
        <v>87</v>
      </c>
      <c r="D19" s="511">
        <v>99</v>
      </c>
      <c r="E19" s="511">
        <v>42</v>
      </c>
      <c r="F19" s="511">
        <v>41</v>
      </c>
      <c r="G19" s="511">
        <v>125</v>
      </c>
      <c r="H19" s="2274"/>
      <c r="I19" s="511">
        <v>55</v>
      </c>
      <c r="J19" s="515">
        <v>10</v>
      </c>
      <c r="K19" s="309">
        <f>SUM(C19:J19)</f>
        <v>459</v>
      </c>
      <c r="L19" s="65"/>
      <c r="S19" s="40"/>
    </row>
    <row r="20" spans="1:19" ht="21.75" customHeight="1" thickBot="1" x14ac:dyDescent="0.3">
      <c r="A20" s="2119"/>
      <c r="B20" s="306" t="s">
        <v>51</v>
      </c>
      <c r="C20" s="512">
        <f>C18/C19</f>
        <v>38.758620689655174</v>
      </c>
      <c r="D20" s="513">
        <f>D18/D19</f>
        <v>19.747474747474747</v>
      </c>
      <c r="E20" s="513">
        <f>E18/E19</f>
        <v>19.69047619047619</v>
      </c>
      <c r="F20" s="513">
        <f>F18/F19</f>
        <v>31.756097560975611</v>
      </c>
      <c r="G20" s="513">
        <f>G18/G19</f>
        <v>16.872</v>
      </c>
      <c r="H20" s="317"/>
      <c r="I20" s="513">
        <f>I18/I19</f>
        <v>24.218181818181819</v>
      </c>
      <c r="J20" s="516">
        <f>J18/J19</f>
        <v>7.6</v>
      </c>
      <c r="K20" s="319">
        <f>SUM(K18/K19)</f>
        <v>23.906318082788673</v>
      </c>
      <c r="L20" s="40"/>
      <c r="S20" s="40"/>
    </row>
    <row r="21" spans="1:19" ht="3.75" customHeight="1" thickBot="1" x14ac:dyDescent="0.3">
      <c r="A21" s="185"/>
      <c r="B21" s="186"/>
      <c r="C21" s="315"/>
      <c r="D21" s="187"/>
      <c r="E21" s="187"/>
      <c r="F21" s="187"/>
      <c r="G21" s="187"/>
      <c r="H21" s="187"/>
      <c r="I21" s="187"/>
      <c r="J21" s="316"/>
      <c r="K21" s="658"/>
      <c r="L21" s="40"/>
      <c r="S21" s="40"/>
    </row>
    <row r="22" spans="1:19" s="41" customFormat="1" ht="21.75" customHeight="1" x14ac:dyDescent="0.25">
      <c r="A22" s="2120" t="s">
        <v>344</v>
      </c>
      <c r="B22" s="304" t="s">
        <v>53</v>
      </c>
      <c r="C22" s="510">
        <v>604</v>
      </c>
      <c r="D22" s="511">
        <v>664</v>
      </c>
      <c r="E22" s="511">
        <v>240</v>
      </c>
      <c r="F22" s="511">
        <v>163</v>
      </c>
      <c r="G22" s="511">
        <v>607</v>
      </c>
      <c r="H22" s="1684" t="s">
        <v>291</v>
      </c>
      <c r="I22" s="511">
        <v>31</v>
      </c>
      <c r="J22" s="313"/>
      <c r="K22" s="309">
        <f>SUM(C22:J22)</f>
        <v>2309</v>
      </c>
      <c r="L22" s="40"/>
      <c r="S22" s="40"/>
    </row>
    <row r="23" spans="1:19" s="41" customFormat="1" ht="21.75" customHeight="1" x14ac:dyDescent="0.25">
      <c r="A23" s="2121"/>
      <c r="B23" s="305" t="s">
        <v>52</v>
      </c>
      <c r="C23" s="510">
        <v>40</v>
      </c>
      <c r="D23" s="511">
        <v>35</v>
      </c>
      <c r="E23" s="511">
        <v>10</v>
      </c>
      <c r="F23" s="511">
        <v>8</v>
      </c>
      <c r="G23" s="511">
        <v>38</v>
      </c>
      <c r="H23" s="253"/>
      <c r="I23" s="253"/>
      <c r="J23" s="314"/>
      <c r="K23" s="309">
        <f>SUM(C23:J23)</f>
        <v>131</v>
      </c>
      <c r="L23" s="65"/>
      <c r="S23" s="40"/>
    </row>
    <row r="24" spans="1:19" s="41" customFormat="1" ht="21.75" customHeight="1" thickBot="1" x14ac:dyDescent="0.3">
      <c r="A24" s="2122"/>
      <c r="B24" s="306" t="s">
        <v>51</v>
      </c>
      <c r="C24" s="512">
        <f>C22/C23</f>
        <v>15.1</v>
      </c>
      <c r="D24" s="513">
        <f>D22/D23</f>
        <v>18.971428571428572</v>
      </c>
      <c r="E24" s="513">
        <f>E22/E23</f>
        <v>24</v>
      </c>
      <c r="F24" s="513">
        <f>F22/F23</f>
        <v>20.375</v>
      </c>
      <c r="G24" s="513">
        <f>G22/G23</f>
        <v>15.973684210526315</v>
      </c>
      <c r="H24" s="317"/>
      <c r="I24" s="317"/>
      <c r="J24" s="318"/>
      <c r="K24" s="319">
        <f>SUM(K22/K23)</f>
        <v>17.625954198473284</v>
      </c>
      <c r="L24" s="40"/>
      <c r="S24" s="40"/>
    </row>
    <row r="25" spans="1:19" ht="3.75" customHeight="1" thickBot="1" x14ac:dyDescent="0.3">
      <c r="A25" s="185"/>
      <c r="B25" s="186"/>
      <c r="C25" s="2275"/>
      <c r="D25" s="2276"/>
      <c r="E25" s="2276"/>
      <c r="F25" s="2276"/>
      <c r="G25" s="2276"/>
      <c r="H25" s="187"/>
      <c r="I25" s="187"/>
      <c r="J25" s="316"/>
      <c r="K25" s="658"/>
    </row>
    <row r="26" spans="1:19" ht="21.75" customHeight="1" x14ac:dyDescent="0.25">
      <c r="A26" s="2120" t="s">
        <v>112</v>
      </c>
      <c r="B26" s="304" t="s">
        <v>53</v>
      </c>
      <c r="C26" s="508">
        <v>4082</v>
      </c>
      <c r="D26" s="509">
        <v>3331</v>
      </c>
      <c r="E26" s="509">
        <v>1253</v>
      </c>
      <c r="F26" s="509">
        <v>1424</v>
      </c>
      <c r="G26" s="509">
        <v>4243</v>
      </c>
      <c r="H26" s="1701" t="s">
        <v>291</v>
      </c>
      <c r="I26" s="509">
        <v>419</v>
      </c>
      <c r="J26" s="514">
        <v>15</v>
      </c>
      <c r="K26" s="309">
        <f>SUM(C26:J26)</f>
        <v>14767</v>
      </c>
      <c r="L26" s="40"/>
      <c r="S26" s="40"/>
    </row>
    <row r="27" spans="1:19" ht="21.75" customHeight="1" x14ac:dyDescent="0.25">
      <c r="A27" s="2121"/>
      <c r="B27" s="305" t="s">
        <v>52</v>
      </c>
      <c r="C27" s="510">
        <v>130</v>
      </c>
      <c r="D27" s="511">
        <v>152</v>
      </c>
      <c r="E27" s="511">
        <v>51</v>
      </c>
      <c r="F27" s="511">
        <v>50</v>
      </c>
      <c r="G27" s="511">
        <v>145</v>
      </c>
      <c r="H27" s="253"/>
      <c r="I27" s="253"/>
      <c r="J27" s="314"/>
      <c r="K27" s="309">
        <f>SUM(C27:J27)</f>
        <v>528</v>
      </c>
      <c r="L27" s="65"/>
      <c r="S27" s="40"/>
    </row>
    <row r="28" spans="1:19" ht="21.75" customHeight="1" thickBot="1" x14ac:dyDescent="0.3">
      <c r="A28" s="2122"/>
      <c r="B28" s="306" t="s">
        <v>51</v>
      </c>
      <c r="C28" s="512">
        <f>C26/C27</f>
        <v>31.4</v>
      </c>
      <c r="D28" s="513">
        <f>D26/D27</f>
        <v>21.914473684210527</v>
      </c>
      <c r="E28" s="513">
        <f>E26/E27</f>
        <v>24.568627450980394</v>
      </c>
      <c r="F28" s="513">
        <f>F26/F27</f>
        <v>28.48</v>
      </c>
      <c r="G28" s="513">
        <f>G26/G27</f>
        <v>29.262068965517241</v>
      </c>
      <c r="H28" s="317"/>
      <c r="I28" s="317"/>
      <c r="J28" s="317"/>
      <c r="K28" s="319">
        <f>SUM(K26/K27)</f>
        <v>27.967803030303031</v>
      </c>
      <c r="L28" s="40"/>
      <c r="S28" s="40"/>
    </row>
    <row r="29" spans="1:19" ht="48" customHeight="1" thickBot="1" x14ac:dyDescent="0.3">
      <c r="A29" s="2123" t="s">
        <v>632</v>
      </c>
      <c r="B29" s="2123"/>
      <c r="C29" s="2123"/>
      <c r="D29" s="2123"/>
      <c r="E29" s="2123"/>
      <c r="F29" s="2123"/>
      <c r="G29" s="2123"/>
      <c r="H29" s="2123"/>
      <c r="I29" s="2123"/>
      <c r="J29" s="2123"/>
      <c r="K29" s="2123"/>
    </row>
    <row r="30" spans="1:19" ht="18.95" hidden="1" customHeight="1" thickBot="1" x14ac:dyDescent="0.3">
      <c r="A30" s="2114" t="s">
        <v>777</v>
      </c>
      <c r="B30" s="2115"/>
      <c r="C30" s="2115"/>
      <c r="D30" s="2115"/>
      <c r="E30" s="2115"/>
      <c r="F30" s="2115"/>
      <c r="G30" s="2115"/>
      <c r="H30" s="2115"/>
      <c r="I30" s="2115"/>
      <c r="J30" s="2115"/>
      <c r="K30" s="2116"/>
      <c r="L30" s="37"/>
    </row>
    <row r="31" spans="1:19" ht="20.25" hidden="1" customHeight="1" thickBot="1" x14ac:dyDescent="0.3">
      <c r="A31" s="190"/>
      <c r="B31" s="191"/>
      <c r="C31" s="192" t="s">
        <v>635</v>
      </c>
      <c r="D31" s="193" t="s">
        <v>578</v>
      </c>
      <c r="E31" s="193" t="s">
        <v>579</v>
      </c>
      <c r="F31" s="193" t="s">
        <v>580</v>
      </c>
      <c r="G31" s="193" t="s">
        <v>581</v>
      </c>
      <c r="H31" s="183" t="s">
        <v>420</v>
      </c>
      <c r="I31" s="183" t="s">
        <v>418</v>
      </c>
      <c r="J31" s="312" t="s">
        <v>419</v>
      </c>
      <c r="K31" s="189" t="s">
        <v>20</v>
      </c>
      <c r="L31" s="39"/>
    </row>
    <row r="32" spans="1:19" ht="21.75" hidden="1" customHeight="1" x14ac:dyDescent="0.25">
      <c r="A32" s="2117" t="s">
        <v>50</v>
      </c>
      <c r="B32" s="304" t="s">
        <v>428</v>
      </c>
      <c r="C32" s="508">
        <v>1630</v>
      </c>
      <c r="D32" s="509">
        <v>1357</v>
      </c>
      <c r="E32" s="509">
        <v>528</v>
      </c>
      <c r="F32" s="509">
        <v>709</v>
      </c>
      <c r="G32" s="509">
        <v>1343</v>
      </c>
      <c r="H32" s="252"/>
      <c r="I32" s="509">
        <v>659</v>
      </c>
      <c r="J32" s="514">
        <v>64</v>
      </c>
      <c r="K32" s="596">
        <f>SUM(C32:J32)</f>
        <v>6290</v>
      </c>
      <c r="L32" s="40"/>
      <c r="S32" s="40"/>
    </row>
    <row r="33" spans="1:19" ht="21.75" hidden="1" customHeight="1" x14ac:dyDescent="0.25">
      <c r="A33" s="2118"/>
      <c r="B33" s="305" t="s">
        <v>52</v>
      </c>
      <c r="C33" s="510">
        <v>97</v>
      </c>
      <c r="D33" s="511">
        <v>105</v>
      </c>
      <c r="E33" s="511">
        <v>43</v>
      </c>
      <c r="F33" s="511">
        <v>47</v>
      </c>
      <c r="G33" s="511">
        <v>130</v>
      </c>
      <c r="H33" s="253"/>
      <c r="I33" s="511">
        <v>59</v>
      </c>
      <c r="J33" s="515">
        <v>11</v>
      </c>
      <c r="K33" s="597">
        <f>SUM(C33:J33)</f>
        <v>492</v>
      </c>
      <c r="L33" s="65"/>
      <c r="S33" s="40"/>
    </row>
    <row r="34" spans="1:19" ht="21.75" hidden="1" customHeight="1" thickBot="1" x14ac:dyDescent="0.3">
      <c r="A34" s="2119"/>
      <c r="B34" s="306" t="s">
        <v>51</v>
      </c>
      <c r="C34" s="512">
        <f>C32/C33</f>
        <v>16.804123711340207</v>
      </c>
      <c r="D34" s="513">
        <f>D32/D33</f>
        <v>12.923809523809524</v>
      </c>
      <c r="E34" s="513">
        <f>E32/E33</f>
        <v>12.279069767441861</v>
      </c>
      <c r="F34" s="513">
        <f>F32/F33</f>
        <v>15.085106382978724</v>
      </c>
      <c r="G34" s="513">
        <f>G32/G33</f>
        <v>10.330769230769231</v>
      </c>
      <c r="H34" s="317"/>
      <c r="I34" s="513">
        <f>I32/I33</f>
        <v>11.169491525423728</v>
      </c>
      <c r="J34" s="516">
        <f>J32/J33</f>
        <v>5.8181818181818183</v>
      </c>
      <c r="K34" s="598">
        <f>SUM(K32/K33)</f>
        <v>12.784552845528456</v>
      </c>
      <c r="L34" s="40"/>
      <c r="S34" s="40"/>
    </row>
    <row r="35" spans="1:19" ht="3.75" hidden="1" customHeight="1" thickBot="1" x14ac:dyDescent="0.3">
      <c r="A35" s="185"/>
      <c r="B35" s="186"/>
      <c r="C35" s="315"/>
      <c r="D35" s="187"/>
      <c r="E35" s="187"/>
      <c r="F35" s="187"/>
      <c r="G35" s="187"/>
      <c r="H35" s="187"/>
      <c r="I35" s="187"/>
      <c r="J35" s="316"/>
      <c r="K35" s="658"/>
      <c r="L35" s="40"/>
      <c r="S35" s="40"/>
    </row>
    <row r="36" spans="1:19" s="41" customFormat="1" ht="21.75" hidden="1" customHeight="1" x14ac:dyDescent="0.25">
      <c r="A36" s="2120" t="s">
        <v>344</v>
      </c>
      <c r="B36" s="304" t="s">
        <v>53</v>
      </c>
      <c r="C36" s="510">
        <v>1157</v>
      </c>
      <c r="D36" s="511">
        <v>968</v>
      </c>
      <c r="E36" s="511">
        <v>254</v>
      </c>
      <c r="F36" s="511">
        <v>372</v>
      </c>
      <c r="G36" s="511">
        <v>1216</v>
      </c>
      <c r="H36" s="511">
        <v>5</v>
      </c>
      <c r="I36" s="511">
        <v>24</v>
      </c>
      <c r="J36" s="313"/>
      <c r="K36" s="309">
        <f>SUM(C36:J36)</f>
        <v>3996</v>
      </c>
      <c r="L36" s="40"/>
      <c r="S36" s="40"/>
    </row>
    <row r="37" spans="1:19" s="41" customFormat="1" ht="21.75" hidden="1" customHeight="1" x14ac:dyDescent="0.25">
      <c r="A37" s="2121"/>
      <c r="B37" s="305" t="s">
        <v>52</v>
      </c>
      <c r="C37" s="510">
        <v>41</v>
      </c>
      <c r="D37" s="511">
        <v>35</v>
      </c>
      <c r="E37" s="511">
        <v>10</v>
      </c>
      <c r="F37" s="511">
        <v>12</v>
      </c>
      <c r="G37" s="511">
        <v>43</v>
      </c>
      <c r="H37" s="253"/>
      <c r="I37" s="253"/>
      <c r="J37" s="314"/>
      <c r="K37" s="309">
        <f>SUM(C37:J37)</f>
        <v>141</v>
      </c>
      <c r="L37" s="65"/>
      <c r="S37" s="40"/>
    </row>
    <row r="38" spans="1:19" s="41" customFormat="1" ht="21.75" hidden="1" customHeight="1" thickBot="1" x14ac:dyDescent="0.3">
      <c r="A38" s="2122"/>
      <c r="B38" s="306" t="s">
        <v>51</v>
      </c>
      <c r="C38" s="512">
        <f>C36/C37</f>
        <v>28.219512195121951</v>
      </c>
      <c r="D38" s="513">
        <f>D36/D37</f>
        <v>27.657142857142858</v>
      </c>
      <c r="E38" s="513">
        <f>E36/E37</f>
        <v>25.4</v>
      </c>
      <c r="F38" s="513">
        <f>F36/F37</f>
        <v>31</v>
      </c>
      <c r="G38" s="513">
        <f>G36/G37</f>
        <v>28.279069767441861</v>
      </c>
      <c r="H38" s="317"/>
      <c r="I38" s="317"/>
      <c r="J38" s="318"/>
      <c r="K38" s="319">
        <f>SUM(K36/K37)</f>
        <v>28.340425531914892</v>
      </c>
      <c r="L38" s="40"/>
      <c r="S38" s="40"/>
    </row>
    <row r="39" spans="1:19" ht="3.75" hidden="1" customHeight="1" thickBot="1" x14ac:dyDescent="0.3">
      <c r="A39" s="185"/>
      <c r="B39" s="186"/>
      <c r="C39" s="315"/>
      <c r="D39" s="187"/>
      <c r="E39" s="187"/>
      <c r="F39" s="187"/>
      <c r="G39" s="187"/>
      <c r="H39" s="187"/>
      <c r="I39" s="187"/>
      <c r="J39" s="316"/>
      <c r="K39" s="658"/>
    </row>
    <row r="40" spans="1:19" ht="21.75" hidden="1" customHeight="1" x14ac:dyDescent="0.25">
      <c r="A40" s="2120" t="s">
        <v>112</v>
      </c>
      <c r="B40" s="304" t="s">
        <v>53</v>
      </c>
      <c r="C40" s="508">
        <v>4486</v>
      </c>
      <c r="D40" s="509">
        <v>3228</v>
      </c>
      <c r="E40" s="509">
        <v>1167</v>
      </c>
      <c r="F40" s="509">
        <v>1415</v>
      </c>
      <c r="G40" s="509">
        <v>4132</v>
      </c>
      <c r="H40" s="509">
        <v>1</v>
      </c>
      <c r="I40" s="509">
        <v>22</v>
      </c>
      <c r="J40" s="514">
        <v>10</v>
      </c>
      <c r="K40" s="308">
        <f>SUM(C40:J40)</f>
        <v>14461</v>
      </c>
      <c r="L40" s="40"/>
      <c r="S40" s="40"/>
    </row>
    <row r="41" spans="1:19" ht="21.75" hidden="1" customHeight="1" x14ac:dyDescent="0.25">
      <c r="A41" s="2121"/>
      <c r="B41" s="305" t="s">
        <v>52</v>
      </c>
      <c r="C41" s="510">
        <v>142</v>
      </c>
      <c r="D41" s="511">
        <v>158</v>
      </c>
      <c r="E41" s="511">
        <v>52</v>
      </c>
      <c r="F41" s="511">
        <v>58</v>
      </c>
      <c r="G41" s="511">
        <v>152</v>
      </c>
      <c r="H41" s="253"/>
      <c r="I41" s="253"/>
      <c r="J41" s="314"/>
      <c r="K41" s="309">
        <f>SUM(C41:J41)</f>
        <v>562</v>
      </c>
      <c r="L41" s="65"/>
      <c r="S41" s="40"/>
    </row>
    <row r="42" spans="1:19" ht="21.75" hidden="1" customHeight="1" thickBot="1" x14ac:dyDescent="0.3">
      <c r="A42" s="2122"/>
      <c r="B42" s="306" t="s">
        <v>51</v>
      </c>
      <c r="C42" s="512">
        <f>C40/C41</f>
        <v>31.591549295774648</v>
      </c>
      <c r="D42" s="513">
        <f>D40/D41</f>
        <v>20.430379746835442</v>
      </c>
      <c r="E42" s="513">
        <f>E40/E41</f>
        <v>22.442307692307693</v>
      </c>
      <c r="F42" s="513">
        <f>F40/F41</f>
        <v>24.396551724137932</v>
      </c>
      <c r="G42" s="513">
        <f>G40/G41</f>
        <v>27.184210526315791</v>
      </c>
      <c r="H42" s="317"/>
      <c r="I42" s="317"/>
      <c r="J42" s="317"/>
      <c r="K42" s="319">
        <f>SUM(K40/K41)</f>
        <v>25.731316725978647</v>
      </c>
      <c r="L42" s="40"/>
      <c r="S42" s="40"/>
    </row>
    <row r="43" spans="1:19" ht="48" hidden="1" customHeight="1" thickBot="1" x14ac:dyDescent="0.3">
      <c r="A43" s="2123" t="s">
        <v>812</v>
      </c>
      <c r="B43" s="2123"/>
      <c r="C43" s="2123"/>
      <c r="D43" s="2123"/>
      <c r="E43" s="2123"/>
      <c r="F43" s="2123"/>
      <c r="G43" s="2123"/>
      <c r="H43" s="2123"/>
      <c r="I43" s="2123"/>
      <c r="J43" s="2123"/>
      <c r="K43" s="2123"/>
    </row>
    <row r="44" spans="1:19" ht="19.5" hidden="1" thickBot="1" x14ac:dyDescent="0.3">
      <c r="A44" s="2114" t="s">
        <v>717</v>
      </c>
      <c r="B44" s="2115"/>
      <c r="C44" s="2115"/>
      <c r="D44" s="2115"/>
      <c r="E44" s="2115"/>
      <c r="F44" s="2115"/>
      <c r="G44" s="2115"/>
      <c r="H44" s="2115"/>
      <c r="I44" s="2115"/>
      <c r="J44" s="2115"/>
      <c r="K44" s="2116"/>
      <c r="L44" s="37"/>
    </row>
    <row r="45" spans="1:19" ht="20.25" hidden="1" customHeight="1" thickBot="1" x14ac:dyDescent="0.3">
      <c r="A45" s="190"/>
      <c r="B45" s="191"/>
      <c r="C45" s="192" t="s">
        <v>635</v>
      </c>
      <c r="D45" s="193" t="s">
        <v>578</v>
      </c>
      <c r="E45" s="193" t="s">
        <v>579</v>
      </c>
      <c r="F45" s="193" t="s">
        <v>580</v>
      </c>
      <c r="G45" s="193" t="s">
        <v>581</v>
      </c>
      <c r="H45" s="183" t="s">
        <v>420</v>
      </c>
      <c r="I45" s="183" t="s">
        <v>418</v>
      </c>
      <c r="J45" s="312" t="s">
        <v>419</v>
      </c>
      <c r="K45" s="189" t="s">
        <v>20</v>
      </c>
      <c r="L45" s="39"/>
    </row>
    <row r="46" spans="1:19" ht="21.75" hidden="1" customHeight="1" x14ac:dyDescent="0.25">
      <c r="A46" s="2117" t="s">
        <v>50</v>
      </c>
      <c r="B46" s="304" t="s">
        <v>428</v>
      </c>
      <c r="C46" s="508">
        <v>1201</v>
      </c>
      <c r="D46" s="509">
        <v>1042</v>
      </c>
      <c r="E46" s="509">
        <v>356</v>
      </c>
      <c r="F46" s="509">
        <v>529</v>
      </c>
      <c r="G46" s="509">
        <v>1030</v>
      </c>
      <c r="H46" s="252"/>
      <c r="I46" s="509">
        <v>606</v>
      </c>
      <c r="J46" s="514">
        <v>40</v>
      </c>
      <c r="K46" s="308">
        <f>SUM(C46:J46)</f>
        <v>4804</v>
      </c>
      <c r="L46" s="40"/>
      <c r="S46" s="40"/>
    </row>
    <row r="47" spans="1:19" ht="21.75" hidden="1" customHeight="1" x14ac:dyDescent="0.25">
      <c r="A47" s="2118"/>
      <c r="B47" s="305" t="s">
        <v>52</v>
      </c>
      <c r="C47" s="510">
        <v>116</v>
      </c>
      <c r="D47" s="511">
        <v>119</v>
      </c>
      <c r="E47" s="511">
        <v>41</v>
      </c>
      <c r="F47" s="511">
        <v>47</v>
      </c>
      <c r="G47" s="511">
        <v>137</v>
      </c>
      <c r="H47" s="253"/>
      <c r="I47" s="511">
        <v>57</v>
      </c>
      <c r="J47" s="515">
        <v>9</v>
      </c>
      <c r="K47" s="309">
        <f>SUM(C47:J47)</f>
        <v>526</v>
      </c>
      <c r="L47" s="65"/>
      <c r="S47" s="40"/>
    </row>
    <row r="48" spans="1:19" ht="21.75" hidden="1" customHeight="1" thickBot="1" x14ac:dyDescent="0.3">
      <c r="A48" s="2119"/>
      <c r="B48" s="306" t="s">
        <v>51</v>
      </c>
      <c r="C48" s="512">
        <f>C46/C47</f>
        <v>10.353448275862069</v>
      </c>
      <c r="D48" s="513">
        <f>D46/D47</f>
        <v>8.7563025210084042</v>
      </c>
      <c r="E48" s="513">
        <f>E46/E47</f>
        <v>8.6829268292682933</v>
      </c>
      <c r="F48" s="513">
        <f>F46/F47</f>
        <v>11.25531914893617</v>
      </c>
      <c r="G48" s="513">
        <f>G46/G47</f>
        <v>7.5182481751824817</v>
      </c>
      <c r="H48" s="317"/>
      <c r="I48" s="513">
        <f>I46/I47</f>
        <v>10.631578947368421</v>
      </c>
      <c r="J48" s="516">
        <f>J46/J47</f>
        <v>4.4444444444444446</v>
      </c>
      <c r="K48" s="319">
        <f>SUM(K46/K47)</f>
        <v>9.1330798479087445</v>
      </c>
      <c r="L48" s="40"/>
      <c r="S48" s="40"/>
    </row>
    <row r="49" spans="1:19" ht="3.75" hidden="1" customHeight="1" thickBot="1" x14ac:dyDescent="0.3">
      <c r="A49" s="185"/>
      <c r="B49" s="186"/>
      <c r="C49" s="315"/>
      <c r="D49" s="187"/>
      <c r="E49" s="187"/>
      <c r="F49" s="187"/>
      <c r="G49" s="187"/>
      <c r="H49" s="187"/>
      <c r="I49" s="187"/>
      <c r="J49" s="316"/>
      <c r="K49" s="658"/>
      <c r="L49" s="40"/>
      <c r="S49" s="40"/>
    </row>
    <row r="50" spans="1:19" s="41" customFormat="1" ht="21.75" hidden="1" customHeight="1" x14ac:dyDescent="0.25">
      <c r="A50" s="2120" t="s">
        <v>344</v>
      </c>
      <c r="B50" s="304" t="s">
        <v>53</v>
      </c>
      <c r="C50" s="508">
        <v>1281</v>
      </c>
      <c r="D50" s="509">
        <v>953</v>
      </c>
      <c r="E50" s="509">
        <v>337</v>
      </c>
      <c r="F50" s="509">
        <v>373</v>
      </c>
      <c r="G50" s="509">
        <v>1188</v>
      </c>
      <c r="H50" s="509">
        <v>12</v>
      </c>
      <c r="I50" s="509">
        <v>33</v>
      </c>
      <c r="J50" s="313"/>
      <c r="K50" s="309">
        <f>SUM(C50:J50)</f>
        <v>4177</v>
      </c>
      <c r="L50" s="40"/>
      <c r="S50" s="40"/>
    </row>
    <row r="51" spans="1:19" s="41" customFormat="1" ht="21.75" hidden="1" customHeight="1" x14ac:dyDescent="0.25">
      <c r="A51" s="2121"/>
      <c r="B51" s="305" t="s">
        <v>52</v>
      </c>
      <c r="C51" s="510">
        <v>43</v>
      </c>
      <c r="D51" s="511">
        <v>31</v>
      </c>
      <c r="E51" s="511">
        <v>10</v>
      </c>
      <c r="F51" s="511">
        <v>21</v>
      </c>
      <c r="G51" s="511">
        <v>47</v>
      </c>
      <c r="H51" s="253"/>
      <c r="I51" s="253"/>
      <c r="J51" s="314"/>
      <c r="K51" s="309">
        <f>SUM(C51:J51)</f>
        <v>152</v>
      </c>
      <c r="L51" s="65"/>
      <c r="S51" s="40"/>
    </row>
    <row r="52" spans="1:19" s="41" customFormat="1" ht="21.75" hidden="1" customHeight="1" thickBot="1" x14ac:dyDescent="0.3">
      <c r="A52" s="2122"/>
      <c r="B52" s="306" t="s">
        <v>51</v>
      </c>
      <c r="C52" s="512">
        <f>C50/C51</f>
        <v>29.790697674418606</v>
      </c>
      <c r="D52" s="513">
        <f>D50/D51</f>
        <v>30.741935483870968</v>
      </c>
      <c r="E52" s="513">
        <f>E50/E51</f>
        <v>33.700000000000003</v>
      </c>
      <c r="F52" s="513">
        <f>F50/F51</f>
        <v>17.761904761904763</v>
      </c>
      <c r="G52" s="513">
        <f>G50/G51</f>
        <v>25.276595744680851</v>
      </c>
      <c r="H52" s="317"/>
      <c r="I52" s="317"/>
      <c r="J52" s="318"/>
      <c r="K52" s="319">
        <f>SUM(K50/K51)</f>
        <v>27.480263157894736</v>
      </c>
      <c r="L52" s="40"/>
      <c r="S52" s="40"/>
    </row>
    <row r="53" spans="1:19" ht="3.75" hidden="1" customHeight="1" thickBot="1" x14ac:dyDescent="0.3">
      <c r="A53" s="185"/>
      <c r="B53" s="186"/>
      <c r="C53" s="315"/>
      <c r="D53" s="187"/>
      <c r="E53" s="187"/>
      <c r="F53" s="187"/>
      <c r="G53" s="187"/>
      <c r="H53" s="187"/>
      <c r="I53" s="187"/>
      <c r="J53" s="316"/>
      <c r="K53" s="658"/>
    </row>
    <row r="54" spans="1:19" ht="21.75" hidden="1" customHeight="1" x14ac:dyDescent="0.25">
      <c r="A54" s="2120" t="s">
        <v>112</v>
      </c>
      <c r="B54" s="304" t="s">
        <v>53</v>
      </c>
      <c r="C54" s="508">
        <v>4420</v>
      </c>
      <c r="D54" s="509">
        <v>2999</v>
      </c>
      <c r="E54" s="509">
        <v>1195</v>
      </c>
      <c r="F54" s="509">
        <v>1385</v>
      </c>
      <c r="G54" s="509">
        <v>4105</v>
      </c>
      <c r="H54" s="509">
        <v>2</v>
      </c>
      <c r="I54" s="509">
        <v>45</v>
      </c>
      <c r="J54" s="514">
        <v>1</v>
      </c>
      <c r="K54" s="308">
        <f>SUM(C54:J54)</f>
        <v>14152</v>
      </c>
      <c r="L54" s="40"/>
      <c r="S54" s="40"/>
    </row>
    <row r="55" spans="1:19" ht="21.75" hidden="1" customHeight="1" x14ac:dyDescent="0.25">
      <c r="A55" s="2121"/>
      <c r="B55" s="305" t="s">
        <v>52</v>
      </c>
      <c r="C55" s="510">
        <v>161</v>
      </c>
      <c r="D55" s="511">
        <v>152</v>
      </c>
      <c r="E55" s="511">
        <v>51</v>
      </c>
      <c r="F55" s="511">
        <v>58</v>
      </c>
      <c r="G55" s="511">
        <v>156</v>
      </c>
      <c r="H55" s="253"/>
      <c r="I55" s="253"/>
      <c r="J55" s="314"/>
      <c r="K55" s="309">
        <f>SUM(C55:J55)</f>
        <v>578</v>
      </c>
      <c r="L55" s="65"/>
      <c r="S55" s="40"/>
    </row>
    <row r="56" spans="1:19" ht="21.75" hidden="1" customHeight="1" thickBot="1" x14ac:dyDescent="0.3">
      <c r="A56" s="2122"/>
      <c r="B56" s="306" t="s">
        <v>51</v>
      </c>
      <c r="C56" s="512">
        <f>C54/C55</f>
        <v>27.453416149068325</v>
      </c>
      <c r="D56" s="513">
        <f>D54/D55</f>
        <v>19.730263157894736</v>
      </c>
      <c r="E56" s="513">
        <f>E54/E55</f>
        <v>23.431372549019606</v>
      </c>
      <c r="F56" s="513">
        <f>F54/F55</f>
        <v>23.879310344827587</v>
      </c>
      <c r="G56" s="513">
        <f>G54/G55</f>
        <v>26.314102564102566</v>
      </c>
      <c r="H56" s="317"/>
      <c r="I56" s="317"/>
      <c r="J56" s="317"/>
      <c r="K56" s="319">
        <f>SUM(K54/K55)</f>
        <v>24.484429065743946</v>
      </c>
      <c r="L56" s="40"/>
      <c r="S56" s="40"/>
    </row>
    <row r="57" spans="1:19" ht="52.5" hidden="1" customHeight="1" thickBot="1" x14ac:dyDescent="0.3">
      <c r="A57" s="2123" t="s">
        <v>632</v>
      </c>
      <c r="B57" s="2123"/>
      <c r="C57" s="2123"/>
      <c r="D57" s="2123"/>
      <c r="E57" s="2123"/>
      <c r="F57" s="2123"/>
      <c r="G57" s="2123"/>
      <c r="H57" s="2123"/>
      <c r="I57" s="2123"/>
      <c r="J57" s="2123"/>
      <c r="K57" s="2123"/>
    </row>
    <row r="58" spans="1:19" ht="19.5" hidden="1" thickBot="1" x14ac:dyDescent="0.3">
      <c r="A58" s="2114" t="s">
        <v>642</v>
      </c>
      <c r="B58" s="2115"/>
      <c r="C58" s="2115"/>
      <c r="D58" s="2115"/>
      <c r="E58" s="2115"/>
      <c r="F58" s="2115"/>
      <c r="G58" s="2115"/>
      <c r="H58" s="2115"/>
      <c r="I58" s="2115"/>
      <c r="J58" s="2115"/>
      <c r="K58" s="2116"/>
      <c r="L58" s="37"/>
    </row>
    <row r="59" spans="1:19" ht="30.75" hidden="1" thickBot="1" x14ac:dyDescent="0.3">
      <c r="A59" s="190"/>
      <c r="B59" s="191"/>
      <c r="C59" s="1346" t="s">
        <v>635</v>
      </c>
      <c r="D59" s="1345" t="s">
        <v>578</v>
      </c>
      <c r="E59" s="1345" t="s">
        <v>579</v>
      </c>
      <c r="F59" s="1345" t="s">
        <v>580</v>
      </c>
      <c r="G59" s="1345" t="s">
        <v>581</v>
      </c>
      <c r="H59" s="183" t="s">
        <v>420</v>
      </c>
      <c r="I59" s="183" t="s">
        <v>418</v>
      </c>
      <c r="J59" s="312" t="s">
        <v>419</v>
      </c>
      <c r="K59" s="1347" t="s">
        <v>20</v>
      </c>
      <c r="L59" s="39"/>
    </row>
    <row r="60" spans="1:19" ht="22.5" hidden="1" customHeight="1" x14ac:dyDescent="0.25">
      <c r="A60" s="2117" t="s">
        <v>50</v>
      </c>
      <c r="B60" s="304" t="s">
        <v>428</v>
      </c>
      <c r="C60" s="937">
        <v>2086</v>
      </c>
      <c r="D60" s="938">
        <v>1492</v>
      </c>
      <c r="E60" s="938">
        <v>510</v>
      </c>
      <c r="F60" s="938">
        <v>616</v>
      </c>
      <c r="G60" s="938">
        <v>1737</v>
      </c>
      <c r="H60" s="252"/>
      <c r="I60" s="938">
        <v>822</v>
      </c>
      <c r="J60" s="941">
        <v>63</v>
      </c>
      <c r="K60" s="308">
        <f>SUM(C60:J60)</f>
        <v>7326</v>
      </c>
      <c r="L60" s="40"/>
      <c r="S60" s="40"/>
    </row>
    <row r="61" spans="1:19" ht="22.5" hidden="1" customHeight="1" x14ac:dyDescent="0.25">
      <c r="A61" s="2118"/>
      <c r="B61" s="305" t="s">
        <v>52</v>
      </c>
      <c r="C61" s="939">
        <v>109</v>
      </c>
      <c r="D61" s="940">
        <v>118</v>
      </c>
      <c r="E61" s="940">
        <v>44</v>
      </c>
      <c r="F61" s="940">
        <v>45</v>
      </c>
      <c r="G61" s="940">
        <v>137</v>
      </c>
      <c r="H61" s="253"/>
      <c r="I61" s="940">
        <v>53</v>
      </c>
      <c r="J61" s="942">
        <v>9</v>
      </c>
      <c r="K61" s="309">
        <f>SUM(C61:J61)</f>
        <v>515</v>
      </c>
      <c r="L61" s="65"/>
      <c r="S61" s="40"/>
    </row>
    <row r="62" spans="1:19" ht="22.5" hidden="1" customHeight="1" thickBot="1" x14ac:dyDescent="0.3">
      <c r="A62" s="2119"/>
      <c r="B62" s="306" t="s">
        <v>51</v>
      </c>
      <c r="C62" s="1340">
        <f>C60/C61</f>
        <v>19.137614678899084</v>
      </c>
      <c r="D62" s="1341">
        <f>D60/D61</f>
        <v>12.64406779661017</v>
      </c>
      <c r="E62" s="1341">
        <f>E60/E61</f>
        <v>11.590909090909092</v>
      </c>
      <c r="F62" s="1341">
        <f>F60/F61</f>
        <v>13.688888888888888</v>
      </c>
      <c r="G62" s="1341">
        <f>G60/G61</f>
        <v>12.678832116788321</v>
      </c>
      <c r="H62" s="317"/>
      <c r="I62" s="1341">
        <f>I60/I61</f>
        <v>15.509433962264151</v>
      </c>
      <c r="J62" s="1342">
        <f>J60/J61</f>
        <v>7</v>
      </c>
      <c r="K62" s="319">
        <f>SUM(K60/K61)</f>
        <v>14.225242718446601</v>
      </c>
      <c r="L62" s="40"/>
      <c r="S62" s="40"/>
    </row>
    <row r="63" spans="1:19" ht="3.75" hidden="1" customHeight="1" thickBot="1" x14ac:dyDescent="0.3">
      <c r="A63" s="185"/>
      <c r="B63" s="186"/>
      <c r="C63" s="315"/>
      <c r="D63" s="187"/>
      <c r="E63" s="187"/>
      <c r="F63" s="187"/>
      <c r="G63" s="187"/>
      <c r="H63" s="187"/>
      <c r="I63" s="187"/>
      <c r="J63" s="316"/>
      <c r="K63" s="658"/>
      <c r="L63" s="40"/>
      <c r="S63" s="40"/>
    </row>
    <row r="64" spans="1:19" s="41" customFormat="1" ht="22.5" hidden="1" customHeight="1" x14ac:dyDescent="0.25">
      <c r="A64" s="2120" t="s">
        <v>344</v>
      </c>
      <c r="B64" s="304" t="s">
        <v>53</v>
      </c>
      <c r="C64" s="939">
        <v>1428</v>
      </c>
      <c r="D64" s="940">
        <v>912</v>
      </c>
      <c r="E64" s="940">
        <v>290</v>
      </c>
      <c r="F64" s="940">
        <v>360</v>
      </c>
      <c r="G64" s="940">
        <v>1366</v>
      </c>
      <c r="H64" s="1343">
        <v>0</v>
      </c>
      <c r="I64" s="1344">
        <v>32</v>
      </c>
      <c r="J64" s="1272"/>
      <c r="K64" s="309">
        <f>SUM(C64:J64)</f>
        <v>4388</v>
      </c>
      <c r="L64" s="40"/>
      <c r="S64" s="40"/>
    </row>
    <row r="65" spans="1:19" s="41" customFormat="1" ht="22.5" hidden="1" customHeight="1" x14ac:dyDescent="0.25">
      <c r="A65" s="2121"/>
      <c r="B65" s="305" t="s">
        <v>52</v>
      </c>
      <c r="C65" s="939">
        <v>45</v>
      </c>
      <c r="D65" s="940">
        <v>31</v>
      </c>
      <c r="E65" s="940">
        <v>10</v>
      </c>
      <c r="F65" s="940">
        <v>13</v>
      </c>
      <c r="G65" s="940">
        <v>45</v>
      </c>
      <c r="H65" s="253"/>
      <c r="I65" s="253"/>
      <c r="J65" s="314"/>
      <c r="K65" s="309">
        <f>SUM(C65:J65)</f>
        <v>144</v>
      </c>
      <c r="L65" s="65"/>
      <c r="S65" s="40"/>
    </row>
    <row r="66" spans="1:19" s="41" customFormat="1" ht="22.5" hidden="1" customHeight="1" thickBot="1" x14ac:dyDescent="0.3">
      <c r="A66" s="2122"/>
      <c r="B66" s="306" t="s">
        <v>51</v>
      </c>
      <c r="C66" s="1340">
        <f>C64/C65</f>
        <v>31.733333333333334</v>
      </c>
      <c r="D66" s="1341">
        <f>D64/D65</f>
        <v>29.419354838709676</v>
      </c>
      <c r="E66" s="1341">
        <f>E64/E65</f>
        <v>29</v>
      </c>
      <c r="F66" s="1341">
        <f>F64/F65</f>
        <v>27.692307692307693</v>
      </c>
      <c r="G66" s="1341">
        <f>G64/G65</f>
        <v>30.355555555555554</v>
      </c>
      <c r="H66" s="317"/>
      <c r="I66" s="317"/>
      <c r="J66" s="318"/>
      <c r="K66" s="319">
        <f>SUM(K64/K65)</f>
        <v>30.472222222222221</v>
      </c>
      <c r="L66" s="40"/>
      <c r="S66" s="40"/>
    </row>
    <row r="67" spans="1:19" ht="3.75" hidden="1" customHeight="1" thickBot="1" x14ac:dyDescent="0.3">
      <c r="A67" s="185"/>
      <c r="B67" s="186"/>
      <c r="C67" s="315"/>
      <c r="D67" s="187"/>
      <c r="E67" s="187"/>
      <c r="F67" s="187"/>
      <c r="G67" s="187"/>
      <c r="H67" s="187"/>
      <c r="I67" s="187"/>
      <c r="J67" s="316"/>
      <c r="K67" s="658"/>
    </row>
    <row r="68" spans="1:19" ht="22.5" hidden="1" customHeight="1" x14ac:dyDescent="0.25">
      <c r="A68" s="2120" t="s">
        <v>112</v>
      </c>
      <c r="B68" s="304" t="s">
        <v>53</v>
      </c>
      <c r="C68" s="937">
        <v>4447</v>
      </c>
      <c r="D68" s="938">
        <v>2805</v>
      </c>
      <c r="E68" s="938">
        <v>1233</v>
      </c>
      <c r="F68" s="938">
        <v>1339</v>
      </c>
      <c r="G68" s="938">
        <v>4253</v>
      </c>
      <c r="H68" s="938">
        <v>3</v>
      </c>
      <c r="I68" s="938">
        <v>55</v>
      </c>
      <c r="J68" s="941">
        <v>7</v>
      </c>
      <c r="K68" s="309">
        <f>SUM(C68:J68)</f>
        <v>14142</v>
      </c>
      <c r="L68" s="40"/>
      <c r="S68" s="40"/>
    </row>
    <row r="69" spans="1:19" ht="22.5" hidden="1" customHeight="1" x14ac:dyDescent="0.25">
      <c r="A69" s="2121"/>
      <c r="B69" s="305" t="s">
        <v>52</v>
      </c>
      <c r="C69" s="939">
        <v>151</v>
      </c>
      <c r="D69" s="940">
        <v>180</v>
      </c>
      <c r="E69" s="940">
        <v>53</v>
      </c>
      <c r="F69" s="940">
        <v>56</v>
      </c>
      <c r="G69" s="940">
        <v>151</v>
      </c>
      <c r="H69" s="253"/>
      <c r="I69" s="253"/>
      <c r="J69" s="314"/>
      <c r="K69" s="309">
        <f>SUM(C69:J69)</f>
        <v>591</v>
      </c>
      <c r="L69" s="65"/>
      <c r="S69" s="40"/>
    </row>
    <row r="70" spans="1:19" ht="22.5" hidden="1" customHeight="1" thickBot="1" x14ac:dyDescent="0.3">
      <c r="A70" s="2122"/>
      <c r="B70" s="306" t="s">
        <v>51</v>
      </c>
      <c r="C70" s="1340">
        <f>C68/C69</f>
        <v>29.450331125827816</v>
      </c>
      <c r="D70" s="1341">
        <f>D68/D69</f>
        <v>15.583333333333334</v>
      </c>
      <c r="E70" s="1341">
        <f>E68/E69</f>
        <v>23.264150943396228</v>
      </c>
      <c r="F70" s="1341">
        <f>F68/F69</f>
        <v>23.910714285714285</v>
      </c>
      <c r="G70" s="1341">
        <f>G68/G69</f>
        <v>28.165562913907284</v>
      </c>
      <c r="H70" s="317"/>
      <c r="I70" s="317"/>
      <c r="J70" s="318"/>
      <c r="K70" s="319">
        <f>SUM(K68/K69)</f>
        <v>23.928934010152282</v>
      </c>
      <c r="L70" s="40"/>
      <c r="S70" s="40"/>
    </row>
    <row r="71" spans="1:19" ht="49.5" hidden="1" customHeight="1" x14ac:dyDescent="0.25">
      <c r="A71" s="2124" t="s">
        <v>685</v>
      </c>
      <c r="B71" s="2124"/>
      <c r="C71" s="2124"/>
      <c r="D71" s="2124"/>
      <c r="E71" s="2124"/>
      <c r="F71" s="2124"/>
      <c r="G71" s="2124"/>
      <c r="H71" s="2124"/>
      <c r="I71" s="2124"/>
      <c r="J71" s="2124"/>
      <c r="K71" s="2124"/>
    </row>
    <row r="72" spans="1:19" ht="18" hidden="1" customHeight="1" thickBot="1" x14ac:dyDescent="0.3">
      <c r="A72" s="2125" t="s">
        <v>710</v>
      </c>
      <c r="B72" s="2126"/>
      <c r="C72" s="2126"/>
      <c r="D72" s="2126"/>
      <c r="E72" s="2126"/>
      <c r="F72" s="2126"/>
      <c r="G72" s="2126"/>
      <c r="H72" s="2126"/>
      <c r="I72" s="2126"/>
      <c r="J72" s="2126"/>
      <c r="K72" s="2127"/>
      <c r="L72" s="37"/>
    </row>
    <row r="73" spans="1:19" ht="30.75" hidden="1" thickBot="1" x14ac:dyDescent="0.3">
      <c r="A73" s="190"/>
      <c r="B73" s="191"/>
      <c r="C73" s="1346" t="s">
        <v>635</v>
      </c>
      <c r="D73" s="1345" t="s">
        <v>578</v>
      </c>
      <c r="E73" s="1345" t="s">
        <v>579</v>
      </c>
      <c r="F73" s="1345" t="s">
        <v>580</v>
      </c>
      <c r="G73" s="1345" t="s">
        <v>581</v>
      </c>
      <c r="H73" s="183" t="s">
        <v>420</v>
      </c>
      <c r="I73" s="183" t="s">
        <v>418</v>
      </c>
      <c r="J73" s="312" t="s">
        <v>419</v>
      </c>
      <c r="K73" s="1347" t="s">
        <v>20</v>
      </c>
      <c r="L73" s="39"/>
    </row>
    <row r="74" spans="1:19" ht="26.25" hidden="1" customHeight="1" x14ac:dyDescent="0.25">
      <c r="A74" s="2117" t="s">
        <v>50</v>
      </c>
      <c r="B74" s="304" t="s">
        <v>428</v>
      </c>
      <c r="C74" s="937">
        <v>1971</v>
      </c>
      <c r="D74" s="938">
        <v>1363</v>
      </c>
      <c r="E74" s="938">
        <v>564</v>
      </c>
      <c r="F74" s="938">
        <v>506</v>
      </c>
      <c r="G74" s="938">
        <v>1392</v>
      </c>
      <c r="H74" s="252"/>
      <c r="I74" s="938">
        <v>536</v>
      </c>
      <c r="J74" s="941">
        <v>82</v>
      </c>
      <c r="K74" s="308">
        <f>SUM(C74:J74)</f>
        <v>6414</v>
      </c>
      <c r="L74" s="40"/>
      <c r="S74" s="40"/>
    </row>
    <row r="75" spans="1:19" ht="26.25" hidden="1" customHeight="1" x14ac:dyDescent="0.25">
      <c r="A75" s="2118"/>
      <c r="B75" s="305" t="s">
        <v>52</v>
      </c>
      <c r="C75" s="939">
        <v>111</v>
      </c>
      <c r="D75" s="940">
        <v>120</v>
      </c>
      <c r="E75" s="940">
        <v>42</v>
      </c>
      <c r="F75" s="940">
        <v>42</v>
      </c>
      <c r="G75" s="940">
        <v>126</v>
      </c>
      <c r="H75" s="253"/>
      <c r="I75" s="940">
        <v>62</v>
      </c>
      <c r="J75" s="942">
        <v>5</v>
      </c>
      <c r="K75" s="309">
        <f>SUM(C75:J75)</f>
        <v>508</v>
      </c>
      <c r="L75" s="65"/>
      <c r="S75" s="40"/>
    </row>
    <row r="76" spans="1:19" ht="26.25" hidden="1" customHeight="1" thickBot="1" x14ac:dyDescent="0.3">
      <c r="A76" s="2119"/>
      <c r="B76" s="306" t="s">
        <v>51</v>
      </c>
      <c r="C76" s="1103">
        <f>C74/C75</f>
        <v>17.756756756756758</v>
      </c>
      <c r="D76" s="1104">
        <f>D74/D75</f>
        <v>11.358333333333333</v>
      </c>
      <c r="E76" s="1104">
        <f>E74/E75</f>
        <v>13.428571428571429</v>
      </c>
      <c r="F76" s="1104">
        <f>F74/F75</f>
        <v>12.047619047619047</v>
      </c>
      <c r="G76" s="1104">
        <f>G74/G75</f>
        <v>11.047619047619047</v>
      </c>
      <c r="H76" s="317"/>
      <c r="I76" s="1104">
        <f>I74/I75</f>
        <v>8.6451612903225801</v>
      </c>
      <c r="J76" s="1105">
        <f>J74/J75</f>
        <v>16.399999999999999</v>
      </c>
      <c r="K76" s="319">
        <f>SUM(K74/K75)</f>
        <v>12.625984251968504</v>
      </c>
      <c r="L76" s="40"/>
      <c r="S76" s="40"/>
    </row>
    <row r="77" spans="1:19" ht="3.75" hidden="1" customHeight="1" thickBot="1" x14ac:dyDescent="0.3">
      <c r="A77" s="185"/>
      <c r="B77" s="186"/>
      <c r="C77" s="1107"/>
      <c r="D77" s="188"/>
      <c r="E77" s="188"/>
      <c r="F77" s="188"/>
      <c r="G77" s="188"/>
      <c r="H77" s="187"/>
      <c r="I77" s="187"/>
      <c r="J77" s="316"/>
      <c r="K77" s="658"/>
      <c r="L77" s="40"/>
      <c r="S77" s="40"/>
    </row>
    <row r="78" spans="1:19" s="41" customFormat="1" ht="21.75" hidden="1" customHeight="1" x14ac:dyDescent="0.25">
      <c r="A78" s="2120" t="s">
        <v>344</v>
      </c>
      <c r="B78" s="304" t="s">
        <v>53</v>
      </c>
      <c r="C78" s="939">
        <v>1371</v>
      </c>
      <c r="D78" s="940">
        <v>730</v>
      </c>
      <c r="E78" s="940">
        <v>313</v>
      </c>
      <c r="F78" s="940">
        <v>326</v>
      </c>
      <c r="G78" s="940">
        <v>1458</v>
      </c>
      <c r="H78" s="940">
        <v>2</v>
      </c>
      <c r="I78" s="940">
        <v>25</v>
      </c>
      <c r="J78" s="313"/>
      <c r="K78" s="309">
        <f>SUM(C78:J78)</f>
        <v>4225</v>
      </c>
      <c r="L78" s="40"/>
      <c r="S78" s="40"/>
    </row>
    <row r="79" spans="1:19" s="41" customFormat="1" ht="21.75" hidden="1" customHeight="1" x14ac:dyDescent="0.25">
      <c r="A79" s="2121"/>
      <c r="B79" s="305" t="s">
        <v>52</v>
      </c>
      <c r="C79" s="939">
        <v>41</v>
      </c>
      <c r="D79" s="940">
        <v>33</v>
      </c>
      <c r="E79" s="940">
        <v>10</v>
      </c>
      <c r="F79" s="940">
        <v>11</v>
      </c>
      <c r="G79" s="940">
        <v>37</v>
      </c>
      <c r="H79" s="253"/>
      <c r="I79" s="253"/>
      <c r="J79" s="314"/>
      <c r="K79" s="309">
        <f>SUM(C79:J79)</f>
        <v>132</v>
      </c>
      <c r="L79" s="65"/>
      <c r="S79" s="40"/>
    </row>
    <row r="80" spans="1:19" s="41" customFormat="1" ht="21.75" hidden="1" customHeight="1" thickBot="1" x14ac:dyDescent="0.3">
      <c r="A80" s="2122"/>
      <c r="B80" s="306" t="s">
        <v>51</v>
      </c>
      <c r="C80" s="1103">
        <f>C78/C79</f>
        <v>33.439024390243901</v>
      </c>
      <c r="D80" s="1104">
        <f>D78/D79</f>
        <v>22.121212121212121</v>
      </c>
      <c r="E80" s="1104">
        <f>E78/E79</f>
        <v>31.3</v>
      </c>
      <c r="F80" s="1104">
        <f>F78/F79</f>
        <v>29.636363636363637</v>
      </c>
      <c r="G80" s="1104">
        <f>G78/G79</f>
        <v>39.405405405405403</v>
      </c>
      <c r="H80" s="317"/>
      <c r="I80" s="317"/>
      <c r="J80" s="318"/>
      <c r="K80" s="319">
        <f>SUM(K78/K79)</f>
        <v>32.007575757575758</v>
      </c>
      <c r="L80" s="40"/>
      <c r="S80" s="40"/>
    </row>
    <row r="81" spans="1:19" ht="21.75" hidden="1" customHeight="1" thickBot="1" x14ac:dyDescent="0.3">
      <c r="A81" s="185"/>
      <c r="B81" s="186"/>
      <c r="C81" s="315"/>
      <c r="D81" s="187"/>
      <c r="E81" s="187"/>
      <c r="F81" s="187"/>
      <c r="G81" s="187"/>
      <c r="H81" s="187"/>
      <c r="I81" s="187"/>
      <c r="J81" s="316"/>
      <c r="K81" s="658"/>
    </row>
    <row r="82" spans="1:19" ht="21.75" hidden="1" customHeight="1" x14ac:dyDescent="0.25">
      <c r="A82" s="2120" t="s">
        <v>112</v>
      </c>
      <c r="B82" s="304" t="s">
        <v>53</v>
      </c>
      <c r="C82" s="937">
        <v>4544</v>
      </c>
      <c r="D82" s="938">
        <v>2848</v>
      </c>
      <c r="E82" s="938">
        <v>1247</v>
      </c>
      <c r="F82" s="938">
        <v>1313</v>
      </c>
      <c r="G82" s="938">
        <v>4223</v>
      </c>
      <c r="H82" s="938">
        <v>0</v>
      </c>
      <c r="I82" s="938">
        <v>29</v>
      </c>
      <c r="J82" s="941">
        <v>1</v>
      </c>
      <c r="K82" s="308">
        <f>SUM(C82:J82)</f>
        <v>14205</v>
      </c>
      <c r="L82" s="40"/>
      <c r="S82" s="40"/>
    </row>
    <row r="83" spans="1:19" ht="21.75" hidden="1" customHeight="1" x14ac:dyDescent="0.25">
      <c r="A83" s="2121"/>
      <c r="B83" s="305" t="s">
        <v>52</v>
      </c>
      <c r="C83" s="939">
        <v>189</v>
      </c>
      <c r="D83" s="940">
        <v>178</v>
      </c>
      <c r="E83" s="940">
        <v>50</v>
      </c>
      <c r="F83" s="940">
        <v>51</v>
      </c>
      <c r="G83" s="940">
        <v>186</v>
      </c>
      <c r="H83" s="253"/>
      <c r="I83" s="253"/>
      <c r="J83" s="314"/>
      <c r="K83" s="309">
        <f>SUM(C83:J83)</f>
        <v>654</v>
      </c>
      <c r="L83" s="65"/>
      <c r="S83" s="40"/>
    </row>
    <row r="84" spans="1:19" ht="21.75" hidden="1" customHeight="1" thickBot="1" x14ac:dyDescent="0.3">
      <c r="A84" s="2122"/>
      <c r="B84" s="306" t="s">
        <v>51</v>
      </c>
      <c r="C84" s="1103">
        <f>C82/C83</f>
        <v>24.042328042328041</v>
      </c>
      <c r="D84" s="1104">
        <f>D82/D83</f>
        <v>16</v>
      </c>
      <c r="E84" s="1104">
        <f>E82/E83</f>
        <v>24.94</v>
      </c>
      <c r="F84" s="1104">
        <f>F82/F83</f>
        <v>25.745098039215687</v>
      </c>
      <c r="G84" s="1104">
        <f>G82/G83</f>
        <v>22.704301075268816</v>
      </c>
      <c r="H84" s="317"/>
      <c r="I84" s="317"/>
      <c r="J84" s="956"/>
      <c r="K84" s="957">
        <f>SUM(K82/K83)</f>
        <v>21.720183486238533</v>
      </c>
      <c r="L84" s="40"/>
      <c r="S84" s="40"/>
    </row>
    <row r="85" spans="1:19" ht="63" hidden="1" customHeight="1" x14ac:dyDescent="0.25">
      <c r="A85" s="2124" t="s">
        <v>716</v>
      </c>
      <c r="B85" s="2124"/>
      <c r="C85" s="2124"/>
      <c r="D85" s="2124"/>
      <c r="E85" s="2124"/>
      <c r="F85" s="2124"/>
      <c r="G85" s="2124"/>
      <c r="H85" s="2124"/>
      <c r="I85" s="2124"/>
      <c r="J85" s="2124"/>
      <c r="K85" s="2124"/>
    </row>
    <row r="86" spans="1:19" ht="19.5" hidden="1" thickBot="1" x14ac:dyDescent="0.3">
      <c r="A86" s="2125" t="s">
        <v>496</v>
      </c>
      <c r="B86" s="2126"/>
      <c r="C86" s="2126"/>
      <c r="D86" s="2126"/>
      <c r="E86" s="2126"/>
      <c r="F86" s="2126"/>
      <c r="G86" s="2126"/>
      <c r="H86" s="2126"/>
      <c r="I86" s="2126"/>
      <c r="J86" s="2126"/>
      <c r="K86" s="2127"/>
      <c r="L86" s="37"/>
    </row>
    <row r="87" spans="1:19" ht="20.25" hidden="1" customHeight="1" thickBot="1" x14ac:dyDescent="0.3">
      <c r="A87" s="190"/>
      <c r="B87" s="191"/>
      <c r="C87" s="192" t="s">
        <v>54</v>
      </c>
      <c r="D87" s="193" t="s">
        <v>55</v>
      </c>
      <c r="E87" s="193" t="s">
        <v>56</v>
      </c>
      <c r="F87" s="193" t="s">
        <v>57</v>
      </c>
      <c r="G87" s="193" t="s">
        <v>58</v>
      </c>
      <c r="H87" s="183" t="s">
        <v>420</v>
      </c>
      <c r="I87" s="183" t="s">
        <v>418</v>
      </c>
      <c r="J87" s="312" t="s">
        <v>419</v>
      </c>
      <c r="K87" s="189" t="s">
        <v>20</v>
      </c>
      <c r="L87" s="39"/>
    </row>
    <row r="88" spans="1:19" ht="21.75" hidden="1" customHeight="1" x14ac:dyDescent="0.25">
      <c r="A88" s="2117" t="s">
        <v>50</v>
      </c>
      <c r="B88" s="304" t="s">
        <v>428</v>
      </c>
      <c r="C88" s="937">
        <v>2046</v>
      </c>
      <c r="D88" s="938">
        <v>1051</v>
      </c>
      <c r="E88" s="938">
        <v>539</v>
      </c>
      <c r="F88" s="938">
        <v>187</v>
      </c>
      <c r="G88" s="938">
        <v>1777</v>
      </c>
      <c r="H88" s="252"/>
      <c r="I88" s="938">
        <v>772</v>
      </c>
      <c r="J88" s="941">
        <v>87</v>
      </c>
      <c r="K88" s="308">
        <f>SUM(C88:J88)</f>
        <v>6459</v>
      </c>
      <c r="L88" s="40"/>
      <c r="S88" s="40"/>
    </row>
    <row r="89" spans="1:19" ht="21.75" hidden="1" customHeight="1" x14ac:dyDescent="0.25">
      <c r="A89" s="2118"/>
      <c r="B89" s="305" t="s">
        <v>52</v>
      </c>
      <c r="C89" s="939">
        <v>139</v>
      </c>
      <c r="D89" s="940">
        <v>101</v>
      </c>
      <c r="E89" s="940">
        <v>43</v>
      </c>
      <c r="F89" s="940">
        <v>19</v>
      </c>
      <c r="G89" s="940">
        <v>124</v>
      </c>
      <c r="H89" s="253"/>
      <c r="I89" s="940">
        <v>77</v>
      </c>
      <c r="J89" s="942">
        <v>6</v>
      </c>
      <c r="K89" s="309">
        <f>SUM(C89:J89)</f>
        <v>509</v>
      </c>
      <c r="L89" s="65"/>
      <c r="S89" s="40"/>
    </row>
    <row r="90" spans="1:19" ht="21.75" hidden="1" customHeight="1" thickBot="1" x14ac:dyDescent="0.3">
      <c r="A90" s="2119"/>
      <c r="B90" s="306" t="s">
        <v>51</v>
      </c>
      <c r="C90" s="512">
        <f>C88/C89</f>
        <v>14.719424460431656</v>
      </c>
      <c r="D90" s="513">
        <f>D88/D89</f>
        <v>10.405940594059405</v>
      </c>
      <c r="E90" s="513">
        <f>E88/E89</f>
        <v>12.534883720930232</v>
      </c>
      <c r="F90" s="513">
        <f>F88/F89</f>
        <v>9.8421052631578956</v>
      </c>
      <c r="G90" s="513">
        <f>G88/G89</f>
        <v>14.330645161290322</v>
      </c>
      <c r="H90" s="317"/>
      <c r="I90" s="513">
        <f>I88/I89</f>
        <v>10.025974025974026</v>
      </c>
      <c r="J90" s="516">
        <f>J88/J89</f>
        <v>14.5</v>
      </c>
      <c r="K90" s="319">
        <f>K88/K89</f>
        <v>12.689587426326129</v>
      </c>
      <c r="L90" s="40"/>
      <c r="S90" s="40"/>
    </row>
    <row r="91" spans="1:19" ht="3.75" hidden="1" customHeight="1" thickBot="1" x14ac:dyDescent="0.3">
      <c r="A91" s="185"/>
      <c r="B91" s="186"/>
      <c r="C91" s="315"/>
      <c r="D91" s="187"/>
      <c r="E91" s="187"/>
      <c r="F91" s="187"/>
      <c r="G91" s="187"/>
      <c r="H91" s="187"/>
      <c r="I91" s="187"/>
      <c r="J91" s="316"/>
      <c r="K91" s="658"/>
      <c r="L91" s="40"/>
      <c r="S91" s="40"/>
    </row>
    <row r="92" spans="1:19" s="41" customFormat="1" ht="21.75" hidden="1" customHeight="1" x14ac:dyDescent="0.25">
      <c r="A92" s="2120" t="s">
        <v>344</v>
      </c>
      <c r="B92" s="304" t="s">
        <v>53</v>
      </c>
      <c r="C92" s="510">
        <v>1556</v>
      </c>
      <c r="D92" s="511">
        <v>643</v>
      </c>
      <c r="E92" s="511">
        <v>297</v>
      </c>
      <c r="F92" s="511">
        <v>66</v>
      </c>
      <c r="G92" s="511">
        <v>1497</v>
      </c>
      <c r="H92" s="511">
        <v>0</v>
      </c>
      <c r="I92" s="511">
        <v>20</v>
      </c>
      <c r="J92" s="314"/>
      <c r="K92" s="309">
        <f>SUM(C92:J92)</f>
        <v>4079</v>
      </c>
      <c r="L92" s="40"/>
      <c r="S92" s="40"/>
    </row>
    <row r="93" spans="1:19" s="41" customFormat="1" ht="21.75" hidden="1" customHeight="1" x14ac:dyDescent="0.25">
      <c r="A93" s="2121"/>
      <c r="B93" s="305" t="s">
        <v>52</v>
      </c>
      <c r="C93" s="939">
        <v>42</v>
      </c>
      <c r="D93" s="940">
        <v>25</v>
      </c>
      <c r="E93" s="940">
        <v>9</v>
      </c>
      <c r="F93" s="940">
        <v>3</v>
      </c>
      <c r="G93" s="940">
        <v>41</v>
      </c>
      <c r="H93" s="253"/>
      <c r="I93" s="253"/>
      <c r="J93" s="314"/>
      <c r="K93" s="309">
        <f>SUM(C93:G93)</f>
        <v>120</v>
      </c>
      <c r="L93" s="65"/>
      <c r="S93" s="40"/>
    </row>
    <row r="94" spans="1:19" s="41" customFormat="1" ht="21.75" hidden="1" customHeight="1" thickBot="1" x14ac:dyDescent="0.3">
      <c r="A94" s="2122"/>
      <c r="B94" s="306" t="s">
        <v>51</v>
      </c>
      <c r="C94" s="512">
        <f>C92/C93</f>
        <v>37.047619047619051</v>
      </c>
      <c r="D94" s="513">
        <f>D92/D93</f>
        <v>25.72</v>
      </c>
      <c r="E94" s="513">
        <f>E92/E93</f>
        <v>33</v>
      </c>
      <c r="F94" s="513">
        <f>F92/F93</f>
        <v>22</v>
      </c>
      <c r="G94" s="513">
        <f>G92/G93</f>
        <v>36.512195121951223</v>
      </c>
      <c r="H94" s="317"/>
      <c r="I94" s="317"/>
      <c r="J94" s="318"/>
      <c r="K94" s="319">
        <f>K92/K93</f>
        <v>33.991666666666667</v>
      </c>
      <c r="L94" s="40"/>
      <c r="S94" s="40"/>
    </row>
    <row r="95" spans="1:19" ht="3.75" hidden="1" customHeight="1" thickBot="1" x14ac:dyDescent="0.3">
      <c r="A95" s="185"/>
      <c r="B95" s="186"/>
      <c r="C95" s="315"/>
      <c r="D95" s="187"/>
      <c r="E95" s="187"/>
      <c r="F95" s="187"/>
      <c r="G95" s="187"/>
      <c r="H95" s="187"/>
      <c r="I95" s="187"/>
      <c r="J95" s="316"/>
      <c r="K95" s="658"/>
    </row>
    <row r="96" spans="1:19" ht="21.75" hidden="1" customHeight="1" x14ac:dyDescent="0.25">
      <c r="A96" s="2120" t="s">
        <v>112</v>
      </c>
      <c r="B96" s="304" t="s">
        <v>53</v>
      </c>
      <c r="C96" s="508">
        <v>5299</v>
      </c>
      <c r="D96" s="509">
        <v>2156</v>
      </c>
      <c r="E96" s="509">
        <v>1342</v>
      </c>
      <c r="F96" s="509">
        <v>379</v>
      </c>
      <c r="G96" s="509">
        <v>4529</v>
      </c>
      <c r="H96" s="509">
        <v>39</v>
      </c>
      <c r="I96" s="509">
        <v>2</v>
      </c>
      <c r="J96" s="514">
        <v>36</v>
      </c>
      <c r="K96" s="308">
        <f>SUM(C96:J96)</f>
        <v>13782</v>
      </c>
      <c r="L96" s="40"/>
      <c r="S96" s="40"/>
    </row>
    <row r="97" spans="1:19" ht="21.75" hidden="1" customHeight="1" x14ac:dyDescent="0.25">
      <c r="A97" s="2121"/>
      <c r="B97" s="305" t="s">
        <v>52</v>
      </c>
      <c r="C97" s="939">
        <v>235</v>
      </c>
      <c r="D97" s="940">
        <v>136</v>
      </c>
      <c r="E97" s="940">
        <v>71</v>
      </c>
      <c r="F97" s="940">
        <v>27</v>
      </c>
      <c r="G97" s="940">
        <v>207</v>
      </c>
      <c r="H97" s="253"/>
      <c r="I97" s="253"/>
      <c r="J97" s="314"/>
      <c r="K97" s="309">
        <f>SUM(C97:J97)</f>
        <v>676</v>
      </c>
      <c r="L97" s="65"/>
      <c r="S97" s="40"/>
    </row>
    <row r="98" spans="1:19" ht="21.75" hidden="1" customHeight="1" thickBot="1" x14ac:dyDescent="0.3">
      <c r="A98" s="2122"/>
      <c r="B98" s="306" t="s">
        <v>51</v>
      </c>
      <c r="C98" s="512">
        <f>C96/C97</f>
        <v>22.548936170212766</v>
      </c>
      <c r="D98" s="513">
        <f>D96/D97</f>
        <v>15.852941176470589</v>
      </c>
      <c r="E98" s="513">
        <f>E96/E97</f>
        <v>18.901408450704224</v>
      </c>
      <c r="F98" s="513">
        <f>F96/F97</f>
        <v>14.037037037037036</v>
      </c>
      <c r="G98" s="513">
        <f>G96/G97</f>
        <v>21.879227053140095</v>
      </c>
      <c r="H98" s="317"/>
      <c r="I98" s="317"/>
      <c r="J98" s="956"/>
      <c r="K98" s="957">
        <f>K96/K97</f>
        <v>20.38757396449704</v>
      </c>
      <c r="L98" s="40"/>
      <c r="S98" s="40"/>
    </row>
    <row r="99" spans="1:19" ht="48" hidden="1" customHeight="1" thickBot="1" x14ac:dyDescent="0.3">
      <c r="A99" s="2123" t="s">
        <v>416</v>
      </c>
      <c r="B99" s="2123"/>
      <c r="C99" s="2123"/>
      <c r="D99" s="2123"/>
      <c r="E99" s="2123"/>
      <c r="F99" s="2123"/>
      <c r="G99" s="2123"/>
      <c r="H99" s="2123"/>
      <c r="I99" s="2123"/>
      <c r="J99" s="2123"/>
      <c r="K99" s="2123"/>
    </row>
    <row r="100" spans="1:19" ht="19.5" hidden="1" thickBot="1" x14ac:dyDescent="0.3">
      <c r="A100" s="2114" t="s">
        <v>711</v>
      </c>
      <c r="B100" s="2115"/>
      <c r="C100" s="2115"/>
      <c r="D100" s="2115"/>
      <c r="E100" s="2115"/>
      <c r="F100" s="2115"/>
      <c r="G100" s="2115"/>
      <c r="H100" s="2115"/>
      <c r="I100" s="2115"/>
      <c r="J100" s="2115"/>
      <c r="K100" s="2116"/>
      <c r="L100" s="37"/>
    </row>
    <row r="101" spans="1:19" ht="20.25" hidden="1" customHeight="1" thickBot="1" x14ac:dyDescent="0.3">
      <c r="A101" s="190"/>
      <c r="B101" s="191"/>
      <c r="C101" s="344" t="s">
        <v>54</v>
      </c>
      <c r="D101" s="343" t="s">
        <v>55</v>
      </c>
      <c r="E101" s="343" t="s">
        <v>56</v>
      </c>
      <c r="F101" s="343" t="s">
        <v>57</v>
      </c>
      <c r="G101" s="343" t="s">
        <v>58</v>
      </c>
      <c r="H101" s="915" t="s">
        <v>420</v>
      </c>
      <c r="I101" s="915" t="s">
        <v>418</v>
      </c>
      <c r="J101" s="916" t="s">
        <v>419</v>
      </c>
      <c r="K101" s="189" t="s">
        <v>20</v>
      </c>
      <c r="L101" s="39"/>
    </row>
    <row r="102" spans="1:19" ht="21.75" hidden="1" customHeight="1" x14ac:dyDescent="0.25">
      <c r="A102" s="2117" t="s">
        <v>50</v>
      </c>
      <c r="B102" s="304" t="s">
        <v>428</v>
      </c>
      <c r="C102" s="508">
        <v>1728</v>
      </c>
      <c r="D102" s="509">
        <v>942</v>
      </c>
      <c r="E102" s="509">
        <v>599</v>
      </c>
      <c r="F102" s="509">
        <v>324</v>
      </c>
      <c r="G102" s="509">
        <v>1610</v>
      </c>
      <c r="H102" s="914"/>
      <c r="I102" s="509">
        <v>581</v>
      </c>
      <c r="J102" s="514">
        <v>87</v>
      </c>
      <c r="K102" s="309">
        <f>SUM(C102:J102)</f>
        <v>5871</v>
      </c>
      <c r="L102" s="40"/>
      <c r="S102" s="40"/>
    </row>
    <row r="103" spans="1:19" ht="21.75" hidden="1" customHeight="1" x14ac:dyDescent="0.25">
      <c r="A103" s="2118"/>
      <c r="B103" s="305" t="s">
        <v>52</v>
      </c>
      <c r="C103" s="510">
        <v>131</v>
      </c>
      <c r="D103" s="511">
        <v>93</v>
      </c>
      <c r="E103" s="511">
        <v>49</v>
      </c>
      <c r="F103" s="511">
        <v>13</v>
      </c>
      <c r="G103" s="511">
        <v>119</v>
      </c>
      <c r="H103" s="253"/>
      <c r="I103" s="511">
        <v>67</v>
      </c>
      <c r="J103" s="515">
        <v>10</v>
      </c>
      <c r="K103" s="309">
        <f>SUM(C103:J103)</f>
        <v>482</v>
      </c>
      <c r="L103" s="65"/>
      <c r="S103" s="40"/>
    </row>
    <row r="104" spans="1:19" ht="21.75" hidden="1" customHeight="1" thickBot="1" x14ac:dyDescent="0.3">
      <c r="A104" s="2119"/>
      <c r="B104" s="306" t="s">
        <v>51</v>
      </c>
      <c r="C104" s="512">
        <f>C102/C103</f>
        <v>13.190839694656489</v>
      </c>
      <c r="D104" s="513">
        <f>D102/D103</f>
        <v>10.129032258064516</v>
      </c>
      <c r="E104" s="513">
        <f>E102/E103</f>
        <v>12.224489795918368</v>
      </c>
      <c r="F104" s="513">
        <f>F102/F103</f>
        <v>24.923076923076923</v>
      </c>
      <c r="G104" s="513">
        <f>G102/G103</f>
        <v>13.529411764705882</v>
      </c>
      <c r="H104" s="317"/>
      <c r="I104" s="513">
        <f>I102/I103</f>
        <v>8.6716417910447756</v>
      </c>
      <c r="J104" s="516">
        <f>J102/J103</f>
        <v>8.6999999999999993</v>
      </c>
      <c r="K104" s="319">
        <f>K102/K103</f>
        <v>12.180497925311203</v>
      </c>
      <c r="L104" s="40"/>
      <c r="S104" s="40"/>
    </row>
    <row r="105" spans="1:19" ht="3.75" hidden="1" customHeight="1" thickBot="1" x14ac:dyDescent="0.3">
      <c r="A105" s="860"/>
      <c r="B105" s="861"/>
      <c r="C105" s="862"/>
      <c r="D105" s="863"/>
      <c r="E105" s="863"/>
      <c r="F105" s="863"/>
      <c r="G105" s="863"/>
      <c r="H105" s="863"/>
      <c r="I105" s="863"/>
      <c r="J105" s="864"/>
      <c r="K105" s="865"/>
      <c r="L105" s="40"/>
      <c r="S105" s="40"/>
    </row>
    <row r="106" spans="1:19" s="41" customFormat="1" ht="21.75" hidden="1" customHeight="1" x14ac:dyDescent="0.25">
      <c r="A106" s="2121" t="s">
        <v>344</v>
      </c>
      <c r="B106" s="858" t="s">
        <v>53</v>
      </c>
      <c r="C106" s="510">
        <v>1264</v>
      </c>
      <c r="D106" s="511">
        <v>561</v>
      </c>
      <c r="E106" s="511">
        <v>316</v>
      </c>
      <c r="F106" s="511">
        <v>108</v>
      </c>
      <c r="G106" s="511">
        <v>1224</v>
      </c>
      <c r="H106" s="511">
        <v>1</v>
      </c>
      <c r="I106" s="511">
        <v>27</v>
      </c>
      <c r="J106" s="313"/>
      <c r="K106" s="859">
        <f>SUM(C106:J106)</f>
        <v>3501</v>
      </c>
      <c r="L106" s="40"/>
      <c r="S106" s="40"/>
    </row>
    <row r="107" spans="1:19" s="41" customFormat="1" ht="21.75" hidden="1" customHeight="1" x14ac:dyDescent="0.25">
      <c r="A107" s="2121"/>
      <c r="B107" s="305" t="s">
        <v>52</v>
      </c>
      <c r="C107" s="510">
        <v>47</v>
      </c>
      <c r="D107" s="511">
        <v>29</v>
      </c>
      <c r="E107" s="511">
        <v>15</v>
      </c>
      <c r="F107" s="511">
        <v>8</v>
      </c>
      <c r="G107" s="511">
        <v>51</v>
      </c>
      <c r="H107" s="253"/>
      <c r="I107" s="253"/>
      <c r="J107" s="314"/>
      <c r="K107" s="309">
        <f>SUM(C107:J107)</f>
        <v>150</v>
      </c>
      <c r="L107" s="65"/>
      <c r="S107" s="40"/>
    </row>
    <row r="108" spans="1:19" s="41" customFormat="1" ht="21.75" hidden="1" customHeight="1" thickBot="1" x14ac:dyDescent="0.3">
      <c r="A108" s="2122"/>
      <c r="B108" s="306" t="s">
        <v>51</v>
      </c>
      <c r="C108" s="512">
        <f>C106/C107</f>
        <v>26.893617021276597</v>
      </c>
      <c r="D108" s="513">
        <f>D106/D107</f>
        <v>19.344827586206897</v>
      </c>
      <c r="E108" s="513">
        <f>E106/E107</f>
        <v>21.066666666666666</v>
      </c>
      <c r="F108" s="513">
        <f>F106/F107</f>
        <v>13.5</v>
      </c>
      <c r="G108" s="513">
        <f>G106/G107</f>
        <v>24</v>
      </c>
      <c r="H108" s="317"/>
      <c r="I108" s="317"/>
      <c r="J108" s="318"/>
      <c r="K108" s="319">
        <f>K106/K107</f>
        <v>23.34</v>
      </c>
      <c r="L108" s="40"/>
      <c r="S108" s="40"/>
    </row>
    <row r="109" spans="1:19" ht="3.75" hidden="1" customHeight="1" thickBot="1" x14ac:dyDescent="0.3">
      <c r="A109" s="185"/>
      <c r="B109" s="186"/>
      <c r="C109" s="315"/>
      <c r="D109" s="187"/>
      <c r="E109" s="187"/>
      <c r="F109" s="187"/>
      <c r="G109" s="187"/>
      <c r="H109" s="187"/>
      <c r="I109" s="187"/>
      <c r="J109" s="316"/>
      <c r="K109" s="658"/>
    </row>
    <row r="110" spans="1:19" ht="21.75" hidden="1" customHeight="1" x14ac:dyDescent="0.25">
      <c r="A110" s="2120" t="s">
        <v>112</v>
      </c>
      <c r="B110" s="304" t="s">
        <v>53</v>
      </c>
      <c r="C110" s="508">
        <v>5786</v>
      </c>
      <c r="D110" s="509">
        <v>2317</v>
      </c>
      <c r="E110" s="509">
        <v>1215</v>
      </c>
      <c r="F110" s="509">
        <v>392</v>
      </c>
      <c r="G110" s="509">
        <v>4663</v>
      </c>
      <c r="H110" s="509">
        <v>86</v>
      </c>
      <c r="I110" s="509">
        <v>3</v>
      </c>
      <c r="J110" s="514">
        <v>29</v>
      </c>
      <c r="K110" s="308">
        <f>SUM(C110:J110)</f>
        <v>14491</v>
      </c>
      <c r="L110" s="40"/>
      <c r="S110" s="40"/>
    </row>
    <row r="111" spans="1:19" ht="21.75" hidden="1" customHeight="1" x14ac:dyDescent="0.25">
      <c r="A111" s="2121"/>
      <c r="B111" s="305" t="s">
        <v>52</v>
      </c>
      <c r="C111" s="510">
        <v>168</v>
      </c>
      <c r="D111" s="511">
        <v>169</v>
      </c>
      <c r="E111" s="511">
        <v>49</v>
      </c>
      <c r="F111" s="511">
        <v>24</v>
      </c>
      <c r="G111" s="511">
        <v>160</v>
      </c>
      <c r="H111" s="253"/>
      <c r="I111" s="253"/>
      <c r="J111" s="314"/>
      <c r="K111" s="309">
        <f>SUM(C111:J111)</f>
        <v>570</v>
      </c>
      <c r="L111" s="65"/>
      <c r="S111" s="40"/>
    </row>
    <row r="112" spans="1:19" ht="21.75" hidden="1" customHeight="1" thickBot="1" x14ac:dyDescent="0.3">
      <c r="A112" s="2122"/>
      <c r="B112" s="306" t="s">
        <v>51</v>
      </c>
      <c r="C112" s="512">
        <f>C110/C111</f>
        <v>34.44047619047619</v>
      </c>
      <c r="D112" s="513">
        <f>D110/D111</f>
        <v>13.710059171597633</v>
      </c>
      <c r="E112" s="513">
        <f>E110/E111</f>
        <v>24.795918367346939</v>
      </c>
      <c r="F112" s="513">
        <f>F110/F111</f>
        <v>16.333333333333332</v>
      </c>
      <c r="G112" s="513">
        <f>G110/G111</f>
        <v>29.143750000000001</v>
      </c>
      <c r="H112" s="317"/>
      <c r="I112" s="317"/>
      <c r="J112" s="956"/>
      <c r="K112" s="957">
        <f>K110/K111</f>
        <v>25.42280701754386</v>
      </c>
      <c r="L112" s="40"/>
      <c r="S112" s="40"/>
    </row>
    <row r="113" spans="1:13" ht="27.75" hidden="1" customHeight="1" thickBot="1" x14ac:dyDescent="0.3">
      <c r="A113" s="2123" t="s">
        <v>416</v>
      </c>
      <c r="B113" s="2123"/>
      <c r="C113" s="2123"/>
      <c r="D113" s="2123"/>
      <c r="E113" s="2123"/>
      <c r="F113" s="2123"/>
      <c r="G113" s="2123"/>
      <c r="H113" s="2123"/>
      <c r="I113" s="2123"/>
      <c r="J113" s="2123"/>
      <c r="K113" s="2123"/>
    </row>
    <row r="114" spans="1:13" ht="16.5" hidden="1" thickBot="1" x14ac:dyDescent="0.3">
      <c r="A114" s="2114" t="s">
        <v>346</v>
      </c>
      <c r="B114" s="2115"/>
      <c r="C114" s="2115"/>
      <c r="D114" s="2115"/>
      <c r="E114" s="2115"/>
      <c r="F114" s="2115"/>
      <c r="G114" s="2115"/>
      <c r="H114" s="2115"/>
      <c r="I114" s="2115"/>
      <c r="J114" s="2115"/>
      <c r="K114" s="2116"/>
    </row>
    <row r="115" spans="1:13" ht="21.75" hidden="1" customHeight="1" thickBot="1" x14ac:dyDescent="0.3">
      <c r="A115" s="190"/>
      <c r="B115" s="303"/>
      <c r="C115" s="310" t="s">
        <v>54</v>
      </c>
      <c r="D115" s="311" t="s">
        <v>55</v>
      </c>
      <c r="E115" s="311" t="s">
        <v>56</v>
      </c>
      <c r="F115" s="311" t="s">
        <v>57</v>
      </c>
      <c r="G115" s="311" t="s">
        <v>58</v>
      </c>
      <c r="H115" s="183" t="s">
        <v>417</v>
      </c>
      <c r="I115" s="183" t="s">
        <v>418</v>
      </c>
      <c r="J115" s="312" t="s">
        <v>419</v>
      </c>
      <c r="K115" s="307" t="s">
        <v>20</v>
      </c>
    </row>
    <row r="116" spans="1:13" ht="22.5" hidden="1" customHeight="1" x14ac:dyDescent="0.25">
      <c r="A116" s="2117" t="s">
        <v>50</v>
      </c>
      <c r="B116" s="304" t="s">
        <v>429</v>
      </c>
      <c r="C116" s="508">
        <v>1542</v>
      </c>
      <c r="D116" s="509">
        <v>541</v>
      </c>
      <c r="E116" s="509">
        <v>304</v>
      </c>
      <c r="F116" s="509">
        <v>111</v>
      </c>
      <c r="G116" s="509">
        <v>1021</v>
      </c>
      <c r="H116" s="252"/>
      <c r="I116" s="252"/>
      <c r="J116" s="313"/>
      <c r="K116" s="596">
        <f>SUM(C116:H116)</f>
        <v>3519</v>
      </c>
    </row>
    <row r="117" spans="1:13" ht="22.5" hidden="1" customHeight="1" x14ac:dyDescent="0.25">
      <c r="A117" s="2118"/>
      <c r="B117" s="305" t="s">
        <v>52</v>
      </c>
      <c r="C117" s="510">
        <v>108</v>
      </c>
      <c r="D117" s="511">
        <v>38</v>
      </c>
      <c r="E117" s="511">
        <v>21</v>
      </c>
      <c r="F117" s="511">
        <v>7</v>
      </c>
      <c r="G117" s="511">
        <v>71</v>
      </c>
      <c r="H117" s="253"/>
      <c r="I117" s="253"/>
      <c r="J117" s="314"/>
      <c r="K117" s="597">
        <f>SUM(C117:H117)</f>
        <v>245</v>
      </c>
    </row>
    <row r="118" spans="1:13" ht="22.5" hidden="1" customHeight="1" thickBot="1" x14ac:dyDescent="0.3">
      <c r="A118" s="2119"/>
      <c r="B118" s="306" t="s">
        <v>51</v>
      </c>
      <c r="C118" s="512">
        <f>C116/C117</f>
        <v>14.277777777777779</v>
      </c>
      <c r="D118" s="513">
        <f>D116/D117</f>
        <v>14.236842105263158</v>
      </c>
      <c r="E118" s="513">
        <f>E116/E117</f>
        <v>14.476190476190476</v>
      </c>
      <c r="F118" s="513">
        <f>F116/F117</f>
        <v>15.857142857142858</v>
      </c>
      <c r="G118" s="513">
        <f>G116/G117</f>
        <v>14.380281690140846</v>
      </c>
      <c r="H118" s="317"/>
      <c r="I118" s="317"/>
      <c r="J118" s="318"/>
      <c r="K118" s="598">
        <f>K116/K117</f>
        <v>14.363265306122448</v>
      </c>
    </row>
    <row r="119" spans="1:13" ht="3.75" hidden="1" customHeight="1" thickBot="1" x14ac:dyDescent="0.3">
      <c r="A119" s="185"/>
      <c r="B119" s="186"/>
      <c r="C119" s="315"/>
      <c r="D119" s="187"/>
      <c r="E119" s="187"/>
      <c r="F119" s="187"/>
      <c r="G119" s="187"/>
      <c r="H119" s="187"/>
      <c r="I119" s="187"/>
      <c r="J119" s="316"/>
      <c r="K119" s="188"/>
    </row>
    <row r="120" spans="1:13" ht="22.5" hidden="1" customHeight="1" x14ac:dyDescent="0.25">
      <c r="A120" s="2120" t="s">
        <v>344</v>
      </c>
      <c r="B120" s="304" t="s">
        <v>345</v>
      </c>
      <c r="C120" s="508">
        <v>1595</v>
      </c>
      <c r="D120" s="509">
        <v>1091</v>
      </c>
      <c r="E120" s="509">
        <v>469</v>
      </c>
      <c r="F120" s="509">
        <v>254</v>
      </c>
      <c r="G120" s="509">
        <v>1646</v>
      </c>
      <c r="H120" s="252"/>
      <c r="I120" s="252"/>
      <c r="J120" s="313"/>
      <c r="K120" s="596">
        <f>SUM(C120:J120)</f>
        <v>5055</v>
      </c>
    </row>
    <row r="121" spans="1:13" ht="22.5" hidden="1" customHeight="1" x14ac:dyDescent="0.25">
      <c r="A121" s="2121"/>
      <c r="B121" s="305" t="s">
        <v>52</v>
      </c>
      <c r="C121" s="510">
        <v>50</v>
      </c>
      <c r="D121" s="511">
        <v>34</v>
      </c>
      <c r="E121" s="511">
        <v>15</v>
      </c>
      <c r="F121" s="511">
        <v>8</v>
      </c>
      <c r="G121" s="511">
        <v>52</v>
      </c>
      <c r="H121" s="253"/>
      <c r="I121" s="253"/>
      <c r="J121" s="314"/>
      <c r="K121" s="597">
        <f>SUM(C121:J121)</f>
        <v>159</v>
      </c>
    </row>
    <row r="122" spans="1:13" ht="22.5" hidden="1" customHeight="1" thickBot="1" x14ac:dyDescent="0.3">
      <c r="A122" s="2122"/>
      <c r="B122" s="306" t="s">
        <v>51</v>
      </c>
      <c r="C122" s="512">
        <f>C120/C121</f>
        <v>31.9</v>
      </c>
      <c r="D122" s="513">
        <f>D120/D121</f>
        <v>32.088235294117645</v>
      </c>
      <c r="E122" s="513">
        <f>E120/E121</f>
        <v>31.266666666666666</v>
      </c>
      <c r="F122" s="513">
        <f>F120/F121</f>
        <v>31.75</v>
      </c>
      <c r="G122" s="513">
        <f>G120/G121</f>
        <v>31.653846153846153</v>
      </c>
      <c r="H122" s="317"/>
      <c r="I122" s="317"/>
      <c r="J122" s="318"/>
      <c r="K122" s="598">
        <f>K120/K121</f>
        <v>31.79245283018868</v>
      </c>
    </row>
    <row r="123" spans="1:13" ht="3.75" hidden="1" customHeight="1" thickBot="1" x14ac:dyDescent="0.3">
      <c r="A123" s="185"/>
      <c r="B123" s="186"/>
      <c r="C123" s="315"/>
      <c r="D123" s="187"/>
      <c r="E123" s="187"/>
      <c r="F123" s="187"/>
      <c r="G123" s="187"/>
      <c r="H123" s="187"/>
      <c r="I123" s="187"/>
      <c r="J123" s="316"/>
      <c r="K123" s="188"/>
    </row>
    <row r="124" spans="1:13" ht="22.5" hidden="1" customHeight="1" x14ac:dyDescent="0.25">
      <c r="A124" s="2120" t="s">
        <v>112</v>
      </c>
      <c r="B124" s="304" t="s">
        <v>53</v>
      </c>
      <c r="C124" s="508">
        <v>5995</v>
      </c>
      <c r="D124" s="509">
        <v>2558</v>
      </c>
      <c r="E124" s="509">
        <v>1228</v>
      </c>
      <c r="F124" s="509">
        <v>419</v>
      </c>
      <c r="G124" s="509">
        <v>4981</v>
      </c>
      <c r="H124" s="509">
        <v>19</v>
      </c>
      <c r="I124" s="509">
        <v>8</v>
      </c>
      <c r="J124" s="514">
        <v>15</v>
      </c>
      <c r="K124" s="596">
        <f>SUM(C124:J124)</f>
        <v>15223</v>
      </c>
      <c r="M124" s="320"/>
    </row>
    <row r="125" spans="1:13" ht="22.5" hidden="1" customHeight="1" x14ac:dyDescent="0.25">
      <c r="A125" s="2121"/>
      <c r="B125" s="305" t="s">
        <v>52</v>
      </c>
      <c r="C125" s="510">
        <v>247</v>
      </c>
      <c r="D125" s="511">
        <v>105</v>
      </c>
      <c r="E125" s="511">
        <v>50</v>
      </c>
      <c r="F125" s="511">
        <v>17</v>
      </c>
      <c r="G125" s="511">
        <v>205</v>
      </c>
      <c r="H125" s="511">
        <v>1</v>
      </c>
      <c r="I125" s="253"/>
      <c r="J125" s="515">
        <v>1</v>
      </c>
      <c r="K125" s="597">
        <f>SUM(C125:J125)</f>
        <v>626</v>
      </c>
    </row>
    <row r="126" spans="1:13" ht="22.5" hidden="1" customHeight="1" thickBot="1" x14ac:dyDescent="0.3">
      <c r="A126" s="2122"/>
      <c r="B126" s="306" t="s">
        <v>51</v>
      </c>
      <c r="C126" s="512">
        <f t="shared" ref="C126:H126" si="0">C124/C125</f>
        <v>24.271255060728745</v>
      </c>
      <c r="D126" s="513">
        <f t="shared" si="0"/>
        <v>24.361904761904761</v>
      </c>
      <c r="E126" s="513">
        <f t="shared" si="0"/>
        <v>24.56</v>
      </c>
      <c r="F126" s="513">
        <f t="shared" si="0"/>
        <v>24.647058823529413</v>
      </c>
      <c r="G126" s="513">
        <f t="shared" si="0"/>
        <v>24.297560975609755</v>
      </c>
      <c r="H126" s="513">
        <f t="shared" si="0"/>
        <v>19</v>
      </c>
      <c r="I126" s="317"/>
      <c r="J126" s="516">
        <f>J124/J125</f>
        <v>15</v>
      </c>
      <c r="K126" s="598">
        <f>K124/K125</f>
        <v>24.317891373801917</v>
      </c>
    </row>
    <row r="127" spans="1:13" ht="18.75" hidden="1" customHeight="1" x14ac:dyDescent="0.25">
      <c r="A127" s="2124" t="s">
        <v>440</v>
      </c>
      <c r="B127" s="2131"/>
      <c r="C127" s="2131"/>
      <c r="D127" s="2131"/>
      <c r="E127" s="2131"/>
      <c r="F127" s="2131"/>
      <c r="G127" s="2131"/>
      <c r="H127" s="2131"/>
      <c r="I127" s="2131"/>
      <c r="J127" s="2131"/>
      <c r="K127" s="2132"/>
    </row>
    <row r="128" spans="1:13" x14ac:dyDescent="0.25">
      <c r="G128" s="1702"/>
      <c r="H128" s="1703"/>
      <c r="I128" s="1702"/>
    </row>
  </sheetData>
  <sheetProtection algorithmName="SHA-512" hashValue="8aJoUGD/13z1yc8oBjFb5h1RREqCndxzJEjJfFVcVjARaGS9hxQ4wpKVbAd/8zQHW1sy+bQsUkAXAkmG7/a+Ug==" saltValue="bAxoKhZL6y+Wtjv+OUzR2w==" spinCount="100000" sheet="1" objects="1" scenarios="1"/>
  <mergeCells count="46">
    <mergeCell ref="A30:K30"/>
    <mergeCell ref="A32:A34"/>
    <mergeCell ref="A36:A38"/>
    <mergeCell ref="A40:A42"/>
    <mergeCell ref="A43:K43"/>
    <mergeCell ref="A127:K127"/>
    <mergeCell ref="A114:K114"/>
    <mergeCell ref="A116:A118"/>
    <mergeCell ref="A120:A122"/>
    <mergeCell ref="A124:A126"/>
    <mergeCell ref="A113:K113"/>
    <mergeCell ref="A1:K1"/>
    <mergeCell ref="A100:K100"/>
    <mergeCell ref="A102:A104"/>
    <mergeCell ref="A106:A108"/>
    <mergeCell ref="A110:A112"/>
    <mergeCell ref="A86:K86"/>
    <mergeCell ref="A88:A90"/>
    <mergeCell ref="A92:A94"/>
    <mergeCell ref="A96:A98"/>
    <mergeCell ref="A99:K99"/>
    <mergeCell ref="A2:K2"/>
    <mergeCell ref="A4:A6"/>
    <mergeCell ref="A8:A10"/>
    <mergeCell ref="A12:A14"/>
    <mergeCell ref="A15:K15"/>
    <mergeCell ref="A72:K72"/>
    <mergeCell ref="A74:A76"/>
    <mergeCell ref="A78:A80"/>
    <mergeCell ref="A82:A84"/>
    <mergeCell ref="A85:K85"/>
    <mergeCell ref="A58:K58"/>
    <mergeCell ref="A60:A62"/>
    <mergeCell ref="A64:A66"/>
    <mergeCell ref="A68:A70"/>
    <mergeCell ref="A71:K71"/>
    <mergeCell ref="A44:K44"/>
    <mergeCell ref="A46:A48"/>
    <mergeCell ref="A50:A52"/>
    <mergeCell ref="A54:A56"/>
    <mergeCell ref="A57:K57"/>
    <mergeCell ref="A16:K16"/>
    <mergeCell ref="A18:A20"/>
    <mergeCell ref="A22:A24"/>
    <mergeCell ref="A26:A28"/>
    <mergeCell ref="A29:K29"/>
  </mergeCells>
  <printOptions horizontalCentered="1"/>
  <pageMargins left="0.75" right="0.75" top="1" bottom="1" header="0.5" footer="0.5"/>
  <pageSetup scale="94" firstPageNumber="26" fitToHeight="2" orientation="landscape" useFirstPageNumber="1" r:id="rId1"/>
  <headerFooter>
    <oddHeader>&amp;L&amp;9
Semi-Annual Child Welfare Report&amp;C&amp;"-,Bold"&amp;14ARIZONA DEPARTMENT of CHILD SAFETY&amp;R&amp;9
January 1, 2021 through June 30, 2021</oddHeader>
    <oddFooter>&amp;CPage &amp;P</oddFooter>
  </headerFooter>
  <ignoredErrors>
    <ignoredError sqref="C34:G34 I34:K34 C38:G38 K38 C42:G42 K4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showGridLines="0" view="pageLayout" zoomScaleNormal="100" zoomScaleSheetLayoutView="130" workbookViewId="0">
      <selection activeCell="A13" sqref="A13:B13"/>
    </sheetView>
  </sheetViews>
  <sheetFormatPr defaultColWidth="8.85546875" defaultRowHeight="15" x14ac:dyDescent="0.25"/>
  <cols>
    <col min="1" max="1" width="44.140625" style="1413" customWidth="1"/>
    <col min="2" max="2" width="74.42578125" style="1413" customWidth="1"/>
    <col min="3" max="16384" width="8.85546875" style="1413"/>
  </cols>
  <sheetData>
    <row r="1" spans="1:2" ht="30.75" customHeight="1" x14ac:dyDescent="0.25">
      <c r="A1" s="1764" t="s">
        <v>99</v>
      </c>
      <c r="B1" s="1764"/>
    </row>
    <row r="2" spans="1:2" ht="18.75" x14ac:dyDescent="0.25">
      <c r="A2" s="1250"/>
    </row>
    <row r="3" spans="1:2" ht="81.75" customHeight="1" x14ac:dyDescent="0.25">
      <c r="A3" s="1760" t="s">
        <v>895</v>
      </c>
      <c r="B3" s="1760"/>
    </row>
    <row r="4" spans="1:2" ht="15.75" x14ac:dyDescent="0.25">
      <c r="A4" s="1760" t="s">
        <v>813</v>
      </c>
      <c r="B4" s="1760"/>
    </row>
    <row r="5" spans="1:2" ht="15.75" x14ac:dyDescent="0.25">
      <c r="A5" s="1759" t="s">
        <v>814</v>
      </c>
      <c r="B5" s="1759"/>
    </row>
    <row r="6" spans="1:2" ht="15.75" x14ac:dyDescent="0.25">
      <c r="A6" s="1759" t="s">
        <v>815</v>
      </c>
      <c r="B6" s="1759"/>
    </row>
    <row r="7" spans="1:2" ht="33" customHeight="1" x14ac:dyDescent="0.25">
      <c r="A7" s="1759" t="s">
        <v>816</v>
      </c>
      <c r="B7" s="1759"/>
    </row>
    <row r="8" spans="1:2" ht="30.75" customHeight="1" x14ac:dyDescent="0.25">
      <c r="A8" s="1759" t="s">
        <v>817</v>
      </c>
      <c r="B8" s="1759"/>
    </row>
    <row r="9" spans="1:2" ht="15.75" x14ac:dyDescent="0.25">
      <c r="A9" s="1759" t="s">
        <v>818</v>
      </c>
      <c r="B9" s="1759"/>
    </row>
    <row r="10" spans="1:2" ht="12.95" customHeight="1" x14ac:dyDescent="0.25">
      <c r="A10" s="1760"/>
      <c r="B10" s="1760"/>
    </row>
    <row r="11" spans="1:2" ht="57" customHeight="1" x14ac:dyDescent="0.25">
      <c r="A11" s="1760" t="s">
        <v>819</v>
      </c>
      <c r="B11" s="1760"/>
    </row>
    <row r="12" spans="1:2" ht="39" customHeight="1" x14ac:dyDescent="0.25">
      <c r="A12" s="1760" t="s">
        <v>896</v>
      </c>
      <c r="B12" s="1760"/>
    </row>
    <row r="13" spans="1:2" ht="46.5" customHeight="1" thickBot="1" x14ac:dyDescent="0.3">
      <c r="A13" s="1760" t="s">
        <v>820</v>
      </c>
      <c r="B13" s="1760"/>
    </row>
    <row r="14" spans="1:2" ht="48" customHeight="1" thickBot="1" x14ac:dyDescent="0.3">
      <c r="A14" s="1761" t="s">
        <v>821</v>
      </c>
      <c r="B14" s="1762"/>
    </row>
    <row r="15" spans="1:2" ht="16.5" thickBot="1" x14ac:dyDescent="0.3">
      <c r="A15" s="1251" t="s">
        <v>601</v>
      </c>
      <c r="B15" s="1252" t="s">
        <v>602</v>
      </c>
    </row>
    <row r="16" spans="1:2" s="1258" customFormat="1" ht="48" thickBot="1" x14ac:dyDescent="0.3">
      <c r="A16" s="1260" t="s">
        <v>822</v>
      </c>
      <c r="B16" s="1260" t="s">
        <v>897</v>
      </c>
    </row>
    <row r="17" spans="1:2" s="1258" customFormat="1" ht="79.5" thickBot="1" x14ac:dyDescent="0.3">
      <c r="A17" s="1377" t="s">
        <v>823</v>
      </c>
      <c r="B17" s="1377" t="s">
        <v>898</v>
      </c>
    </row>
    <row r="18" spans="1:2" s="32" customFormat="1" ht="48.75" customHeight="1" thickBot="1" x14ac:dyDescent="0.3">
      <c r="A18" s="1765" t="s">
        <v>824</v>
      </c>
      <c r="B18" s="1766"/>
    </row>
    <row r="19" spans="1:2" s="32" customFormat="1" ht="16.5" thickBot="1" x14ac:dyDescent="0.3">
      <c r="A19" s="1255" t="s">
        <v>601</v>
      </c>
      <c r="B19" s="1256" t="s">
        <v>602</v>
      </c>
    </row>
    <row r="20" spans="1:2" s="32" customFormat="1" ht="194.25" customHeight="1" thickBot="1" x14ac:dyDescent="0.3">
      <c r="A20" s="1260" t="s">
        <v>825</v>
      </c>
      <c r="B20" s="1693" t="s">
        <v>899</v>
      </c>
    </row>
    <row r="21" spans="1:2" s="32" customFormat="1" ht="8.25" customHeight="1" thickBot="1" x14ac:dyDescent="0.3">
      <c r="A21" s="1694"/>
      <c r="B21" s="1294"/>
    </row>
    <row r="22" spans="1:2" s="32" customFormat="1" ht="63" customHeight="1" thickBot="1" x14ac:dyDescent="0.3">
      <c r="A22" s="1768" t="s">
        <v>826</v>
      </c>
      <c r="B22" s="1769"/>
    </row>
    <row r="23" spans="1:2" s="32" customFormat="1" ht="16.5" thickBot="1" x14ac:dyDescent="0.3">
      <c r="A23" s="1254" t="s">
        <v>601</v>
      </c>
      <c r="B23" s="1253" t="s">
        <v>602</v>
      </c>
    </row>
    <row r="24" spans="1:2" s="32" customFormat="1" ht="59.25" customHeight="1" x14ac:dyDescent="0.25">
      <c r="A24" s="1641" t="s">
        <v>827</v>
      </c>
      <c r="B24" s="1642" t="s">
        <v>900</v>
      </c>
    </row>
    <row r="25" spans="1:2" s="32" customFormat="1" ht="141.75" customHeight="1" x14ac:dyDescent="0.25">
      <c r="A25" s="1643" t="s">
        <v>828</v>
      </c>
      <c r="B25" s="1695" t="s">
        <v>830</v>
      </c>
    </row>
    <row r="26" spans="1:2" s="32" customFormat="1" ht="78" customHeight="1" thickBot="1" x14ac:dyDescent="0.3">
      <c r="A26" s="1644" t="s">
        <v>829</v>
      </c>
      <c r="B26" s="1696" t="s">
        <v>901</v>
      </c>
    </row>
    <row r="27" spans="1:2" s="32" customFormat="1" ht="55.5" customHeight="1" x14ac:dyDescent="0.25">
      <c r="A27" s="1770" t="s">
        <v>831</v>
      </c>
      <c r="B27" s="1771"/>
    </row>
    <row r="28" spans="1:2" s="32" customFormat="1" ht="15.75" x14ac:dyDescent="0.25">
      <c r="A28" s="1645" t="s">
        <v>601</v>
      </c>
      <c r="B28" s="1646" t="s">
        <v>602</v>
      </c>
    </row>
    <row r="29" spans="1:2" s="32" customFormat="1" ht="123.75" customHeight="1" x14ac:dyDescent="0.25">
      <c r="A29" s="1647" t="s">
        <v>832</v>
      </c>
      <c r="B29" s="1648" t="s">
        <v>902</v>
      </c>
    </row>
    <row r="30" spans="1:2" s="32" customFormat="1" ht="93" customHeight="1" x14ac:dyDescent="0.25">
      <c r="A30" s="1647" t="s">
        <v>833</v>
      </c>
      <c r="B30" s="1648" t="s">
        <v>903</v>
      </c>
    </row>
    <row r="31" spans="1:2" s="32" customFormat="1" ht="45" customHeight="1" x14ac:dyDescent="0.25">
      <c r="A31" s="1647" t="s">
        <v>834</v>
      </c>
      <c r="B31" s="1648" t="s">
        <v>904</v>
      </c>
    </row>
    <row r="32" spans="1:2" s="32" customFormat="1" ht="95.25" thickBot="1" x14ac:dyDescent="0.3">
      <c r="A32" s="1649" t="s">
        <v>835</v>
      </c>
      <c r="B32" s="1650" t="s">
        <v>905</v>
      </c>
    </row>
    <row r="33" spans="1:2" s="32" customFormat="1" ht="105.75" customHeight="1" x14ac:dyDescent="0.25">
      <c r="A33" s="1697"/>
      <c r="B33" s="1697"/>
    </row>
    <row r="34" spans="1:2" s="32" customFormat="1" ht="39" customHeight="1" x14ac:dyDescent="0.25">
      <c r="A34" s="1772" t="s">
        <v>836</v>
      </c>
      <c r="B34" s="1773"/>
    </row>
    <row r="35" spans="1:2" s="32" customFormat="1" ht="15.75" x14ac:dyDescent="0.25">
      <c r="A35" s="1645" t="s">
        <v>601</v>
      </c>
      <c r="B35" s="1646" t="s">
        <v>602</v>
      </c>
    </row>
    <row r="36" spans="1:2" s="32" customFormat="1" ht="183.75" customHeight="1" x14ac:dyDescent="0.25">
      <c r="A36" s="1647" t="s">
        <v>837</v>
      </c>
      <c r="B36" s="1648" t="s">
        <v>906</v>
      </c>
    </row>
    <row r="37" spans="1:2" s="32" customFormat="1" ht="9" customHeight="1" x14ac:dyDescent="0.25">
      <c r="A37" s="1767"/>
      <c r="B37" s="1767"/>
    </row>
    <row r="38" spans="1:2" s="32" customFormat="1" ht="59.25" customHeight="1" x14ac:dyDescent="0.25">
      <c r="A38" s="1758" t="s">
        <v>907</v>
      </c>
      <c r="B38" s="1758"/>
    </row>
    <row r="39" spans="1:2" s="32" customFormat="1" ht="106.5" customHeight="1" x14ac:dyDescent="0.25">
      <c r="A39" s="1758" t="s">
        <v>908</v>
      </c>
      <c r="B39" s="1758"/>
    </row>
    <row r="40" spans="1:2" s="32" customFormat="1" ht="137.25" customHeight="1" x14ac:dyDescent="0.25">
      <c r="A40" s="1758" t="s">
        <v>949</v>
      </c>
      <c r="B40" s="1758"/>
    </row>
    <row r="41" spans="1:2" s="32" customFormat="1" ht="26.25" customHeight="1" x14ac:dyDescent="0.25">
      <c r="A41" s="1763" t="s">
        <v>838</v>
      </c>
      <c r="B41" s="1763"/>
    </row>
    <row r="42" spans="1:2" s="32" customFormat="1" ht="75" customHeight="1" x14ac:dyDescent="0.25">
      <c r="A42" s="1758" t="s">
        <v>909</v>
      </c>
      <c r="B42" s="1758"/>
    </row>
    <row r="43" spans="1:2" s="32" customFormat="1" ht="108" customHeight="1" x14ac:dyDescent="0.25">
      <c r="A43" s="1758" t="s">
        <v>910</v>
      </c>
      <c r="B43" s="1758"/>
    </row>
    <row r="44" spans="1:2" s="32" customFormat="1" ht="158.25" customHeight="1" x14ac:dyDescent="0.25">
      <c r="A44" s="1758" t="s">
        <v>911</v>
      </c>
      <c r="B44" s="1758"/>
    </row>
    <row r="45" spans="1:2" ht="15.75" x14ac:dyDescent="0.25">
      <c r="A45" s="1763" t="s">
        <v>604</v>
      </c>
      <c r="B45" s="1763"/>
    </row>
    <row r="46" spans="1:2" ht="127.5" customHeight="1" x14ac:dyDescent="0.25">
      <c r="A46" s="1758" t="s">
        <v>912</v>
      </c>
      <c r="B46" s="1758"/>
    </row>
    <row r="47" spans="1:2" ht="156" customHeight="1" x14ac:dyDescent="0.25">
      <c r="A47" s="1774" t="s">
        <v>913</v>
      </c>
      <c r="B47" s="1774"/>
    </row>
    <row r="48" spans="1:2" ht="156.75" customHeight="1" x14ac:dyDescent="0.25">
      <c r="A48" s="1758" t="s">
        <v>914</v>
      </c>
      <c r="B48" s="1758"/>
    </row>
    <row r="49" spans="1:2" ht="102" customHeight="1" x14ac:dyDescent="0.25">
      <c r="A49" s="1758" t="s">
        <v>915</v>
      </c>
      <c r="B49" s="1758"/>
    </row>
    <row r="50" spans="1:2" ht="26.25" customHeight="1" x14ac:dyDescent="0.25">
      <c r="A50" s="1763" t="s">
        <v>839</v>
      </c>
      <c r="B50" s="1763"/>
    </row>
    <row r="51" spans="1:2" ht="88.5" customHeight="1" x14ac:dyDescent="0.25">
      <c r="A51" s="1758" t="s">
        <v>916</v>
      </c>
      <c r="B51" s="1758"/>
    </row>
    <row r="52" spans="1:2" ht="60.75" customHeight="1" x14ac:dyDescent="0.25">
      <c r="A52" s="1758" t="s">
        <v>917</v>
      </c>
      <c r="B52" s="1758"/>
    </row>
    <row r="53" spans="1:2" ht="72.75" customHeight="1" x14ac:dyDescent="0.25">
      <c r="A53" s="1758" t="s">
        <v>918</v>
      </c>
      <c r="B53" s="1758"/>
    </row>
    <row r="54" spans="1:2" ht="38.25" customHeight="1" x14ac:dyDescent="0.25">
      <c r="A54" s="1758" t="s">
        <v>919</v>
      </c>
      <c r="B54" s="1758"/>
    </row>
    <row r="55" spans="1:2" ht="93.75" customHeight="1" x14ac:dyDescent="0.25">
      <c r="A55" s="1758" t="s">
        <v>840</v>
      </c>
      <c r="B55" s="1758"/>
    </row>
    <row r="56" spans="1:2" ht="15.75" x14ac:dyDescent="0.25">
      <c r="A56" s="1758" t="s">
        <v>841</v>
      </c>
      <c r="B56" s="1758"/>
    </row>
    <row r="57" spans="1:2" ht="102.75" customHeight="1" x14ac:dyDescent="0.25">
      <c r="A57" s="1758" t="s">
        <v>842</v>
      </c>
      <c r="B57" s="1758"/>
    </row>
    <row r="58" spans="1:2" ht="40.5" customHeight="1" x14ac:dyDescent="0.25">
      <c r="A58" s="1758" t="s">
        <v>920</v>
      </c>
      <c r="B58" s="1758"/>
    </row>
    <row r="59" spans="1:2" ht="26.25" customHeight="1" x14ac:dyDescent="0.25">
      <c r="A59" s="1763" t="s">
        <v>603</v>
      </c>
      <c r="B59" s="1763"/>
    </row>
    <row r="60" spans="1:2" ht="123.75" customHeight="1" x14ac:dyDescent="0.25">
      <c r="A60" s="1758" t="s">
        <v>921</v>
      </c>
      <c r="B60" s="1758"/>
    </row>
    <row r="61" spans="1:2" ht="123.75" customHeight="1" x14ac:dyDescent="0.25">
      <c r="A61" s="1758" t="s">
        <v>922</v>
      </c>
      <c r="B61" s="1758"/>
    </row>
    <row r="62" spans="1:2" ht="25.5" customHeight="1" x14ac:dyDescent="0.25">
      <c r="A62" s="1763" t="s">
        <v>843</v>
      </c>
      <c r="B62" s="1763"/>
    </row>
    <row r="63" spans="1:2" ht="42" customHeight="1" x14ac:dyDescent="0.25">
      <c r="A63" s="1758" t="s">
        <v>923</v>
      </c>
      <c r="B63" s="1758"/>
    </row>
    <row r="64" spans="1:2" ht="73.5" customHeight="1" x14ac:dyDescent="0.25">
      <c r="A64" s="1758" t="s">
        <v>924</v>
      </c>
      <c r="B64" s="1758"/>
    </row>
    <row r="65" spans="1:2" ht="62.25" customHeight="1" x14ac:dyDescent="0.25">
      <c r="A65" s="1758" t="s">
        <v>925</v>
      </c>
      <c r="B65" s="1758"/>
    </row>
    <row r="66" spans="1:2" x14ac:dyDescent="0.25">
      <c r="A66" s="86"/>
      <c r="B66" s="86"/>
    </row>
    <row r="67" spans="1:2" x14ac:dyDescent="0.25">
      <c r="A67" s="86"/>
      <c r="B67" s="86"/>
    </row>
    <row r="68" spans="1:2" x14ac:dyDescent="0.25">
      <c r="A68" s="86"/>
      <c r="B68" s="86"/>
    </row>
    <row r="69" spans="1:2" x14ac:dyDescent="0.25">
      <c r="A69" s="86"/>
      <c r="B69" s="86"/>
    </row>
    <row r="70" spans="1:2" x14ac:dyDescent="0.25">
      <c r="A70" s="86"/>
      <c r="B70" s="86"/>
    </row>
    <row r="71" spans="1:2" x14ac:dyDescent="0.25">
      <c r="A71" s="86"/>
      <c r="B71" s="86"/>
    </row>
    <row r="72" spans="1:2" x14ac:dyDescent="0.25">
      <c r="A72" s="86"/>
      <c r="B72" s="86"/>
    </row>
    <row r="73" spans="1:2" x14ac:dyDescent="0.25">
      <c r="A73" s="86"/>
      <c r="B73" s="86"/>
    </row>
  </sheetData>
  <sheetProtection algorithmName="SHA-512" hashValue="isU3ngrl9phdRjRP8C7DM0gK85c3HoMOAikRR1jRnQy5t1eHZruB2J+iEGE6B871dpdxQPfGoOPS9+nBhLZe6w==" saltValue="0NwCbFW6qhGexISxxluLDw==" spinCount="100000" sheet="1" objects="1" scenarios="1"/>
  <mergeCells count="46">
    <mergeCell ref="A61:B61"/>
    <mergeCell ref="A62:B62"/>
    <mergeCell ref="A39:B39"/>
    <mergeCell ref="A42:B42"/>
    <mergeCell ref="A43:B43"/>
    <mergeCell ref="A54:B54"/>
    <mergeCell ref="A58:B58"/>
    <mergeCell ref="A59:B59"/>
    <mergeCell ref="A60:B60"/>
    <mergeCell ref="A57:B57"/>
    <mergeCell ref="A44:B44"/>
    <mergeCell ref="A45:B45"/>
    <mergeCell ref="A46:B46"/>
    <mergeCell ref="A47:B47"/>
    <mergeCell ref="A48:B48"/>
    <mergeCell ref="A53:B53"/>
    <mergeCell ref="A18:B18"/>
    <mergeCell ref="A40:B40"/>
    <mergeCell ref="A41:B41"/>
    <mergeCell ref="A37:B37"/>
    <mergeCell ref="A38:B38"/>
    <mergeCell ref="A22:B22"/>
    <mergeCell ref="A27:B27"/>
    <mergeCell ref="A34:B34"/>
    <mergeCell ref="A1:B1"/>
    <mergeCell ref="A4:B4"/>
    <mergeCell ref="A5:B5"/>
    <mergeCell ref="A6:B6"/>
    <mergeCell ref="A7:B7"/>
    <mergeCell ref="A3:B3"/>
    <mergeCell ref="A63:B63"/>
    <mergeCell ref="A64:B64"/>
    <mergeCell ref="A65:B65"/>
    <mergeCell ref="A8:B8"/>
    <mergeCell ref="A9:B9"/>
    <mergeCell ref="A10:B10"/>
    <mergeCell ref="A14:B14"/>
    <mergeCell ref="A11:B11"/>
    <mergeCell ref="A12:B12"/>
    <mergeCell ref="A13:B13"/>
    <mergeCell ref="A56:B56"/>
    <mergeCell ref="A55:B55"/>
    <mergeCell ref="A49:B49"/>
    <mergeCell ref="A50:B50"/>
    <mergeCell ref="A51:B51"/>
    <mergeCell ref="A52:B52"/>
  </mergeCells>
  <hyperlinks>
    <hyperlink ref="A47:B47" r:id="rId1" display="https://dcs.az.gov/foster"/>
  </hyperlinks>
  <printOptions horizontalCentered="1"/>
  <pageMargins left="0.7" right="0.7" top="0.75" bottom="0.75" header="0.3" footer="0.3"/>
  <pageSetup scale="76" fitToHeight="0" orientation="portrait" r:id="rId2"/>
  <headerFooter>
    <oddHeader>&amp;L&amp;"Times New Roman,Regular"&amp;10
Semi-Annual Child Welfare Report&amp;C&amp;"Times New Roman,Bold"&amp;14ARIZONA DEPARTMENT of CHILD SAFETY&amp;R&amp;"Times New Roman,Regular"&amp;10
January 1, 2021 through June 30, 2021</oddHeader>
    <oddFooter>&amp;C&amp;"Times New Roman,Regular"Page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375"/>
  <sheetViews>
    <sheetView showGridLines="0" view="pageLayout" zoomScaleNormal="100" workbookViewId="0">
      <selection activeCell="D63" sqref="D63"/>
    </sheetView>
  </sheetViews>
  <sheetFormatPr defaultColWidth="9.140625" defaultRowHeight="15" x14ac:dyDescent="0.25"/>
  <cols>
    <col min="1" max="1" width="5.42578125" style="11" customWidth="1"/>
    <col min="2" max="2" width="18.140625" style="38" customWidth="1"/>
    <col min="3" max="3" width="15.42578125" style="11" customWidth="1"/>
    <col min="4" max="6" width="13.42578125" style="43" customWidth="1"/>
    <col min="7" max="7" width="15.42578125" style="43" customWidth="1"/>
    <col min="8" max="9" width="16.5703125" style="43" customWidth="1"/>
    <col min="10" max="11" width="13.42578125" style="43" customWidth="1"/>
    <col min="12" max="12" width="4.42578125" style="11" customWidth="1"/>
    <col min="13" max="13" width="6" style="11" customWidth="1"/>
    <col min="14" max="16384" width="9.140625" style="11"/>
  </cols>
  <sheetData>
    <row r="1" spans="1:11" s="184" customFormat="1" ht="21.75" thickBot="1" x14ac:dyDescent="0.4">
      <c r="A1" s="2181" t="s">
        <v>686</v>
      </c>
      <c r="B1" s="2181"/>
      <c r="C1" s="2181"/>
      <c r="D1" s="2181"/>
      <c r="E1" s="2181"/>
      <c r="F1" s="2181"/>
      <c r="G1" s="2181"/>
      <c r="H1" s="2181"/>
      <c r="I1" s="2181"/>
      <c r="J1" s="2181"/>
      <c r="K1" s="2182"/>
    </row>
    <row r="2" spans="1:11" ht="15.75" hidden="1" thickBot="1" x14ac:dyDescent="0.3">
      <c r="A2" s="2143" t="s">
        <v>853</v>
      </c>
      <c r="B2" s="2144"/>
      <c r="C2" s="2144"/>
      <c r="D2" s="2144"/>
      <c r="E2" s="2144"/>
      <c r="F2" s="2144"/>
      <c r="G2" s="2144"/>
      <c r="H2" s="2144"/>
      <c r="I2" s="2144"/>
      <c r="J2" s="2144"/>
      <c r="K2" s="2145"/>
    </row>
    <row r="3" spans="1:11" ht="18" hidden="1" thickBot="1" x14ac:dyDescent="0.3">
      <c r="A3" s="2159"/>
      <c r="B3" s="2160"/>
      <c r="C3" s="2161"/>
      <c r="D3" s="344" t="s">
        <v>54</v>
      </c>
      <c r="E3" s="343" t="s">
        <v>55</v>
      </c>
      <c r="F3" s="343" t="s">
        <v>56</v>
      </c>
      <c r="G3" s="343" t="s">
        <v>57</v>
      </c>
      <c r="H3" s="343" t="s">
        <v>58</v>
      </c>
      <c r="I3" s="343" t="s">
        <v>362</v>
      </c>
      <c r="J3" s="343" t="s">
        <v>59</v>
      </c>
      <c r="K3" s="194" t="s">
        <v>26</v>
      </c>
    </row>
    <row r="4" spans="1:11" hidden="1" x14ac:dyDescent="0.25">
      <c r="A4" s="2167" t="s">
        <v>60</v>
      </c>
      <c r="B4" s="2168"/>
      <c r="C4" s="2168"/>
      <c r="D4" s="539"/>
      <c r="E4" s="540"/>
      <c r="F4" s="540"/>
      <c r="G4" s="540"/>
      <c r="H4" s="540"/>
      <c r="I4" s="540"/>
      <c r="J4" s="541"/>
      <c r="K4" s="542">
        <f>SUM(D4:J4)</f>
        <v>0</v>
      </c>
    </row>
    <row r="5" spans="1:11" ht="17.25" hidden="1" x14ac:dyDescent="0.25">
      <c r="A5" s="2148" t="s">
        <v>361</v>
      </c>
      <c r="B5" s="2169"/>
      <c r="C5" s="2169"/>
      <c r="D5" s="543"/>
      <c r="E5" s="544"/>
      <c r="F5" s="544"/>
      <c r="G5" s="544"/>
      <c r="H5" s="544"/>
      <c r="I5" s="544"/>
      <c r="J5" s="545"/>
      <c r="K5" s="546">
        <f>SUM(D5:J5)</f>
        <v>0</v>
      </c>
    </row>
    <row r="6" spans="1:11" ht="15" hidden="1" customHeight="1" x14ac:dyDescent="0.25">
      <c r="A6" s="2170" t="s">
        <v>61</v>
      </c>
      <c r="B6" s="2171"/>
      <c r="C6" s="2171"/>
      <c r="D6" s="543"/>
      <c r="E6" s="544"/>
      <c r="F6" s="544"/>
      <c r="G6" s="544"/>
      <c r="H6" s="544"/>
      <c r="I6" s="544"/>
      <c r="J6" s="545"/>
      <c r="K6" s="546">
        <f>SUM(D6:J6)</f>
        <v>0</v>
      </c>
    </row>
    <row r="7" spans="1:11" ht="15.75" hidden="1" thickBot="1" x14ac:dyDescent="0.3">
      <c r="A7" s="2148" t="s">
        <v>360</v>
      </c>
      <c r="B7" s="2169"/>
      <c r="C7" s="2169"/>
      <c r="D7" s="978">
        <f>SUM(D5:D6)</f>
        <v>0</v>
      </c>
      <c r="E7" s="979">
        <f t="shared" ref="E7:J7" si="0">SUM(E5:E6)</f>
        <v>0</v>
      </c>
      <c r="F7" s="979">
        <f t="shared" si="0"/>
        <v>0</v>
      </c>
      <c r="G7" s="979">
        <f t="shared" si="0"/>
        <v>0</v>
      </c>
      <c r="H7" s="979">
        <f t="shared" si="0"/>
        <v>0</v>
      </c>
      <c r="I7" s="979">
        <f t="shared" si="0"/>
        <v>0</v>
      </c>
      <c r="J7" s="980">
        <f t="shared" si="0"/>
        <v>0</v>
      </c>
      <c r="K7" s="550">
        <f>K5+K6</f>
        <v>0</v>
      </c>
    </row>
    <row r="8" spans="1:11" ht="18" hidden="1" customHeight="1" thickBot="1" x14ac:dyDescent="0.3">
      <c r="A8" s="2172" t="s">
        <v>62</v>
      </c>
      <c r="B8" s="2173"/>
      <c r="C8" s="2173"/>
      <c r="D8" s="551">
        <f t="shared" ref="D8:K8" si="1">D4-D7</f>
        <v>0</v>
      </c>
      <c r="E8" s="552">
        <f t="shared" si="1"/>
        <v>0</v>
      </c>
      <c r="F8" s="552">
        <f t="shared" si="1"/>
        <v>0</v>
      </c>
      <c r="G8" s="552">
        <f t="shared" si="1"/>
        <v>0</v>
      </c>
      <c r="H8" s="552">
        <f t="shared" si="1"/>
        <v>0</v>
      </c>
      <c r="I8" s="599">
        <f t="shared" si="1"/>
        <v>0</v>
      </c>
      <c r="J8" s="600">
        <f t="shared" si="1"/>
        <v>0</v>
      </c>
      <c r="K8" s="601">
        <f t="shared" si="1"/>
        <v>0</v>
      </c>
    </row>
    <row r="9" spans="1:11" ht="7.5" hidden="1" customHeight="1" x14ac:dyDescent="0.25">
      <c r="A9" s="149"/>
      <c r="B9" s="150"/>
      <c r="C9" s="150"/>
      <c r="D9" s="146"/>
      <c r="E9" s="146"/>
      <c r="F9" s="146"/>
      <c r="G9" s="146"/>
      <c r="H9" s="146"/>
      <c r="I9" s="146"/>
      <c r="J9" s="146"/>
      <c r="K9" s="147"/>
    </row>
    <row r="10" spans="1:11" ht="15.75" hidden="1" thickBot="1" x14ac:dyDescent="0.3">
      <c r="A10" s="2174" t="s">
        <v>63</v>
      </c>
      <c r="B10" s="2174"/>
      <c r="C10" s="2174"/>
      <c r="D10" s="2174"/>
      <c r="E10" s="2174"/>
      <c r="F10" s="2174"/>
      <c r="G10" s="2174"/>
      <c r="H10" s="2174"/>
      <c r="I10" s="2174"/>
      <c r="J10" s="2174"/>
      <c r="K10" s="2175"/>
    </row>
    <row r="11" spans="1:11" ht="15.75" hidden="1" thickBot="1" x14ac:dyDescent="0.3">
      <c r="A11" s="2143" t="s">
        <v>863</v>
      </c>
      <c r="B11" s="2144"/>
      <c r="C11" s="2144"/>
      <c r="D11" s="2144"/>
      <c r="E11" s="2144"/>
      <c r="F11" s="2144"/>
      <c r="G11" s="2144"/>
      <c r="H11" s="2144"/>
      <c r="I11" s="2144"/>
      <c r="J11" s="2144"/>
      <c r="K11" s="2145"/>
    </row>
    <row r="12" spans="1:11" ht="15.75" hidden="1" thickBot="1" x14ac:dyDescent="0.3">
      <c r="A12" s="2159"/>
      <c r="B12" s="2160"/>
      <c r="C12" s="2161"/>
      <c r="D12" s="192" t="s">
        <v>54</v>
      </c>
      <c r="E12" s="193" t="s">
        <v>55</v>
      </c>
      <c r="F12" s="193" t="s">
        <v>56</v>
      </c>
      <c r="G12" s="193" t="s">
        <v>57</v>
      </c>
      <c r="H12" s="193" t="s">
        <v>58</v>
      </c>
      <c r="I12" s="193" t="s">
        <v>64</v>
      </c>
      <c r="J12" s="193" t="s">
        <v>59</v>
      </c>
      <c r="K12" s="194" t="s">
        <v>26</v>
      </c>
    </row>
    <row r="13" spans="1:11" ht="15" hidden="1" customHeight="1" x14ac:dyDescent="0.25">
      <c r="A13" s="151"/>
      <c r="B13" s="2152" t="s">
        <v>65</v>
      </c>
      <c r="C13" s="2153"/>
      <c r="D13" s="529"/>
      <c r="E13" s="529"/>
      <c r="F13" s="529"/>
      <c r="G13" s="529"/>
      <c r="H13" s="529"/>
      <c r="I13" s="529"/>
      <c r="J13" s="755"/>
      <c r="K13" s="758">
        <f>SUM(D13:J13)</f>
        <v>0</v>
      </c>
    </row>
    <row r="14" spans="1:11" ht="15" hidden="1" customHeight="1" x14ac:dyDescent="0.25">
      <c r="A14" s="152"/>
      <c r="B14" s="2154" t="s">
        <v>254</v>
      </c>
      <c r="C14" s="2155"/>
      <c r="D14" s="529"/>
      <c r="E14" s="529"/>
      <c r="F14" s="529"/>
      <c r="G14" s="529"/>
      <c r="H14" s="529"/>
      <c r="I14" s="529"/>
      <c r="J14" s="755"/>
      <c r="K14" s="759">
        <f>SUM(D14:I14)</f>
        <v>0</v>
      </c>
    </row>
    <row r="15" spans="1:11" ht="15" hidden="1" customHeight="1" x14ac:dyDescent="0.25">
      <c r="A15" s="2156" t="s">
        <v>255</v>
      </c>
      <c r="B15" s="2154"/>
      <c r="C15" s="2155"/>
      <c r="D15" s="529"/>
      <c r="E15" s="529"/>
      <c r="F15" s="529"/>
      <c r="G15" s="529"/>
      <c r="H15" s="529"/>
      <c r="I15" s="529"/>
      <c r="J15" s="755"/>
      <c r="K15" s="759">
        <f>SUM(D15:I15)</f>
        <v>0</v>
      </c>
    </row>
    <row r="16" spans="1:11" ht="15" hidden="1" customHeight="1" x14ac:dyDescent="0.25">
      <c r="A16" s="2156" t="s">
        <v>359</v>
      </c>
      <c r="B16" s="2154"/>
      <c r="C16" s="2155"/>
      <c r="D16" s="529"/>
      <c r="E16" s="529"/>
      <c r="F16" s="529"/>
      <c r="G16" s="529"/>
      <c r="H16" s="529"/>
      <c r="I16" s="529"/>
      <c r="J16" s="755"/>
      <c r="K16" s="759">
        <f>SUM(D16:J16)</f>
        <v>0</v>
      </c>
    </row>
    <row r="17" spans="1:11" ht="15.75" hidden="1" thickBot="1" x14ac:dyDescent="0.3">
      <c r="A17" s="2162" t="s">
        <v>66</v>
      </c>
      <c r="B17" s="2163"/>
      <c r="C17" s="2164"/>
      <c r="D17" s="535"/>
      <c r="E17" s="536"/>
      <c r="F17" s="536"/>
      <c r="G17" s="536"/>
      <c r="H17" s="536"/>
      <c r="I17" s="536"/>
      <c r="J17" s="756"/>
      <c r="K17" s="760">
        <f>SUM(D17:J17)</f>
        <v>0</v>
      </c>
    </row>
    <row r="18" spans="1:11" ht="16.5" hidden="1" customHeight="1" thickTop="1" thickBot="1" x14ac:dyDescent="0.3">
      <c r="A18" s="195"/>
      <c r="B18" s="2165" t="s">
        <v>67</v>
      </c>
      <c r="C18" s="2166"/>
      <c r="D18" s="537">
        <f t="shared" ref="D18:K18" si="2">SUM(D13:D17)</f>
        <v>0</v>
      </c>
      <c r="E18" s="538">
        <f t="shared" si="2"/>
        <v>0</v>
      </c>
      <c r="F18" s="538">
        <f t="shared" si="2"/>
        <v>0</v>
      </c>
      <c r="G18" s="538">
        <f t="shared" si="2"/>
        <v>0</v>
      </c>
      <c r="H18" s="538">
        <f t="shared" si="2"/>
        <v>0</v>
      </c>
      <c r="I18" s="538">
        <f t="shared" si="2"/>
        <v>0</v>
      </c>
      <c r="J18" s="757">
        <f t="shared" si="2"/>
        <v>0</v>
      </c>
      <c r="K18" s="761">
        <f t="shared" si="2"/>
        <v>0</v>
      </c>
    </row>
    <row r="19" spans="1:11" ht="7.5" hidden="1" customHeight="1" thickBot="1" x14ac:dyDescent="0.3">
      <c r="A19" s="149"/>
      <c r="B19" s="150"/>
      <c r="C19" s="150"/>
      <c r="D19" s="146"/>
      <c r="E19" s="146"/>
      <c r="F19" s="146"/>
      <c r="G19" s="146"/>
      <c r="H19" s="146"/>
      <c r="I19" s="146"/>
      <c r="J19" s="146"/>
      <c r="K19" s="147"/>
    </row>
    <row r="20" spans="1:11" ht="15.75" hidden="1" thickBot="1" x14ac:dyDescent="0.3">
      <c r="A20" s="2140" t="s">
        <v>68</v>
      </c>
      <c r="B20" s="2141"/>
      <c r="C20" s="2141"/>
      <c r="D20" s="2141"/>
      <c r="E20" s="2141"/>
      <c r="F20" s="2141"/>
      <c r="G20" s="2141"/>
      <c r="H20" s="2141"/>
      <c r="I20" s="2141"/>
      <c r="J20" s="2141"/>
      <c r="K20" s="2142"/>
    </row>
    <row r="21" spans="1:11" ht="15.75" hidden="1" thickBot="1" x14ac:dyDescent="0.3">
      <c r="A21" s="2143" t="s">
        <v>863</v>
      </c>
      <c r="B21" s="2144"/>
      <c r="C21" s="2144"/>
      <c r="D21" s="2144"/>
      <c r="E21" s="2144"/>
      <c r="F21" s="2144"/>
      <c r="G21" s="2144"/>
      <c r="H21" s="2144"/>
      <c r="I21" s="2144"/>
      <c r="J21" s="2144"/>
      <c r="K21" s="2145"/>
    </row>
    <row r="22" spans="1:11" ht="15.75" hidden="1" thickBot="1" x14ac:dyDescent="0.3">
      <c r="A22" s="2133"/>
      <c r="B22" s="2134"/>
      <c r="C22" s="2135"/>
      <c r="D22" s="192" t="s">
        <v>54</v>
      </c>
      <c r="E22" s="193" t="s">
        <v>55</v>
      </c>
      <c r="F22" s="193" t="s">
        <v>56</v>
      </c>
      <c r="G22" s="193" t="s">
        <v>57</v>
      </c>
      <c r="H22" s="193" t="s">
        <v>58</v>
      </c>
      <c r="I22" s="193" t="s">
        <v>64</v>
      </c>
      <c r="J22" s="193" t="s">
        <v>59</v>
      </c>
      <c r="K22" s="194" t="s">
        <v>26</v>
      </c>
    </row>
    <row r="23" spans="1:11" ht="15" hidden="1" customHeight="1" x14ac:dyDescent="0.25">
      <c r="A23" s="816"/>
      <c r="B23" s="2152" t="s">
        <v>69</v>
      </c>
      <c r="C23" s="2153"/>
      <c r="D23" s="526"/>
      <c r="E23" s="527"/>
      <c r="F23" s="527"/>
      <c r="G23" s="527"/>
      <c r="H23" s="527"/>
      <c r="I23" s="527"/>
      <c r="J23" s="762"/>
      <c r="K23" s="758">
        <f>SUM(D23:J23)</f>
        <v>0</v>
      </c>
    </row>
    <row r="24" spans="1:11" ht="15" hidden="1" customHeight="1" x14ac:dyDescent="0.25">
      <c r="A24" s="154"/>
      <c r="B24" s="2154" t="s">
        <v>70</v>
      </c>
      <c r="C24" s="2155"/>
      <c r="D24" s="528"/>
      <c r="E24" s="529"/>
      <c r="F24" s="529"/>
      <c r="G24" s="529"/>
      <c r="H24" s="529"/>
      <c r="I24" s="529"/>
      <c r="J24" s="755"/>
      <c r="K24" s="764">
        <f>SUM(D24:J24)</f>
        <v>0</v>
      </c>
    </row>
    <row r="25" spans="1:11" ht="15" hidden="1" customHeight="1" x14ac:dyDescent="0.25">
      <c r="A25" s="2156" t="s">
        <v>358</v>
      </c>
      <c r="B25" s="2154"/>
      <c r="C25" s="2155"/>
      <c r="D25" s="528"/>
      <c r="E25" s="529"/>
      <c r="F25" s="529"/>
      <c r="G25" s="529"/>
      <c r="H25" s="529"/>
      <c r="I25" s="529"/>
      <c r="J25" s="755"/>
      <c r="K25" s="764">
        <f>SUM(D25:J25)</f>
        <v>0</v>
      </c>
    </row>
    <row r="26" spans="1:11" ht="15" hidden="1" customHeight="1" x14ac:dyDescent="0.25">
      <c r="A26" s="154"/>
      <c r="B26" s="2154" t="s">
        <v>357</v>
      </c>
      <c r="C26" s="2155"/>
      <c r="D26" s="528"/>
      <c r="E26" s="529"/>
      <c r="F26" s="529"/>
      <c r="G26" s="529"/>
      <c r="H26" s="529"/>
      <c r="I26" s="529"/>
      <c r="J26" s="755"/>
      <c r="K26" s="764">
        <f>SUM(D26:J26)</f>
        <v>0</v>
      </c>
    </row>
    <row r="27" spans="1:11" ht="15.75" hidden="1" customHeight="1" thickBot="1" x14ac:dyDescent="0.3">
      <c r="A27" s="154"/>
      <c r="B27" s="2154" t="s">
        <v>356</v>
      </c>
      <c r="C27" s="2155"/>
      <c r="D27" s="530"/>
      <c r="E27" s="531"/>
      <c r="F27" s="531"/>
      <c r="G27" s="531"/>
      <c r="H27" s="531"/>
      <c r="I27" s="531"/>
      <c r="J27" s="763"/>
      <c r="K27" s="760">
        <f>SUM(D27:J27)</f>
        <v>0</v>
      </c>
    </row>
    <row r="28" spans="1:11" ht="16.5" hidden="1" customHeight="1" thickTop="1" thickBot="1" x14ac:dyDescent="0.3">
      <c r="A28" s="815"/>
      <c r="B28" s="2157" t="s">
        <v>71</v>
      </c>
      <c r="C28" s="2158"/>
      <c r="D28" s="532">
        <f t="shared" ref="D28:K28" si="3">SUM(D23:D27)</f>
        <v>0</v>
      </c>
      <c r="E28" s="533">
        <f t="shared" si="3"/>
        <v>0</v>
      </c>
      <c r="F28" s="533">
        <f t="shared" si="3"/>
        <v>0</v>
      </c>
      <c r="G28" s="533">
        <f t="shared" si="3"/>
        <v>0</v>
      </c>
      <c r="H28" s="533">
        <f t="shared" si="3"/>
        <v>0</v>
      </c>
      <c r="I28" s="533">
        <f t="shared" si="3"/>
        <v>0</v>
      </c>
      <c r="J28" s="533">
        <f t="shared" si="3"/>
        <v>0</v>
      </c>
      <c r="K28" s="534">
        <f t="shared" si="3"/>
        <v>0</v>
      </c>
    </row>
    <row r="29" spans="1:11" ht="7.5" hidden="1" customHeight="1" thickBot="1" x14ac:dyDescent="0.3">
      <c r="A29" s="149"/>
      <c r="B29" s="150"/>
      <c r="C29" s="150"/>
      <c r="D29" s="146"/>
      <c r="E29" s="146"/>
      <c r="F29" s="146"/>
      <c r="G29" s="146"/>
      <c r="H29" s="146"/>
      <c r="I29" s="146"/>
      <c r="J29" s="146"/>
      <c r="K29" s="148"/>
    </row>
    <row r="30" spans="1:11" ht="15.75" hidden="1" thickBot="1" x14ac:dyDescent="0.3">
      <c r="A30" s="2140" t="s">
        <v>478</v>
      </c>
      <c r="B30" s="2141"/>
      <c r="C30" s="2141"/>
      <c r="D30" s="2141"/>
      <c r="E30" s="2141"/>
      <c r="F30" s="2141"/>
      <c r="G30" s="2141"/>
      <c r="H30" s="2141"/>
      <c r="I30" s="2141"/>
      <c r="J30" s="2141"/>
      <c r="K30" s="2142"/>
    </row>
    <row r="31" spans="1:11" ht="15.75" hidden="1" thickBot="1" x14ac:dyDescent="0.3">
      <c r="A31" s="2143" t="s">
        <v>863</v>
      </c>
      <c r="B31" s="2144"/>
      <c r="C31" s="2144"/>
      <c r="D31" s="2144"/>
      <c r="E31" s="2144"/>
      <c r="F31" s="2144"/>
      <c r="G31" s="2144"/>
      <c r="H31" s="2144"/>
      <c r="I31" s="2144"/>
      <c r="J31" s="2144"/>
      <c r="K31" s="2145"/>
    </row>
    <row r="32" spans="1:11" ht="15.75" hidden="1" thickBot="1" x14ac:dyDescent="0.3">
      <c r="A32" s="2133"/>
      <c r="B32" s="2134"/>
      <c r="C32" s="2135"/>
      <c r="D32" s="344" t="s">
        <v>54</v>
      </c>
      <c r="E32" s="343" t="s">
        <v>55</v>
      </c>
      <c r="F32" s="343" t="s">
        <v>56</v>
      </c>
      <c r="G32" s="343" t="s">
        <v>57</v>
      </c>
      <c r="H32" s="343" t="s">
        <v>58</v>
      </c>
      <c r="I32" s="343" t="s">
        <v>64</v>
      </c>
      <c r="J32" s="765" t="s">
        <v>59</v>
      </c>
      <c r="K32" s="768" t="s">
        <v>26</v>
      </c>
    </row>
    <row r="33" spans="1:11" hidden="1" x14ac:dyDescent="0.25">
      <c r="A33" s="2136" t="s">
        <v>72</v>
      </c>
      <c r="B33" s="2137"/>
      <c r="C33" s="2137"/>
      <c r="D33" s="522" t="e">
        <f t="shared" ref="D33:K33" si="4">1-D34</f>
        <v>#DIV/0!</v>
      </c>
      <c r="E33" s="523" t="e">
        <f t="shared" si="4"/>
        <v>#DIV/0!</v>
      </c>
      <c r="F33" s="523" t="e">
        <f t="shared" si="4"/>
        <v>#DIV/0!</v>
      </c>
      <c r="G33" s="523" t="e">
        <f t="shared" si="4"/>
        <v>#DIV/0!</v>
      </c>
      <c r="H33" s="523" t="e">
        <f t="shared" si="4"/>
        <v>#DIV/0!</v>
      </c>
      <c r="I33" s="523" t="e">
        <f t="shared" si="4"/>
        <v>#DIV/0!</v>
      </c>
      <c r="J33" s="766" t="e">
        <f t="shared" si="4"/>
        <v>#DIV/0!</v>
      </c>
      <c r="K33" s="769" t="e">
        <f t="shared" si="4"/>
        <v>#DIV/0!</v>
      </c>
    </row>
    <row r="34" spans="1:11" ht="18" hidden="1" thickBot="1" x14ac:dyDescent="0.3">
      <c r="A34" s="2138" t="s">
        <v>355</v>
      </c>
      <c r="B34" s="2139"/>
      <c r="C34" s="2139"/>
      <c r="D34" s="524" t="e">
        <f t="shared" ref="D34:K34" si="5">D28/D7*2</f>
        <v>#DIV/0!</v>
      </c>
      <c r="E34" s="525" t="e">
        <f t="shared" si="5"/>
        <v>#DIV/0!</v>
      </c>
      <c r="F34" s="525" t="e">
        <f t="shared" si="5"/>
        <v>#DIV/0!</v>
      </c>
      <c r="G34" s="525" t="e">
        <f t="shared" si="5"/>
        <v>#DIV/0!</v>
      </c>
      <c r="H34" s="525" t="e">
        <f t="shared" si="5"/>
        <v>#DIV/0!</v>
      </c>
      <c r="I34" s="525" t="e">
        <f t="shared" si="5"/>
        <v>#DIV/0!</v>
      </c>
      <c r="J34" s="767" t="e">
        <f t="shared" si="5"/>
        <v>#DIV/0!</v>
      </c>
      <c r="K34" s="770" t="e">
        <f t="shared" si="5"/>
        <v>#DIV/0!</v>
      </c>
    </row>
    <row r="35" spans="1:11" ht="15.75" hidden="1" x14ac:dyDescent="0.25">
      <c r="A35" s="2" t="s">
        <v>421</v>
      </c>
      <c r="B35" s="144"/>
      <c r="C35" s="143"/>
      <c r="D35" s="143"/>
      <c r="E35" s="143"/>
      <c r="F35" s="143"/>
      <c r="G35" s="143"/>
      <c r="H35" s="143"/>
      <c r="I35" s="143"/>
      <c r="J35" s="143"/>
      <c r="K35" s="143"/>
    </row>
    <row r="36" spans="1:11" ht="15.75" hidden="1" x14ac:dyDescent="0.25">
      <c r="A36" s="2" t="s">
        <v>422</v>
      </c>
      <c r="B36" s="143"/>
      <c r="C36" s="143"/>
      <c r="D36" s="143"/>
      <c r="E36" s="143"/>
      <c r="F36" s="143"/>
      <c r="G36" s="143"/>
      <c r="H36" s="143"/>
      <c r="I36" s="143"/>
      <c r="J36" s="143"/>
      <c r="K36" s="143"/>
    </row>
    <row r="37" spans="1:11" ht="15.75" hidden="1" x14ac:dyDescent="0.25">
      <c r="A37" s="2" t="s">
        <v>423</v>
      </c>
      <c r="B37" s="143"/>
      <c r="C37" s="143"/>
      <c r="D37" s="143"/>
      <c r="E37" s="143"/>
      <c r="F37" s="143"/>
      <c r="G37" s="143"/>
      <c r="H37" s="143"/>
      <c r="I37" s="143"/>
      <c r="J37" s="143"/>
      <c r="K37" s="143"/>
    </row>
    <row r="38" spans="1:11" hidden="1" x14ac:dyDescent="0.25">
      <c r="A38" s="630" t="s">
        <v>424</v>
      </c>
      <c r="B38" s="143"/>
      <c r="C38" s="143"/>
      <c r="D38" s="143"/>
      <c r="E38" s="143"/>
      <c r="F38" s="143"/>
      <c r="G38" s="143"/>
      <c r="H38" s="143"/>
      <c r="I38" s="143"/>
      <c r="J38" s="143"/>
      <c r="K38" s="143"/>
    </row>
    <row r="39" spans="1:11" ht="9.75" hidden="1" customHeight="1" thickBot="1" x14ac:dyDescent="0.3">
      <c r="A39" s="145"/>
      <c r="B39" s="145"/>
      <c r="C39" s="145"/>
      <c r="D39" s="142"/>
      <c r="E39" s="142"/>
      <c r="F39" s="142"/>
      <c r="G39" s="142"/>
      <c r="H39" s="142"/>
      <c r="I39" s="142"/>
      <c r="J39" s="142"/>
      <c r="K39" s="145"/>
    </row>
    <row r="40" spans="1:11" ht="15.75" hidden="1" thickBot="1" x14ac:dyDescent="0.3">
      <c r="A40" s="2140" t="s">
        <v>73</v>
      </c>
      <c r="B40" s="2141"/>
      <c r="C40" s="2141"/>
      <c r="D40" s="2141"/>
      <c r="E40" s="2141"/>
      <c r="F40" s="2141"/>
      <c r="G40" s="2141"/>
      <c r="H40" s="2141"/>
      <c r="I40" s="2141"/>
      <c r="J40" s="2141"/>
      <c r="K40" s="2142"/>
    </row>
    <row r="41" spans="1:11" ht="15.75" hidden="1" thickBot="1" x14ac:dyDescent="0.3">
      <c r="A41" s="2143" t="s">
        <v>863</v>
      </c>
      <c r="B41" s="2144"/>
      <c r="C41" s="2144"/>
      <c r="D41" s="2144"/>
      <c r="E41" s="2144"/>
      <c r="F41" s="2144"/>
      <c r="G41" s="2144"/>
      <c r="H41" s="2144"/>
      <c r="I41" s="2144"/>
      <c r="J41" s="2144"/>
      <c r="K41" s="2145"/>
    </row>
    <row r="42" spans="1:11" ht="15.75" hidden="1" thickBot="1" x14ac:dyDescent="0.3">
      <c r="A42" s="2133"/>
      <c r="B42" s="2134"/>
      <c r="C42" s="2135"/>
      <c r="D42" s="192" t="s">
        <v>54</v>
      </c>
      <c r="E42" s="193" t="s">
        <v>55</v>
      </c>
      <c r="F42" s="193" t="s">
        <v>56</v>
      </c>
      <c r="G42" s="193" t="s">
        <v>57</v>
      </c>
      <c r="H42" s="193" t="s">
        <v>58</v>
      </c>
      <c r="I42" s="193" t="s">
        <v>64</v>
      </c>
      <c r="J42" s="771" t="s">
        <v>59</v>
      </c>
      <c r="K42" s="775" t="s">
        <v>26</v>
      </c>
    </row>
    <row r="43" spans="1:11" hidden="1" x14ac:dyDescent="0.25">
      <c r="A43" s="2146" t="s">
        <v>60</v>
      </c>
      <c r="B43" s="2147"/>
      <c r="C43" s="2147"/>
      <c r="D43" s="517"/>
      <c r="E43" s="518"/>
      <c r="F43" s="518"/>
      <c r="G43" s="518"/>
      <c r="H43" s="518"/>
      <c r="I43" s="518"/>
      <c r="J43" s="772"/>
      <c r="K43" s="776">
        <f>SUM(D43:J43)</f>
        <v>0</v>
      </c>
    </row>
    <row r="44" spans="1:11" hidden="1" x14ac:dyDescent="0.25">
      <c r="A44" s="2148" t="s">
        <v>74</v>
      </c>
      <c r="B44" s="2149"/>
      <c r="C44" s="2149"/>
      <c r="D44" s="519"/>
      <c r="E44" s="520"/>
      <c r="F44" s="520"/>
      <c r="G44" s="520"/>
      <c r="H44" s="520"/>
      <c r="I44" s="520"/>
      <c r="J44" s="773"/>
      <c r="K44" s="759">
        <f>SUM(D44:J44)</f>
        <v>0</v>
      </c>
    </row>
    <row r="45" spans="1:11" ht="15.75" hidden="1" thickBot="1" x14ac:dyDescent="0.3">
      <c r="A45" s="2150" t="s">
        <v>62</v>
      </c>
      <c r="B45" s="2151"/>
      <c r="C45" s="2151"/>
      <c r="D45" s="521"/>
      <c r="E45" s="412"/>
      <c r="F45" s="412"/>
      <c r="G45" s="412"/>
      <c r="H45" s="412"/>
      <c r="I45" s="412"/>
      <c r="J45" s="774"/>
      <c r="K45" s="777">
        <f>SUM(K43-K44)</f>
        <v>0</v>
      </c>
    </row>
    <row r="46" spans="1:11" hidden="1" x14ac:dyDescent="0.25">
      <c r="A46" s="4" t="s">
        <v>354</v>
      </c>
      <c r="B46" s="5"/>
      <c r="C46" s="6"/>
      <c r="D46" s="7"/>
      <c r="E46" s="8"/>
      <c r="F46" s="42"/>
      <c r="G46" s="7"/>
      <c r="H46" s="7"/>
      <c r="I46" s="7"/>
      <c r="J46" s="7"/>
      <c r="K46" s="7"/>
    </row>
    <row r="47" spans="1:11" hidden="1" x14ac:dyDescent="0.25">
      <c r="A47" s="4" t="s">
        <v>353</v>
      </c>
      <c r="B47" s="4"/>
      <c r="C47" s="6"/>
      <c r="D47" s="3"/>
      <c r="E47" s="7"/>
      <c r="F47" s="9"/>
      <c r="G47" s="3"/>
      <c r="H47" s="3"/>
      <c r="I47" s="3"/>
      <c r="J47" s="3"/>
      <c r="K47" s="3"/>
    </row>
    <row r="48" spans="1:11" ht="15.75" hidden="1" thickBot="1" x14ac:dyDescent="0.3">
      <c r="A48" s="4"/>
      <c r="B48" s="4"/>
      <c r="C48" s="6"/>
      <c r="D48" s="3"/>
      <c r="E48" s="7"/>
      <c r="F48" s="9"/>
      <c r="G48" s="3"/>
      <c r="H48" s="3"/>
      <c r="I48" s="3"/>
      <c r="J48" s="3"/>
      <c r="K48" s="3"/>
    </row>
    <row r="49" spans="1:11" ht="15.75" thickBot="1" x14ac:dyDescent="0.3">
      <c r="A49" s="2143" t="s">
        <v>854</v>
      </c>
      <c r="B49" s="2144"/>
      <c r="C49" s="2144"/>
      <c r="D49" s="2144"/>
      <c r="E49" s="2144"/>
      <c r="F49" s="2144"/>
      <c r="G49" s="2144"/>
      <c r="H49" s="2144"/>
      <c r="I49" s="2144"/>
      <c r="J49" s="2144"/>
      <c r="K49" s="2145"/>
    </row>
    <row r="50" spans="1:11" ht="18" thickBot="1" x14ac:dyDescent="0.3">
      <c r="A50" s="2159"/>
      <c r="B50" s="2160"/>
      <c r="C50" s="2161"/>
      <c r="D50" s="344" t="s">
        <v>584</v>
      </c>
      <c r="E50" s="343" t="s">
        <v>578</v>
      </c>
      <c r="F50" s="343" t="s">
        <v>579</v>
      </c>
      <c r="G50" s="343" t="s">
        <v>580</v>
      </c>
      <c r="H50" s="343" t="s">
        <v>581</v>
      </c>
      <c r="I50" s="343" t="s">
        <v>892</v>
      </c>
      <c r="J50" s="343" t="s">
        <v>59</v>
      </c>
      <c r="K50" s="194" t="s">
        <v>26</v>
      </c>
    </row>
    <row r="51" spans="1:11" x14ac:dyDescent="0.25">
      <c r="A51" s="2167" t="s">
        <v>60</v>
      </c>
      <c r="B51" s="2168"/>
      <c r="C51" s="2168"/>
      <c r="D51" s="539">
        <v>345</v>
      </c>
      <c r="E51" s="540">
        <v>337</v>
      </c>
      <c r="F51" s="540">
        <v>113</v>
      </c>
      <c r="G51" s="540">
        <v>116</v>
      </c>
      <c r="H51" s="540">
        <v>379</v>
      </c>
      <c r="I51" s="540">
        <v>90</v>
      </c>
      <c r="J51" s="541">
        <v>26</v>
      </c>
      <c r="K51" s="542">
        <f>SUM(D51:J51)</f>
        <v>1406</v>
      </c>
    </row>
    <row r="52" spans="1:11" ht="17.25" x14ac:dyDescent="0.25">
      <c r="A52" s="2148" t="s">
        <v>361</v>
      </c>
      <c r="B52" s="2169"/>
      <c r="C52" s="2169"/>
      <c r="D52" s="543">
        <v>198</v>
      </c>
      <c r="E52" s="544">
        <v>235</v>
      </c>
      <c r="F52" s="544">
        <v>75</v>
      </c>
      <c r="G52" s="544">
        <v>81</v>
      </c>
      <c r="H52" s="544">
        <v>260</v>
      </c>
      <c r="I52" s="544">
        <v>81</v>
      </c>
      <c r="J52" s="545">
        <v>24</v>
      </c>
      <c r="K52" s="546">
        <f>SUM(D52:J52)</f>
        <v>954</v>
      </c>
    </row>
    <row r="53" spans="1:11" ht="15" customHeight="1" x14ac:dyDescent="0.25">
      <c r="A53" s="2170" t="s">
        <v>61</v>
      </c>
      <c r="B53" s="2171"/>
      <c r="C53" s="2171"/>
      <c r="D53" s="543">
        <v>90</v>
      </c>
      <c r="E53" s="544">
        <v>66</v>
      </c>
      <c r="F53" s="544">
        <v>27</v>
      </c>
      <c r="G53" s="544">
        <v>15</v>
      </c>
      <c r="H53" s="544">
        <v>72</v>
      </c>
      <c r="I53" s="544">
        <v>5</v>
      </c>
      <c r="J53" s="545">
        <v>5</v>
      </c>
      <c r="K53" s="546">
        <f>SUM(D53:J53)</f>
        <v>280</v>
      </c>
    </row>
    <row r="54" spans="1:11" ht="15.75" thickBot="1" x14ac:dyDescent="0.3">
      <c r="A54" s="2148" t="s">
        <v>360</v>
      </c>
      <c r="B54" s="2169"/>
      <c r="C54" s="2169"/>
      <c r="D54" s="547">
        <f>SUM(D52:D53)</f>
        <v>288</v>
      </c>
      <c r="E54" s="548">
        <f t="shared" ref="E54:J54" si="6">SUM(E52:E53)</f>
        <v>301</v>
      </c>
      <c r="F54" s="548">
        <f t="shared" si="6"/>
        <v>102</v>
      </c>
      <c r="G54" s="548">
        <f t="shared" si="6"/>
        <v>96</v>
      </c>
      <c r="H54" s="548">
        <f t="shared" si="6"/>
        <v>332</v>
      </c>
      <c r="I54" s="548">
        <f t="shared" si="6"/>
        <v>86</v>
      </c>
      <c r="J54" s="549">
        <f t="shared" si="6"/>
        <v>29</v>
      </c>
      <c r="K54" s="550">
        <f>K52+K53</f>
        <v>1234</v>
      </c>
    </row>
    <row r="55" spans="1:11" ht="18" customHeight="1" thickTop="1" thickBot="1" x14ac:dyDescent="0.3">
      <c r="A55" s="2172" t="s">
        <v>62</v>
      </c>
      <c r="B55" s="2173"/>
      <c r="C55" s="2173"/>
      <c r="D55" s="551">
        <f t="shared" ref="D55:K55" si="7">D51-D54</f>
        <v>57</v>
      </c>
      <c r="E55" s="552">
        <f t="shared" si="7"/>
        <v>36</v>
      </c>
      <c r="F55" s="552">
        <f t="shared" si="7"/>
        <v>11</v>
      </c>
      <c r="G55" s="552">
        <f t="shared" si="7"/>
        <v>20</v>
      </c>
      <c r="H55" s="552">
        <f t="shared" si="7"/>
        <v>47</v>
      </c>
      <c r="I55" s="599">
        <f t="shared" si="7"/>
        <v>4</v>
      </c>
      <c r="J55" s="600">
        <f t="shared" si="7"/>
        <v>-3</v>
      </c>
      <c r="K55" s="601">
        <f t="shared" si="7"/>
        <v>172</v>
      </c>
    </row>
    <row r="56" spans="1:11" ht="7.5" customHeight="1" x14ac:dyDescent="0.25">
      <c r="A56" s="149"/>
      <c r="B56" s="150"/>
      <c r="C56" s="150"/>
      <c r="D56" s="146"/>
      <c r="E56" s="146"/>
      <c r="F56" s="146"/>
      <c r="G56" s="146"/>
      <c r="H56" s="146"/>
      <c r="I56" s="146"/>
      <c r="J56" s="146"/>
      <c r="K56" s="147"/>
    </row>
    <row r="57" spans="1:11" ht="15.75" thickBot="1" x14ac:dyDescent="0.3">
      <c r="A57" s="2174" t="s">
        <v>63</v>
      </c>
      <c r="B57" s="2174"/>
      <c r="C57" s="2174"/>
      <c r="D57" s="2174"/>
      <c r="E57" s="2174"/>
      <c r="F57" s="2174"/>
      <c r="G57" s="2174"/>
      <c r="H57" s="2174"/>
      <c r="I57" s="2174"/>
      <c r="J57" s="2174"/>
      <c r="K57" s="2175"/>
    </row>
    <row r="58" spans="1:11" ht="15.75" thickBot="1" x14ac:dyDescent="0.3">
      <c r="A58" s="2143" t="s">
        <v>845</v>
      </c>
      <c r="B58" s="2144"/>
      <c r="C58" s="2144"/>
      <c r="D58" s="2144"/>
      <c r="E58" s="2144"/>
      <c r="F58" s="2144"/>
      <c r="G58" s="2144"/>
      <c r="H58" s="2144"/>
      <c r="I58" s="2144"/>
      <c r="J58" s="2144"/>
      <c r="K58" s="2145"/>
    </row>
    <row r="59" spans="1:11" ht="18" thickBot="1" x14ac:dyDescent="0.3">
      <c r="A59" s="2159"/>
      <c r="B59" s="2160"/>
      <c r="C59" s="2161"/>
      <c r="D59" s="344" t="s">
        <v>584</v>
      </c>
      <c r="E59" s="343" t="s">
        <v>578</v>
      </c>
      <c r="F59" s="343" t="s">
        <v>579</v>
      </c>
      <c r="G59" s="343" t="s">
        <v>580</v>
      </c>
      <c r="H59" s="343" t="s">
        <v>581</v>
      </c>
      <c r="I59" s="343" t="s">
        <v>892</v>
      </c>
      <c r="J59" s="343" t="s">
        <v>59</v>
      </c>
      <c r="K59" s="194" t="s">
        <v>26</v>
      </c>
    </row>
    <row r="60" spans="1:11" ht="15" customHeight="1" x14ac:dyDescent="0.25">
      <c r="A60" s="151"/>
      <c r="B60" s="2152" t="s">
        <v>65</v>
      </c>
      <c r="C60" s="2153"/>
      <c r="D60" s="529">
        <v>98</v>
      </c>
      <c r="E60" s="529">
        <v>61</v>
      </c>
      <c r="F60" s="529">
        <v>29</v>
      </c>
      <c r="G60" s="529">
        <v>14</v>
      </c>
      <c r="H60" s="529">
        <v>67</v>
      </c>
      <c r="I60" s="529">
        <v>3</v>
      </c>
      <c r="J60" s="755">
        <v>2</v>
      </c>
      <c r="K60" s="758">
        <f>SUM(D60:J60)</f>
        <v>274</v>
      </c>
    </row>
    <row r="61" spans="1:11" ht="15" customHeight="1" x14ac:dyDescent="0.25">
      <c r="A61" s="152"/>
      <c r="B61" s="2154" t="s">
        <v>254</v>
      </c>
      <c r="C61" s="2155"/>
      <c r="D61" s="529">
        <v>0</v>
      </c>
      <c r="E61" s="529">
        <v>0</v>
      </c>
      <c r="F61" s="529">
        <v>0</v>
      </c>
      <c r="G61" s="529">
        <v>0</v>
      </c>
      <c r="H61" s="529">
        <v>0</v>
      </c>
      <c r="I61" s="529">
        <v>0</v>
      </c>
      <c r="J61" s="755">
        <v>0</v>
      </c>
      <c r="K61" s="759">
        <f>SUM(D61:I61)</f>
        <v>0</v>
      </c>
    </row>
    <row r="62" spans="1:11" ht="15" customHeight="1" x14ac:dyDescent="0.25">
      <c r="A62" s="2156" t="s">
        <v>255</v>
      </c>
      <c r="B62" s="2154"/>
      <c r="C62" s="2155"/>
      <c r="D62" s="529">
        <v>2</v>
      </c>
      <c r="E62" s="529">
        <v>5</v>
      </c>
      <c r="F62" s="529">
        <v>0</v>
      </c>
      <c r="G62" s="529">
        <v>1</v>
      </c>
      <c r="H62" s="529">
        <v>4</v>
      </c>
      <c r="I62" s="529">
        <v>1</v>
      </c>
      <c r="J62" s="755">
        <v>0</v>
      </c>
      <c r="K62" s="759">
        <f>SUM(D62:I62)</f>
        <v>13</v>
      </c>
    </row>
    <row r="63" spans="1:11" ht="15" customHeight="1" x14ac:dyDescent="0.25">
      <c r="A63" s="2156" t="s">
        <v>359</v>
      </c>
      <c r="B63" s="2154"/>
      <c r="C63" s="2155"/>
      <c r="D63" s="529">
        <v>0</v>
      </c>
      <c r="E63" s="529">
        <v>0</v>
      </c>
      <c r="F63" s="529">
        <v>0</v>
      </c>
      <c r="G63" s="529">
        <v>0</v>
      </c>
      <c r="H63" s="529">
        <v>0</v>
      </c>
      <c r="I63" s="529">
        <v>0</v>
      </c>
      <c r="J63" s="755">
        <v>0</v>
      </c>
      <c r="K63" s="759">
        <f>SUM(D63:J63)</f>
        <v>0</v>
      </c>
    </row>
    <row r="64" spans="1:11" ht="15.75" thickBot="1" x14ac:dyDescent="0.3">
      <c r="A64" s="2162" t="s">
        <v>66</v>
      </c>
      <c r="B64" s="2163"/>
      <c r="C64" s="2164"/>
      <c r="D64" s="535">
        <v>0</v>
      </c>
      <c r="E64" s="536">
        <v>0</v>
      </c>
      <c r="F64" s="536">
        <v>0</v>
      </c>
      <c r="G64" s="536">
        <v>0</v>
      </c>
      <c r="H64" s="536">
        <v>0</v>
      </c>
      <c r="I64" s="536">
        <v>0</v>
      </c>
      <c r="J64" s="756">
        <v>0</v>
      </c>
      <c r="K64" s="760">
        <f>SUM(D64:J64)</f>
        <v>0</v>
      </c>
    </row>
    <row r="65" spans="1:11" ht="16.5" customHeight="1" thickTop="1" thickBot="1" x14ac:dyDescent="0.3">
      <c r="A65" s="195"/>
      <c r="B65" s="2165" t="s">
        <v>67</v>
      </c>
      <c r="C65" s="2166"/>
      <c r="D65" s="537">
        <f t="shared" ref="D65:K65" si="8">SUM(D60:D64)</f>
        <v>100</v>
      </c>
      <c r="E65" s="538">
        <f t="shared" si="8"/>
        <v>66</v>
      </c>
      <c r="F65" s="538">
        <f t="shared" si="8"/>
        <v>29</v>
      </c>
      <c r="G65" s="538">
        <f t="shared" si="8"/>
        <v>15</v>
      </c>
      <c r="H65" s="538">
        <f t="shared" si="8"/>
        <v>71</v>
      </c>
      <c r="I65" s="538">
        <f t="shared" si="8"/>
        <v>4</v>
      </c>
      <c r="J65" s="757">
        <f t="shared" si="8"/>
        <v>2</v>
      </c>
      <c r="K65" s="761">
        <f t="shared" si="8"/>
        <v>287</v>
      </c>
    </row>
    <row r="66" spans="1:11" ht="7.5" customHeight="1" thickBot="1" x14ac:dyDescent="0.3">
      <c r="A66" s="149"/>
      <c r="B66" s="150"/>
      <c r="C66" s="150"/>
      <c r="D66" s="146"/>
      <c r="E66" s="146"/>
      <c r="F66" s="146"/>
      <c r="G66" s="146"/>
      <c r="H66" s="146"/>
      <c r="I66" s="146"/>
      <c r="J66" s="146"/>
      <c r="K66" s="147"/>
    </row>
    <row r="67" spans="1:11" ht="15.75" thickBot="1" x14ac:dyDescent="0.3">
      <c r="A67" s="2140" t="s">
        <v>68</v>
      </c>
      <c r="B67" s="2141"/>
      <c r="C67" s="2141"/>
      <c r="D67" s="2141"/>
      <c r="E67" s="2141"/>
      <c r="F67" s="2141"/>
      <c r="G67" s="2141"/>
      <c r="H67" s="2141"/>
      <c r="I67" s="2141"/>
      <c r="J67" s="2141"/>
      <c r="K67" s="2142"/>
    </row>
    <row r="68" spans="1:11" ht="15.75" thickBot="1" x14ac:dyDescent="0.3">
      <c r="A68" s="2143" t="s">
        <v>845</v>
      </c>
      <c r="B68" s="2144"/>
      <c r="C68" s="2144"/>
      <c r="D68" s="2144"/>
      <c r="E68" s="2144"/>
      <c r="F68" s="2144"/>
      <c r="G68" s="2144"/>
      <c r="H68" s="2144"/>
      <c r="I68" s="2144"/>
      <c r="J68" s="2144"/>
      <c r="K68" s="2145"/>
    </row>
    <row r="69" spans="1:11" ht="18" thickBot="1" x14ac:dyDescent="0.3">
      <c r="A69" s="2133"/>
      <c r="B69" s="2134"/>
      <c r="C69" s="2135"/>
      <c r="D69" s="344" t="s">
        <v>584</v>
      </c>
      <c r="E69" s="343" t="s">
        <v>578</v>
      </c>
      <c r="F69" s="343" t="s">
        <v>579</v>
      </c>
      <c r="G69" s="343" t="s">
        <v>580</v>
      </c>
      <c r="H69" s="343" t="s">
        <v>581</v>
      </c>
      <c r="I69" s="343" t="s">
        <v>892</v>
      </c>
      <c r="J69" s="343" t="s">
        <v>59</v>
      </c>
      <c r="K69" s="194" t="s">
        <v>26</v>
      </c>
    </row>
    <row r="70" spans="1:11" ht="15" customHeight="1" x14ac:dyDescent="0.25">
      <c r="A70" s="1666"/>
      <c r="B70" s="2152" t="s">
        <v>69</v>
      </c>
      <c r="C70" s="2153"/>
      <c r="D70" s="526">
        <v>85</v>
      </c>
      <c r="E70" s="527">
        <v>64</v>
      </c>
      <c r="F70" s="527">
        <v>27</v>
      </c>
      <c r="G70" s="527">
        <v>25</v>
      </c>
      <c r="H70" s="527">
        <v>70</v>
      </c>
      <c r="I70" s="527">
        <v>13</v>
      </c>
      <c r="J70" s="762">
        <v>1</v>
      </c>
      <c r="K70" s="758">
        <f>SUM(D70:J70)</f>
        <v>285</v>
      </c>
    </row>
    <row r="71" spans="1:11" ht="15" customHeight="1" x14ac:dyDescent="0.25">
      <c r="A71" s="154"/>
      <c r="B71" s="2154" t="s">
        <v>70</v>
      </c>
      <c r="C71" s="2155"/>
      <c r="D71" s="528">
        <v>6</v>
      </c>
      <c r="E71" s="529">
        <v>1</v>
      </c>
      <c r="F71" s="529">
        <v>3</v>
      </c>
      <c r="G71" s="529">
        <v>0</v>
      </c>
      <c r="H71" s="529">
        <v>8</v>
      </c>
      <c r="I71" s="529">
        <v>0</v>
      </c>
      <c r="J71" s="755">
        <v>0</v>
      </c>
      <c r="K71" s="764">
        <f>SUM(D71:J71)</f>
        <v>18</v>
      </c>
    </row>
    <row r="72" spans="1:11" ht="15" customHeight="1" x14ac:dyDescent="0.25">
      <c r="A72" s="2156" t="s">
        <v>358</v>
      </c>
      <c r="B72" s="2154"/>
      <c r="C72" s="2155"/>
      <c r="D72" s="528">
        <v>0</v>
      </c>
      <c r="E72" s="529">
        <v>0</v>
      </c>
      <c r="F72" s="529">
        <v>0</v>
      </c>
      <c r="G72" s="529">
        <v>0</v>
      </c>
      <c r="H72" s="529">
        <v>0</v>
      </c>
      <c r="I72" s="529">
        <v>0</v>
      </c>
      <c r="J72" s="755">
        <v>0</v>
      </c>
      <c r="K72" s="764">
        <f>SUM(D72:J72)</f>
        <v>0</v>
      </c>
    </row>
    <row r="73" spans="1:11" ht="15" customHeight="1" x14ac:dyDescent="0.25">
      <c r="A73" s="154"/>
      <c r="B73" s="2154" t="s">
        <v>357</v>
      </c>
      <c r="C73" s="2155"/>
      <c r="D73" s="528">
        <v>0</v>
      </c>
      <c r="E73" s="529">
        <v>0</v>
      </c>
      <c r="F73" s="529">
        <v>0</v>
      </c>
      <c r="G73" s="529">
        <v>0</v>
      </c>
      <c r="H73" s="529">
        <v>0</v>
      </c>
      <c r="I73" s="529">
        <v>0</v>
      </c>
      <c r="J73" s="755">
        <v>0</v>
      </c>
      <c r="K73" s="764">
        <f>SUM(D73:J73)</f>
        <v>0</v>
      </c>
    </row>
    <row r="74" spans="1:11" ht="15.75" customHeight="1" thickBot="1" x14ac:dyDescent="0.3">
      <c r="A74" s="154"/>
      <c r="B74" s="2154" t="s">
        <v>356</v>
      </c>
      <c r="C74" s="2155"/>
      <c r="D74" s="530">
        <v>0</v>
      </c>
      <c r="E74" s="531">
        <v>0</v>
      </c>
      <c r="F74" s="531">
        <v>0</v>
      </c>
      <c r="G74" s="531">
        <v>0</v>
      </c>
      <c r="H74" s="531">
        <v>0</v>
      </c>
      <c r="I74" s="531">
        <v>0</v>
      </c>
      <c r="J74" s="763">
        <v>0</v>
      </c>
      <c r="K74" s="760">
        <f>SUM(D74:J74)</f>
        <v>0</v>
      </c>
    </row>
    <row r="75" spans="1:11" ht="16.5" customHeight="1" thickTop="1" thickBot="1" x14ac:dyDescent="0.3">
      <c r="A75" s="1667"/>
      <c r="B75" s="2157" t="s">
        <v>71</v>
      </c>
      <c r="C75" s="2158"/>
      <c r="D75" s="532">
        <f t="shared" ref="D75:K75" si="9">SUM(D70:D74)</f>
        <v>91</v>
      </c>
      <c r="E75" s="533">
        <f t="shared" si="9"/>
        <v>65</v>
      </c>
      <c r="F75" s="533">
        <f t="shared" si="9"/>
        <v>30</v>
      </c>
      <c r="G75" s="533">
        <f t="shared" si="9"/>
        <v>25</v>
      </c>
      <c r="H75" s="533">
        <f t="shared" si="9"/>
        <v>78</v>
      </c>
      <c r="I75" s="533">
        <f t="shared" si="9"/>
        <v>13</v>
      </c>
      <c r="J75" s="533">
        <f t="shared" si="9"/>
        <v>1</v>
      </c>
      <c r="K75" s="534">
        <f t="shared" si="9"/>
        <v>303</v>
      </c>
    </row>
    <row r="76" spans="1:11" ht="7.5" customHeight="1" thickBot="1" x14ac:dyDescent="0.3">
      <c r="A76" s="149"/>
      <c r="B76" s="150"/>
      <c r="C76" s="150"/>
      <c r="D76" s="146"/>
      <c r="E76" s="146"/>
      <c r="F76" s="146"/>
      <c r="G76" s="146"/>
      <c r="H76" s="146"/>
      <c r="I76" s="146"/>
      <c r="J76" s="146"/>
      <c r="K76" s="148"/>
    </row>
    <row r="77" spans="1:11" ht="15.75" thickBot="1" x14ac:dyDescent="0.3">
      <c r="A77" s="2140" t="s">
        <v>478</v>
      </c>
      <c r="B77" s="2141"/>
      <c r="C77" s="2141"/>
      <c r="D77" s="2141"/>
      <c r="E77" s="2141"/>
      <c r="F77" s="2141"/>
      <c r="G77" s="2141"/>
      <c r="H77" s="2141"/>
      <c r="I77" s="2141"/>
      <c r="J77" s="2141"/>
      <c r="K77" s="2142"/>
    </row>
    <row r="78" spans="1:11" ht="15.75" thickBot="1" x14ac:dyDescent="0.3">
      <c r="A78" s="2143" t="s">
        <v>845</v>
      </c>
      <c r="B78" s="2144"/>
      <c r="C78" s="2144"/>
      <c r="D78" s="2144"/>
      <c r="E78" s="2144"/>
      <c r="F78" s="2144"/>
      <c r="G78" s="2144"/>
      <c r="H78" s="2144"/>
      <c r="I78" s="2144"/>
      <c r="J78" s="2144"/>
      <c r="K78" s="2145"/>
    </row>
    <row r="79" spans="1:11" ht="18" thickBot="1" x14ac:dyDescent="0.3">
      <c r="A79" s="2133"/>
      <c r="B79" s="2134"/>
      <c r="C79" s="2135"/>
      <c r="D79" s="344" t="s">
        <v>584</v>
      </c>
      <c r="E79" s="343" t="s">
        <v>578</v>
      </c>
      <c r="F79" s="343" t="s">
        <v>579</v>
      </c>
      <c r="G79" s="343" t="s">
        <v>580</v>
      </c>
      <c r="H79" s="343" t="s">
        <v>581</v>
      </c>
      <c r="I79" s="343" t="s">
        <v>892</v>
      </c>
      <c r="J79" s="343" t="s">
        <v>59</v>
      </c>
      <c r="K79" s="768" t="s">
        <v>26</v>
      </c>
    </row>
    <row r="80" spans="1:11" x14ac:dyDescent="0.25">
      <c r="A80" s="2136" t="s">
        <v>72</v>
      </c>
      <c r="B80" s="2137"/>
      <c r="C80" s="2137"/>
      <c r="D80" s="522">
        <f t="shared" ref="D80:K80" si="10">1-D81</f>
        <v>0.36805555555555558</v>
      </c>
      <c r="E80" s="523">
        <f t="shared" si="10"/>
        <v>0.56810631229235886</v>
      </c>
      <c r="F80" s="523">
        <f t="shared" si="10"/>
        <v>0.41176470588235292</v>
      </c>
      <c r="G80" s="523">
        <f t="shared" si="10"/>
        <v>0.47916666666666663</v>
      </c>
      <c r="H80" s="523">
        <f t="shared" si="10"/>
        <v>0.53012048192771077</v>
      </c>
      <c r="I80" s="523">
        <f t="shared" si="10"/>
        <v>0.69767441860465118</v>
      </c>
      <c r="J80" s="766">
        <f t="shared" si="10"/>
        <v>0.93103448275862066</v>
      </c>
      <c r="K80" s="769">
        <f t="shared" si="10"/>
        <v>0.50891410048622365</v>
      </c>
    </row>
    <row r="81" spans="1:11" ht="18" thickBot="1" x14ac:dyDescent="0.3">
      <c r="A81" s="2138" t="s">
        <v>355</v>
      </c>
      <c r="B81" s="2139"/>
      <c r="C81" s="2139"/>
      <c r="D81" s="524">
        <f t="shared" ref="D81:K81" si="11">D75/D54*2</f>
        <v>0.63194444444444442</v>
      </c>
      <c r="E81" s="525">
        <f t="shared" si="11"/>
        <v>0.43189368770764119</v>
      </c>
      <c r="F81" s="525">
        <f t="shared" si="11"/>
        <v>0.58823529411764708</v>
      </c>
      <c r="G81" s="525">
        <f t="shared" si="11"/>
        <v>0.52083333333333337</v>
      </c>
      <c r="H81" s="525">
        <f t="shared" si="11"/>
        <v>0.46987951807228917</v>
      </c>
      <c r="I81" s="525">
        <f t="shared" si="11"/>
        <v>0.30232558139534882</v>
      </c>
      <c r="J81" s="767">
        <f t="shared" si="11"/>
        <v>6.8965517241379309E-2</v>
      </c>
      <c r="K81" s="770">
        <f t="shared" si="11"/>
        <v>0.49108589951377635</v>
      </c>
    </row>
    <row r="82" spans="1:11" ht="15.75" x14ac:dyDescent="0.25">
      <c r="A82" s="2" t="s">
        <v>421</v>
      </c>
      <c r="B82" s="144"/>
      <c r="C82" s="143"/>
      <c r="D82" s="143"/>
      <c r="E82" s="143"/>
      <c r="F82" s="143"/>
      <c r="G82" s="143"/>
      <c r="H82" s="143"/>
      <c r="I82" s="143"/>
      <c r="J82" s="143"/>
      <c r="K82" s="143"/>
    </row>
    <row r="83" spans="1:11" ht="15.75" x14ac:dyDescent="0.25">
      <c r="A83" s="2" t="s">
        <v>422</v>
      </c>
      <c r="B83" s="143"/>
      <c r="C83" s="143"/>
      <c r="D83" s="143"/>
      <c r="E83" s="143"/>
      <c r="F83" s="143"/>
      <c r="G83" s="143"/>
      <c r="H83" s="143"/>
      <c r="I83" s="143"/>
      <c r="J83" s="143"/>
      <c r="K83" s="143"/>
    </row>
    <row r="84" spans="1:11" ht="15.75" x14ac:dyDescent="0.25">
      <c r="A84" s="2" t="s">
        <v>423</v>
      </c>
      <c r="B84" s="143"/>
      <c r="C84" s="143"/>
      <c r="D84" s="143"/>
      <c r="E84" s="143"/>
      <c r="F84" s="143"/>
      <c r="G84" s="143"/>
      <c r="H84" s="143"/>
      <c r="I84" s="143"/>
      <c r="J84" s="143"/>
      <c r="K84" s="143"/>
    </row>
    <row r="85" spans="1:11" x14ac:dyDescent="0.25">
      <c r="A85" s="630" t="s">
        <v>424</v>
      </c>
      <c r="B85" s="143"/>
      <c r="C85" s="143"/>
      <c r="D85" s="143"/>
      <c r="E85" s="143"/>
      <c r="F85" s="143"/>
      <c r="G85" s="143"/>
      <c r="H85" s="143"/>
      <c r="I85" s="143"/>
      <c r="J85" s="143"/>
      <c r="K85" s="143"/>
    </row>
    <row r="86" spans="1:11" ht="9.75" customHeight="1" x14ac:dyDescent="0.25">
      <c r="A86" s="145"/>
      <c r="B86" s="145"/>
      <c r="C86" s="145"/>
      <c r="D86" s="142"/>
      <c r="E86" s="142"/>
      <c r="F86" s="142"/>
      <c r="G86" s="142"/>
      <c r="H86" s="142"/>
      <c r="I86" s="142"/>
      <c r="J86" s="142"/>
      <c r="K86" s="145"/>
    </row>
    <row r="87" spans="1:11" ht="15.75" hidden="1" thickBot="1" x14ac:dyDescent="0.3">
      <c r="A87" s="2140" t="s">
        <v>73</v>
      </c>
      <c r="B87" s="2141"/>
      <c r="C87" s="2141"/>
      <c r="D87" s="2141"/>
      <c r="E87" s="2141"/>
      <c r="F87" s="2141"/>
      <c r="G87" s="2141"/>
      <c r="H87" s="2141"/>
      <c r="I87" s="2141"/>
      <c r="J87" s="2141"/>
      <c r="K87" s="2142"/>
    </row>
    <row r="88" spans="1:11" ht="15.75" hidden="1" thickBot="1" x14ac:dyDescent="0.3">
      <c r="A88" s="2143" t="s">
        <v>863</v>
      </c>
      <c r="B88" s="2144"/>
      <c r="C88" s="2144"/>
      <c r="D88" s="2144"/>
      <c r="E88" s="2144"/>
      <c r="F88" s="2144"/>
      <c r="G88" s="2144"/>
      <c r="H88" s="2144"/>
      <c r="I88" s="2144"/>
      <c r="J88" s="2144"/>
      <c r="K88" s="2145"/>
    </row>
    <row r="89" spans="1:11" ht="15.75" hidden="1" thickBot="1" x14ac:dyDescent="0.3">
      <c r="A89" s="2133"/>
      <c r="B89" s="2134"/>
      <c r="C89" s="2135"/>
      <c r="D89" s="192" t="s">
        <v>54</v>
      </c>
      <c r="E89" s="193" t="s">
        <v>55</v>
      </c>
      <c r="F89" s="193" t="s">
        <v>56</v>
      </c>
      <c r="G89" s="193" t="s">
        <v>57</v>
      </c>
      <c r="H89" s="193" t="s">
        <v>58</v>
      </c>
      <c r="I89" s="193" t="s">
        <v>64</v>
      </c>
      <c r="J89" s="771" t="s">
        <v>59</v>
      </c>
      <c r="K89" s="775" t="s">
        <v>26</v>
      </c>
    </row>
    <row r="90" spans="1:11" hidden="1" x14ac:dyDescent="0.25">
      <c r="A90" s="2146" t="s">
        <v>60</v>
      </c>
      <c r="B90" s="2147"/>
      <c r="C90" s="2147"/>
      <c r="D90" s="517"/>
      <c r="E90" s="518"/>
      <c r="F90" s="518"/>
      <c r="G90" s="518"/>
      <c r="H90" s="518"/>
      <c r="I90" s="518"/>
      <c r="J90" s="772"/>
      <c r="K90" s="776">
        <f>SUM(D90:J90)</f>
        <v>0</v>
      </c>
    </row>
    <row r="91" spans="1:11" hidden="1" x14ac:dyDescent="0.25">
      <c r="A91" s="2148" t="s">
        <v>74</v>
      </c>
      <c r="B91" s="2149"/>
      <c r="C91" s="2149"/>
      <c r="D91" s="519"/>
      <c r="E91" s="520"/>
      <c r="F91" s="520"/>
      <c r="G91" s="520"/>
      <c r="H91" s="520"/>
      <c r="I91" s="520"/>
      <c r="J91" s="773"/>
      <c r="K91" s="759">
        <f>SUM(D91:J91)</f>
        <v>0</v>
      </c>
    </row>
    <row r="92" spans="1:11" ht="15.75" hidden="1" thickBot="1" x14ac:dyDescent="0.3">
      <c r="A92" s="2150" t="s">
        <v>62</v>
      </c>
      <c r="B92" s="2151"/>
      <c r="C92" s="2151"/>
      <c r="D92" s="521"/>
      <c r="E92" s="412"/>
      <c r="F92" s="412"/>
      <c r="G92" s="412"/>
      <c r="H92" s="412"/>
      <c r="I92" s="412"/>
      <c r="J92" s="774"/>
      <c r="K92" s="777">
        <f>SUM(K90-K91)</f>
        <v>0</v>
      </c>
    </row>
    <row r="93" spans="1:11" hidden="1" x14ac:dyDescent="0.25">
      <c r="A93" s="4" t="s">
        <v>354</v>
      </c>
      <c r="B93" s="5"/>
      <c r="C93" s="6"/>
      <c r="D93" s="7"/>
      <c r="E93" s="8"/>
      <c r="F93" s="42"/>
      <c r="G93" s="7"/>
      <c r="H93" s="7"/>
      <c r="I93" s="7"/>
      <c r="J93" s="7"/>
      <c r="K93" s="7"/>
    </row>
    <row r="94" spans="1:11" ht="15.75" hidden="1" thickBot="1" x14ac:dyDescent="0.3">
      <c r="A94" s="4" t="s">
        <v>353</v>
      </c>
      <c r="B94" s="4"/>
      <c r="C94" s="6"/>
      <c r="D94" s="3"/>
      <c r="E94" s="7"/>
      <c r="F94" s="9"/>
      <c r="G94" s="3"/>
      <c r="H94" s="3"/>
      <c r="I94" s="3"/>
      <c r="J94" s="3"/>
      <c r="K94" s="3"/>
    </row>
    <row r="95" spans="1:11" ht="15.75" hidden="1" thickBot="1" x14ac:dyDescent="0.3">
      <c r="A95" s="2143" t="s">
        <v>775</v>
      </c>
      <c r="B95" s="2144"/>
      <c r="C95" s="2144"/>
      <c r="D95" s="2144"/>
      <c r="E95" s="2144"/>
      <c r="F95" s="2144"/>
      <c r="G95" s="2144"/>
      <c r="H95" s="2144"/>
      <c r="I95" s="2144"/>
      <c r="J95" s="2144"/>
      <c r="K95" s="2145"/>
    </row>
    <row r="96" spans="1:11" ht="18" hidden="1" thickBot="1" x14ac:dyDescent="0.3">
      <c r="A96" s="2159"/>
      <c r="B96" s="2160"/>
      <c r="C96" s="2161"/>
      <c r="D96" s="344" t="s">
        <v>54</v>
      </c>
      <c r="E96" s="343" t="s">
        <v>55</v>
      </c>
      <c r="F96" s="343" t="s">
        <v>56</v>
      </c>
      <c r="G96" s="343" t="s">
        <v>57</v>
      </c>
      <c r="H96" s="343" t="s">
        <v>58</v>
      </c>
      <c r="I96" s="343" t="s">
        <v>362</v>
      </c>
      <c r="J96" s="343" t="s">
        <v>59</v>
      </c>
      <c r="K96" s="194" t="s">
        <v>26</v>
      </c>
    </row>
    <row r="97" spans="1:11" hidden="1" x14ac:dyDescent="0.25">
      <c r="A97" s="2167" t="s">
        <v>60</v>
      </c>
      <c r="B97" s="2168"/>
      <c r="C97" s="2168"/>
      <c r="D97" s="539">
        <v>345</v>
      </c>
      <c r="E97" s="540">
        <v>337</v>
      </c>
      <c r="F97" s="540">
        <v>113</v>
      </c>
      <c r="G97" s="540">
        <v>116</v>
      </c>
      <c r="H97" s="540">
        <v>379</v>
      </c>
      <c r="I97" s="540">
        <v>90</v>
      </c>
      <c r="J97" s="541">
        <v>26</v>
      </c>
      <c r="K97" s="542">
        <f>SUM(D97:J97)</f>
        <v>1406</v>
      </c>
    </row>
    <row r="98" spans="1:11" ht="17.25" hidden="1" x14ac:dyDescent="0.25">
      <c r="A98" s="2148" t="s">
        <v>361</v>
      </c>
      <c r="B98" s="2169"/>
      <c r="C98" s="2169"/>
      <c r="D98" s="543">
        <v>252</v>
      </c>
      <c r="E98" s="544">
        <v>252</v>
      </c>
      <c r="F98" s="544">
        <v>75</v>
      </c>
      <c r="G98" s="544">
        <v>97</v>
      </c>
      <c r="H98" s="544">
        <v>294</v>
      </c>
      <c r="I98" s="544">
        <v>89</v>
      </c>
      <c r="J98" s="545">
        <v>25</v>
      </c>
      <c r="K98" s="546">
        <f>SUM(D98:J98)</f>
        <v>1084</v>
      </c>
    </row>
    <row r="99" spans="1:11" ht="15" hidden="1" customHeight="1" x14ac:dyDescent="0.25">
      <c r="A99" s="2170" t="s">
        <v>61</v>
      </c>
      <c r="B99" s="2171"/>
      <c r="C99" s="2171"/>
      <c r="D99" s="543">
        <v>44</v>
      </c>
      <c r="E99" s="544">
        <v>57</v>
      </c>
      <c r="F99" s="544">
        <v>30</v>
      </c>
      <c r="G99" s="544">
        <v>12</v>
      </c>
      <c r="H99" s="544">
        <v>48</v>
      </c>
      <c r="I99" s="544">
        <v>5</v>
      </c>
      <c r="J99" s="545">
        <v>0</v>
      </c>
      <c r="K99" s="546">
        <f>SUM(D99:J99)</f>
        <v>196</v>
      </c>
    </row>
    <row r="100" spans="1:11" ht="15.75" hidden="1" thickBot="1" x14ac:dyDescent="0.3">
      <c r="A100" s="2148" t="s">
        <v>360</v>
      </c>
      <c r="B100" s="2169"/>
      <c r="C100" s="2169"/>
      <c r="D100" s="978">
        <f>SUM(D98:D99)</f>
        <v>296</v>
      </c>
      <c r="E100" s="979">
        <f t="shared" ref="E100:J100" si="12">SUM(E98:E99)</f>
        <v>309</v>
      </c>
      <c r="F100" s="979">
        <f t="shared" si="12"/>
        <v>105</v>
      </c>
      <c r="G100" s="979">
        <f t="shared" si="12"/>
        <v>109</v>
      </c>
      <c r="H100" s="979">
        <f t="shared" si="12"/>
        <v>342</v>
      </c>
      <c r="I100" s="979">
        <f t="shared" si="12"/>
        <v>94</v>
      </c>
      <c r="J100" s="980">
        <f t="shared" si="12"/>
        <v>25</v>
      </c>
      <c r="K100" s="550">
        <f>K98+K99</f>
        <v>1280</v>
      </c>
    </row>
    <row r="101" spans="1:11" ht="18" hidden="1" customHeight="1" thickBot="1" x14ac:dyDescent="0.3">
      <c r="A101" s="2172" t="s">
        <v>62</v>
      </c>
      <c r="B101" s="2173"/>
      <c r="C101" s="2173"/>
      <c r="D101" s="551">
        <f t="shared" ref="D101:K101" si="13">D97-D100</f>
        <v>49</v>
      </c>
      <c r="E101" s="552">
        <f t="shared" si="13"/>
        <v>28</v>
      </c>
      <c r="F101" s="552">
        <f t="shared" si="13"/>
        <v>8</v>
      </c>
      <c r="G101" s="552">
        <f t="shared" si="13"/>
        <v>7</v>
      </c>
      <c r="H101" s="552">
        <f t="shared" si="13"/>
        <v>37</v>
      </c>
      <c r="I101" s="599">
        <f t="shared" si="13"/>
        <v>-4</v>
      </c>
      <c r="J101" s="600">
        <f t="shared" si="13"/>
        <v>1</v>
      </c>
      <c r="K101" s="601">
        <f t="shared" si="13"/>
        <v>126</v>
      </c>
    </row>
    <row r="102" spans="1:11" ht="7.5" hidden="1" customHeight="1" x14ac:dyDescent="0.25">
      <c r="A102" s="149"/>
      <c r="B102" s="150"/>
      <c r="C102" s="150"/>
      <c r="D102" s="146"/>
      <c r="E102" s="146"/>
      <c r="F102" s="146"/>
      <c r="G102" s="146"/>
      <c r="H102" s="146"/>
      <c r="I102" s="146"/>
      <c r="J102" s="146"/>
      <c r="K102" s="147"/>
    </row>
    <row r="103" spans="1:11" ht="15.75" hidden="1" thickBot="1" x14ac:dyDescent="0.3">
      <c r="A103" s="2174" t="s">
        <v>63</v>
      </c>
      <c r="B103" s="2174"/>
      <c r="C103" s="2174"/>
      <c r="D103" s="2174"/>
      <c r="E103" s="2174"/>
      <c r="F103" s="2174"/>
      <c r="G103" s="2174"/>
      <c r="H103" s="2174"/>
      <c r="I103" s="2174"/>
      <c r="J103" s="2174"/>
      <c r="K103" s="2175"/>
    </row>
    <row r="104" spans="1:11" ht="15.75" hidden="1" thickBot="1" x14ac:dyDescent="0.3">
      <c r="A104" s="2143" t="s">
        <v>771</v>
      </c>
      <c r="B104" s="2144"/>
      <c r="C104" s="2144"/>
      <c r="D104" s="2144"/>
      <c r="E104" s="2144"/>
      <c r="F104" s="2144"/>
      <c r="G104" s="2144"/>
      <c r="H104" s="2144"/>
      <c r="I104" s="2144"/>
      <c r="J104" s="2144"/>
      <c r="K104" s="2145"/>
    </row>
    <row r="105" spans="1:11" ht="15.75" hidden="1" thickBot="1" x14ac:dyDescent="0.3">
      <c r="A105" s="2159"/>
      <c r="B105" s="2160"/>
      <c r="C105" s="2161"/>
      <c r="D105" s="192" t="s">
        <v>54</v>
      </c>
      <c r="E105" s="193" t="s">
        <v>55</v>
      </c>
      <c r="F105" s="193" t="s">
        <v>56</v>
      </c>
      <c r="G105" s="193" t="s">
        <v>57</v>
      </c>
      <c r="H105" s="193" t="s">
        <v>58</v>
      </c>
      <c r="I105" s="193" t="s">
        <v>64</v>
      </c>
      <c r="J105" s="193" t="s">
        <v>59</v>
      </c>
      <c r="K105" s="194" t="s">
        <v>26</v>
      </c>
    </row>
    <row r="106" spans="1:11" ht="15" hidden="1" customHeight="1" x14ac:dyDescent="0.25">
      <c r="A106" s="151"/>
      <c r="B106" s="2152" t="s">
        <v>65</v>
      </c>
      <c r="C106" s="2153"/>
      <c r="D106" s="529">
        <v>49</v>
      </c>
      <c r="E106" s="529">
        <v>54</v>
      </c>
      <c r="F106" s="529">
        <v>40</v>
      </c>
      <c r="G106" s="529">
        <v>11</v>
      </c>
      <c r="H106" s="529">
        <v>58</v>
      </c>
      <c r="I106" s="529">
        <v>6</v>
      </c>
      <c r="J106" s="755">
        <v>0</v>
      </c>
      <c r="K106" s="758">
        <f>SUM(D106:J106)</f>
        <v>218</v>
      </c>
    </row>
    <row r="107" spans="1:11" ht="15" hidden="1" customHeight="1" x14ac:dyDescent="0.25">
      <c r="A107" s="152"/>
      <c r="B107" s="2154" t="s">
        <v>254</v>
      </c>
      <c r="C107" s="2155"/>
      <c r="D107" s="529">
        <v>0</v>
      </c>
      <c r="E107" s="529">
        <v>0</v>
      </c>
      <c r="F107" s="529">
        <v>0</v>
      </c>
      <c r="G107" s="529">
        <v>0</v>
      </c>
      <c r="H107" s="529">
        <v>0</v>
      </c>
      <c r="I107" s="529">
        <v>0</v>
      </c>
      <c r="J107" s="755">
        <v>0</v>
      </c>
      <c r="K107" s="759">
        <f>SUM(D107:I107)</f>
        <v>0</v>
      </c>
    </row>
    <row r="108" spans="1:11" ht="15" hidden="1" customHeight="1" x14ac:dyDescent="0.25">
      <c r="A108" s="2156" t="s">
        <v>255</v>
      </c>
      <c r="B108" s="2154"/>
      <c r="C108" s="2155"/>
      <c r="D108" s="529">
        <v>6</v>
      </c>
      <c r="E108" s="529">
        <v>7</v>
      </c>
      <c r="F108" s="529">
        <v>3</v>
      </c>
      <c r="G108" s="529">
        <v>0</v>
      </c>
      <c r="H108" s="529">
        <v>9</v>
      </c>
      <c r="I108" s="529">
        <v>3</v>
      </c>
      <c r="J108" s="755">
        <v>0</v>
      </c>
      <c r="K108" s="759">
        <f>SUM(D108:I108)</f>
        <v>28</v>
      </c>
    </row>
    <row r="109" spans="1:11" ht="15" hidden="1" customHeight="1" x14ac:dyDescent="0.25">
      <c r="A109" s="2156" t="s">
        <v>359</v>
      </c>
      <c r="B109" s="2154"/>
      <c r="C109" s="2155"/>
      <c r="D109" s="529">
        <v>0</v>
      </c>
      <c r="E109" s="529">
        <v>0</v>
      </c>
      <c r="F109" s="529">
        <v>0</v>
      </c>
      <c r="G109" s="529">
        <v>0</v>
      </c>
      <c r="H109" s="529">
        <v>0</v>
      </c>
      <c r="I109" s="529">
        <v>0</v>
      </c>
      <c r="J109" s="755">
        <v>0</v>
      </c>
      <c r="K109" s="759">
        <f>SUM(D109:J109)</f>
        <v>0</v>
      </c>
    </row>
    <row r="110" spans="1:11" ht="15.75" hidden="1" thickBot="1" x14ac:dyDescent="0.3">
      <c r="A110" s="2162" t="s">
        <v>66</v>
      </c>
      <c r="B110" s="2163"/>
      <c r="C110" s="2164"/>
      <c r="D110" s="535">
        <v>0</v>
      </c>
      <c r="E110" s="536">
        <v>0</v>
      </c>
      <c r="F110" s="536">
        <v>0</v>
      </c>
      <c r="G110" s="536">
        <v>0</v>
      </c>
      <c r="H110" s="536">
        <v>0</v>
      </c>
      <c r="I110" s="536">
        <v>0</v>
      </c>
      <c r="J110" s="756">
        <v>0</v>
      </c>
      <c r="K110" s="760">
        <f>SUM(D110:J110)</f>
        <v>0</v>
      </c>
    </row>
    <row r="111" spans="1:11" ht="16.5" hidden="1" customHeight="1" thickTop="1" thickBot="1" x14ac:dyDescent="0.3">
      <c r="A111" s="195"/>
      <c r="B111" s="2165" t="s">
        <v>67</v>
      </c>
      <c r="C111" s="2166"/>
      <c r="D111" s="537">
        <f t="shared" ref="D111:K111" si="14">SUM(D106:D110)</f>
        <v>55</v>
      </c>
      <c r="E111" s="538">
        <f t="shared" si="14"/>
        <v>61</v>
      </c>
      <c r="F111" s="538">
        <f t="shared" si="14"/>
        <v>43</v>
      </c>
      <c r="G111" s="538">
        <f t="shared" si="14"/>
        <v>11</v>
      </c>
      <c r="H111" s="538">
        <f t="shared" si="14"/>
        <v>67</v>
      </c>
      <c r="I111" s="538">
        <f t="shared" si="14"/>
        <v>9</v>
      </c>
      <c r="J111" s="757">
        <f t="shared" si="14"/>
        <v>0</v>
      </c>
      <c r="K111" s="761">
        <f t="shared" si="14"/>
        <v>246</v>
      </c>
    </row>
    <row r="112" spans="1:11" ht="7.5" hidden="1" customHeight="1" thickBot="1" x14ac:dyDescent="0.3">
      <c r="A112" s="149"/>
      <c r="B112" s="150"/>
      <c r="C112" s="150"/>
      <c r="D112" s="146"/>
      <c r="E112" s="146"/>
      <c r="F112" s="146"/>
      <c r="G112" s="146"/>
      <c r="H112" s="146"/>
      <c r="I112" s="146"/>
      <c r="J112" s="146"/>
      <c r="K112" s="147"/>
    </row>
    <row r="113" spans="1:11" ht="15.75" hidden="1" thickBot="1" x14ac:dyDescent="0.3">
      <c r="A113" s="2140" t="s">
        <v>68</v>
      </c>
      <c r="B113" s="2141"/>
      <c r="C113" s="2141"/>
      <c r="D113" s="2141"/>
      <c r="E113" s="2141"/>
      <c r="F113" s="2141"/>
      <c r="G113" s="2141"/>
      <c r="H113" s="2141"/>
      <c r="I113" s="2141"/>
      <c r="J113" s="2141"/>
      <c r="K113" s="2142"/>
    </row>
    <row r="114" spans="1:11" ht="15.75" hidden="1" thickBot="1" x14ac:dyDescent="0.3">
      <c r="A114" s="2143" t="s">
        <v>771</v>
      </c>
      <c r="B114" s="2144"/>
      <c r="C114" s="2144"/>
      <c r="D114" s="2144"/>
      <c r="E114" s="2144"/>
      <c r="F114" s="2144"/>
      <c r="G114" s="2144"/>
      <c r="H114" s="2144"/>
      <c r="I114" s="2144"/>
      <c r="J114" s="2144"/>
      <c r="K114" s="2145"/>
    </row>
    <row r="115" spans="1:11" ht="15.75" hidden="1" thickBot="1" x14ac:dyDescent="0.3">
      <c r="A115" s="2133"/>
      <c r="B115" s="2134"/>
      <c r="C115" s="2135"/>
      <c r="D115" s="192" t="s">
        <v>54</v>
      </c>
      <c r="E115" s="193" t="s">
        <v>55</v>
      </c>
      <c r="F115" s="193" t="s">
        <v>56</v>
      </c>
      <c r="G115" s="193" t="s">
        <v>57</v>
      </c>
      <c r="H115" s="193" t="s">
        <v>58</v>
      </c>
      <c r="I115" s="193" t="s">
        <v>64</v>
      </c>
      <c r="J115" s="193" t="s">
        <v>59</v>
      </c>
      <c r="K115" s="194" t="s">
        <v>26</v>
      </c>
    </row>
    <row r="116" spans="1:11" ht="15" hidden="1" customHeight="1" x14ac:dyDescent="0.25">
      <c r="A116" s="1540"/>
      <c r="B116" s="2152" t="s">
        <v>69</v>
      </c>
      <c r="C116" s="2153"/>
      <c r="D116" s="526">
        <v>85</v>
      </c>
      <c r="E116" s="527">
        <v>46</v>
      </c>
      <c r="F116" s="527">
        <v>30</v>
      </c>
      <c r="G116" s="527">
        <v>12</v>
      </c>
      <c r="H116" s="527">
        <v>70</v>
      </c>
      <c r="I116" s="527">
        <v>8</v>
      </c>
      <c r="J116" s="762">
        <v>2</v>
      </c>
      <c r="K116" s="758">
        <f>SUM(D116:J116)</f>
        <v>253</v>
      </c>
    </row>
    <row r="117" spans="1:11" ht="15" hidden="1" customHeight="1" x14ac:dyDescent="0.25">
      <c r="A117" s="154"/>
      <c r="B117" s="2154" t="s">
        <v>70</v>
      </c>
      <c r="C117" s="2155"/>
      <c r="D117" s="528">
        <v>2</v>
      </c>
      <c r="E117" s="529">
        <v>2</v>
      </c>
      <c r="F117" s="529">
        <v>0</v>
      </c>
      <c r="G117" s="529">
        <v>1</v>
      </c>
      <c r="H117" s="529">
        <v>3</v>
      </c>
      <c r="I117" s="529">
        <v>0</v>
      </c>
      <c r="J117" s="755">
        <v>0</v>
      </c>
      <c r="K117" s="764">
        <f>SUM(D117:J117)</f>
        <v>8</v>
      </c>
    </row>
    <row r="118" spans="1:11" ht="15" hidden="1" customHeight="1" x14ac:dyDescent="0.25">
      <c r="A118" s="2156" t="s">
        <v>358</v>
      </c>
      <c r="B118" s="2154"/>
      <c r="C118" s="2155"/>
      <c r="D118" s="528">
        <v>0</v>
      </c>
      <c r="E118" s="529">
        <v>0</v>
      </c>
      <c r="F118" s="529">
        <v>0</v>
      </c>
      <c r="G118" s="529">
        <v>0</v>
      </c>
      <c r="H118" s="529">
        <v>0</v>
      </c>
      <c r="I118" s="529">
        <v>0</v>
      </c>
      <c r="J118" s="755">
        <v>0</v>
      </c>
      <c r="K118" s="764">
        <f>SUM(D118:J118)</f>
        <v>0</v>
      </c>
    </row>
    <row r="119" spans="1:11" ht="15" hidden="1" customHeight="1" x14ac:dyDescent="0.25">
      <c r="A119" s="154"/>
      <c r="B119" s="2154" t="s">
        <v>357</v>
      </c>
      <c r="C119" s="2155"/>
      <c r="D119" s="528">
        <v>0</v>
      </c>
      <c r="E119" s="529">
        <v>0</v>
      </c>
      <c r="F119" s="529">
        <v>0</v>
      </c>
      <c r="G119" s="529">
        <v>0</v>
      </c>
      <c r="H119" s="529">
        <v>0</v>
      </c>
      <c r="I119" s="529">
        <v>0</v>
      </c>
      <c r="J119" s="755">
        <v>0</v>
      </c>
      <c r="K119" s="764">
        <f>SUM(D119:J119)</f>
        <v>0</v>
      </c>
    </row>
    <row r="120" spans="1:11" ht="15.75" hidden="1" customHeight="1" thickBot="1" x14ac:dyDescent="0.3">
      <c r="A120" s="154"/>
      <c r="B120" s="2154" t="s">
        <v>356</v>
      </c>
      <c r="C120" s="2155"/>
      <c r="D120" s="530">
        <v>0</v>
      </c>
      <c r="E120" s="531">
        <v>0</v>
      </c>
      <c r="F120" s="531">
        <v>0</v>
      </c>
      <c r="G120" s="531">
        <v>0</v>
      </c>
      <c r="H120" s="531">
        <v>0</v>
      </c>
      <c r="I120" s="531">
        <v>0</v>
      </c>
      <c r="J120" s="763">
        <v>0</v>
      </c>
      <c r="K120" s="760">
        <f>SUM(D120:J120)</f>
        <v>0</v>
      </c>
    </row>
    <row r="121" spans="1:11" ht="16.5" hidden="1" customHeight="1" thickTop="1" thickBot="1" x14ac:dyDescent="0.3">
      <c r="A121" s="1541"/>
      <c r="B121" s="2157" t="s">
        <v>71</v>
      </c>
      <c r="C121" s="2158"/>
      <c r="D121" s="532">
        <f t="shared" ref="D121:K121" si="15">SUM(D116:D120)</f>
        <v>87</v>
      </c>
      <c r="E121" s="533">
        <f t="shared" si="15"/>
        <v>48</v>
      </c>
      <c r="F121" s="533">
        <f t="shared" si="15"/>
        <v>30</v>
      </c>
      <c r="G121" s="533">
        <f t="shared" si="15"/>
        <v>13</v>
      </c>
      <c r="H121" s="533">
        <f t="shared" si="15"/>
        <v>73</v>
      </c>
      <c r="I121" s="533">
        <f t="shared" si="15"/>
        <v>8</v>
      </c>
      <c r="J121" s="533">
        <f t="shared" si="15"/>
        <v>2</v>
      </c>
      <c r="K121" s="534">
        <f t="shared" si="15"/>
        <v>261</v>
      </c>
    </row>
    <row r="122" spans="1:11" ht="7.5" hidden="1" customHeight="1" thickBot="1" x14ac:dyDescent="0.3">
      <c r="A122" s="149"/>
      <c r="B122" s="150"/>
      <c r="C122" s="150"/>
      <c r="D122" s="146"/>
      <c r="E122" s="146"/>
      <c r="F122" s="146"/>
      <c r="G122" s="146"/>
      <c r="H122" s="146"/>
      <c r="I122" s="146"/>
      <c r="J122" s="146"/>
      <c r="K122" s="148"/>
    </row>
    <row r="123" spans="1:11" ht="15.75" hidden="1" thickBot="1" x14ac:dyDescent="0.3">
      <c r="A123" s="2140" t="s">
        <v>478</v>
      </c>
      <c r="B123" s="2141"/>
      <c r="C123" s="2141"/>
      <c r="D123" s="2141"/>
      <c r="E123" s="2141"/>
      <c r="F123" s="2141"/>
      <c r="G123" s="2141"/>
      <c r="H123" s="2141"/>
      <c r="I123" s="2141"/>
      <c r="J123" s="2141"/>
      <c r="K123" s="2142"/>
    </row>
    <row r="124" spans="1:11" ht="15.75" hidden="1" thickBot="1" x14ac:dyDescent="0.3">
      <c r="A124" s="2143" t="s">
        <v>775</v>
      </c>
      <c r="B124" s="2144"/>
      <c r="C124" s="2144"/>
      <c r="D124" s="2144"/>
      <c r="E124" s="2144"/>
      <c r="F124" s="2144"/>
      <c r="G124" s="2144"/>
      <c r="H124" s="2144"/>
      <c r="I124" s="2144"/>
      <c r="J124" s="2144"/>
      <c r="K124" s="2145"/>
    </row>
    <row r="125" spans="1:11" ht="15.75" hidden="1" thickBot="1" x14ac:dyDescent="0.3">
      <c r="A125" s="2133"/>
      <c r="B125" s="2134"/>
      <c r="C125" s="2135"/>
      <c r="D125" s="344" t="s">
        <v>54</v>
      </c>
      <c r="E125" s="343" t="s">
        <v>55</v>
      </c>
      <c r="F125" s="343" t="s">
        <v>56</v>
      </c>
      <c r="G125" s="343" t="s">
        <v>57</v>
      </c>
      <c r="H125" s="343" t="s">
        <v>58</v>
      </c>
      <c r="I125" s="343" t="s">
        <v>64</v>
      </c>
      <c r="J125" s="765" t="s">
        <v>59</v>
      </c>
      <c r="K125" s="768" t="s">
        <v>26</v>
      </c>
    </row>
    <row r="126" spans="1:11" hidden="1" x14ac:dyDescent="0.25">
      <c r="A126" s="2136" t="s">
        <v>72</v>
      </c>
      <c r="B126" s="2137"/>
      <c r="C126" s="2137"/>
      <c r="D126" s="522">
        <f t="shared" ref="D126:K126" si="16">1-D127</f>
        <v>0.41216216216216217</v>
      </c>
      <c r="E126" s="523">
        <f t="shared" si="16"/>
        <v>0.68932038834951459</v>
      </c>
      <c r="F126" s="523">
        <f t="shared" si="16"/>
        <v>0.4285714285714286</v>
      </c>
      <c r="G126" s="523">
        <f t="shared" si="16"/>
        <v>0.76146788990825687</v>
      </c>
      <c r="H126" s="523">
        <f t="shared" si="16"/>
        <v>0.57309941520467844</v>
      </c>
      <c r="I126" s="523">
        <f t="shared" si="16"/>
        <v>0.82978723404255317</v>
      </c>
      <c r="J126" s="766">
        <f t="shared" si="16"/>
        <v>0.84</v>
      </c>
      <c r="K126" s="769">
        <f t="shared" si="16"/>
        <v>0.59218749999999998</v>
      </c>
    </row>
    <row r="127" spans="1:11" ht="18" hidden="1" thickBot="1" x14ac:dyDescent="0.3">
      <c r="A127" s="2138" t="s">
        <v>355</v>
      </c>
      <c r="B127" s="2139"/>
      <c r="C127" s="2139"/>
      <c r="D127" s="524">
        <f t="shared" ref="D127:K127" si="17">D121/D100*2</f>
        <v>0.58783783783783783</v>
      </c>
      <c r="E127" s="525">
        <f t="shared" si="17"/>
        <v>0.31067961165048541</v>
      </c>
      <c r="F127" s="525">
        <f t="shared" si="17"/>
        <v>0.5714285714285714</v>
      </c>
      <c r="G127" s="525">
        <f t="shared" si="17"/>
        <v>0.23853211009174313</v>
      </c>
      <c r="H127" s="525">
        <f t="shared" si="17"/>
        <v>0.42690058479532161</v>
      </c>
      <c r="I127" s="525">
        <f t="shared" si="17"/>
        <v>0.1702127659574468</v>
      </c>
      <c r="J127" s="767">
        <f t="shared" si="17"/>
        <v>0.16</v>
      </c>
      <c r="K127" s="770">
        <f t="shared" si="17"/>
        <v>0.40781250000000002</v>
      </c>
    </row>
    <row r="128" spans="1:11" s="1610" customFormat="1" ht="12.75" hidden="1" x14ac:dyDescent="0.2">
      <c r="A128" s="1608" t="s">
        <v>797</v>
      </c>
      <c r="B128" s="1609"/>
      <c r="C128" s="1608"/>
      <c r="D128" s="1608"/>
      <c r="E128" s="1608"/>
      <c r="F128" s="1608"/>
      <c r="G128" s="1608"/>
      <c r="H128" s="1608"/>
      <c r="I128" s="1608"/>
      <c r="J128" s="1608"/>
      <c r="K128" s="1608"/>
    </row>
    <row r="129" spans="1:11" s="1610" customFormat="1" ht="12.75" hidden="1" x14ac:dyDescent="0.2">
      <c r="A129" s="1608" t="s">
        <v>798</v>
      </c>
      <c r="B129" s="1608"/>
      <c r="C129" s="1608"/>
      <c r="D129" s="1608"/>
      <c r="E129" s="1608"/>
      <c r="F129" s="1608"/>
      <c r="G129" s="1608"/>
      <c r="H129" s="1608"/>
      <c r="I129" s="1608"/>
      <c r="J129" s="1608"/>
      <c r="K129" s="1608"/>
    </row>
    <row r="130" spans="1:11" s="1610" customFormat="1" ht="12.75" hidden="1" x14ac:dyDescent="0.2">
      <c r="A130" s="1608" t="s">
        <v>799</v>
      </c>
      <c r="B130" s="1608"/>
      <c r="C130" s="1608"/>
      <c r="D130" s="1608"/>
      <c r="E130" s="1608"/>
      <c r="F130" s="1608"/>
      <c r="G130" s="1608"/>
      <c r="H130" s="1608"/>
      <c r="I130" s="1608"/>
      <c r="J130" s="1608"/>
      <c r="K130" s="1608"/>
    </row>
    <row r="131" spans="1:11" s="1610" customFormat="1" ht="12.75" hidden="1" x14ac:dyDescent="0.2">
      <c r="A131" s="1611" t="s">
        <v>800</v>
      </c>
      <c r="B131" s="1608"/>
      <c r="C131" s="1608"/>
      <c r="D131" s="1608"/>
      <c r="E131" s="1608"/>
      <c r="F131" s="1608"/>
      <c r="G131" s="1608"/>
      <c r="H131" s="1608"/>
      <c r="I131" s="1608"/>
      <c r="J131" s="1608"/>
      <c r="K131" s="1608"/>
    </row>
    <row r="132" spans="1:11" ht="9.75" hidden="1" customHeight="1" thickBot="1" x14ac:dyDescent="0.3">
      <c r="A132" s="145"/>
      <c r="B132" s="145"/>
      <c r="C132" s="145"/>
      <c r="D132" s="142"/>
      <c r="E132" s="142"/>
      <c r="F132" s="142"/>
      <c r="G132" s="142"/>
      <c r="H132" s="142"/>
      <c r="I132" s="142"/>
      <c r="J132" s="142"/>
      <c r="K132" s="145"/>
    </row>
    <row r="133" spans="1:11" ht="15.75" hidden="1" thickBot="1" x14ac:dyDescent="0.3">
      <c r="A133" s="2140" t="s">
        <v>73</v>
      </c>
      <c r="B133" s="2141"/>
      <c r="C133" s="2141"/>
      <c r="D133" s="2141"/>
      <c r="E133" s="2141"/>
      <c r="F133" s="2141"/>
      <c r="G133" s="2141"/>
      <c r="H133" s="2141"/>
      <c r="I133" s="2141"/>
      <c r="J133" s="2141"/>
      <c r="K133" s="2142"/>
    </row>
    <row r="134" spans="1:11" ht="15.75" hidden="1" thickBot="1" x14ac:dyDescent="0.3">
      <c r="A134" s="2143" t="s">
        <v>775</v>
      </c>
      <c r="B134" s="2144"/>
      <c r="C134" s="2144"/>
      <c r="D134" s="2144"/>
      <c r="E134" s="2144"/>
      <c r="F134" s="2144"/>
      <c r="G134" s="2144"/>
      <c r="H134" s="2144"/>
      <c r="I134" s="2144"/>
      <c r="J134" s="2144"/>
      <c r="K134" s="2145"/>
    </row>
    <row r="135" spans="1:11" ht="15.75" hidden="1" thickBot="1" x14ac:dyDescent="0.3">
      <c r="A135" s="2133"/>
      <c r="B135" s="2134"/>
      <c r="C135" s="2135"/>
      <c r="D135" s="192" t="s">
        <v>54</v>
      </c>
      <c r="E135" s="193" t="s">
        <v>55</v>
      </c>
      <c r="F135" s="193" t="s">
        <v>56</v>
      </c>
      <c r="G135" s="193" t="s">
        <v>57</v>
      </c>
      <c r="H135" s="193" t="s">
        <v>58</v>
      </c>
      <c r="I135" s="193" t="s">
        <v>64</v>
      </c>
      <c r="J135" s="771" t="s">
        <v>59</v>
      </c>
      <c r="K135" s="775" t="s">
        <v>26</v>
      </c>
    </row>
    <row r="136" spans="1:11" hidden="1" x14ac:dyDescent="0.25">
      <c r="A136" s="2146" t="s">
        <v>60</v>
      </c>
      <c r="B136" s="2147"/>
      <c r="C136" s="2147"/>
      <c r="D136" s="835">
        <v>52</v>
      </c>
      <c r="E136" s="836">
        <v>57</v>
      </c>
      <c r="F136" s="836">
        <v>20</v>
      </c>
      <c r="G136" s="836">
        <v>21</v>
      </c>
      <c r="H136" s="836">
        <v>58</v>
      </c>
      <c r="I136" s="836">
        <v>15</v>
      </c>
      <c r="J136" s="837">
        <v>6</v>
      </c>
      <c r="K136" s="776">
        <f>SUM(D136:J136)</f>
        <v>229</v>
      </c>
    </row>
    <row r="137" spans="1:11" hidden="1" x14ac:dyDescent="0.25">
      <c r="A137" s="2148" t="s">
        <v>74</v>
      </c>
      <c r="B137" s="2149"/>
      <c r="C137" s="2149"/>
      <c r="D137" s="519">
        <v>49</v>
      </c>
      <c r="E137" s="520">
        <v>54</v>
      </c>
      <c r="F137" s="520">
        <v>20</v>
      </c>
      <c r="G137" s="520">
        <v>20</v>
      </c>
      <c r="H137" s="520">
        <v>57</v>
      </c>
      <c r="I137" s="520">
        <v>15</v>
      </c>
      <c r="J137" s="773">
        <v>6</v>
      </c>
      <c r="K137" s="759">
        <f>SUM(D137:J137)</f>
        <v>221</v>
      </c>
    </row>
    <row r="138" spans="1:11" ht="15.75" hidden="1" thickBot="1" x14ac:dyDescent="0.3">
      <c r="A138" s="2150" t="s">
        <v>62</v>
      </c>
      <c r="B138" s="2151"/>
      <c r="C138" s="2151"/>
      <c r="D138" s="839">
        <v>3</v>
      </c>
      <c r="E138" s="840">
        <v>3</v>
      </c>
      <c r="F138" s="840">
        <v>0</v>
      </c>
      <c r="G138" s="840">
        <v>1</v>
      </c>
      <c r="H138" s="840">
        <v>1</v>
      </c>
      <c r="I138" s="840">
        <v>0</v>
      </c>
      <c r="J138" s="1627">
        <v>0</v>
      </c>
      <c r="K138" s="777">
        <f>SUM(K136-K137)</f>
        <v>8</v>
      </c>
    </row>
    <row r="139" spans="1:11" s="1607" customFormat="1" ht="12" hidden="1" x14ac:dyDescent="0.2">
      <c r="A139" s="1628" t="s">
        <v>801</v>
      </c>
      <c r="B139" s="1629"/>
      <c r="C139" s="1630"/>
      <c r="D139" s="1631"/>
      <c r="E139" s="1632"/>
      <c r="F139" s="1613"/>
      <c r="G139" s="1612"/>
      <c r="H139" s="1612"/>
      <c r="I139" s="1612"/>
      <c r="J139" s="1612"/>
      <c r="K139" s="1612"/>
    </row>
    <row r="140" spans="1:11" s="1607" customFormat="1" ht="12" hidden="1" x14ac:dyDescent="0.2">
      <c r="A140" s="1628" t="s">
        <v>809</v>
      </c>
      <c r="B140" s="1628"/>
      <c r="C140" s="1630"/>
      <c r="D140" s="1633"/>
      <c r="E140" s="1631"/>
      <c r="F140" s="1615"/>
      <c r="G140" s="1614"/>
      <c r="H140" s="1614"/>
      <c r="I140" s="1614"/>
      <c r="J140" s="1614"/>
      <c r="K140" s="1614"/>
    </row>
    <row r="141" spans="1:11" ht="15.75" hidden="1" thickBot="1" x14ac:dyDescent="0.3">
      <c r="A141" s="2143" t="s">
        <v>695</v>
      </c>
      <c r="B141" s="2144"/>
      <c r="C141" s="2144"/>
      <c r="D141" s="2144"/>
      <c r="E141" s="2144"/>
      <c r="F141" s="2144"/>
      <c r="G141" s="2144"/>
      <c r="H141" s="2144"/>
      <c r="I141" s="2144"/>
      <c r="J141" s="2144"/>
      <c r="K141" s="2145"/>
    </row>
    <row r="142" spans="1:11" ht="18" hidden="1" thickBot="1" x14ac:dyDescent="0.3">
      <c r="A142" s="2159"/>
      <c r="B142" s="2160"/>
      <c r="C142" s="2161"/>
      <c r="D142" s="344" t="s">
        <v>54</v>
      </c>
      <c r="E142" s="343" t="s">
        <v>55</v>
      </c>
      <c r="F142" s="343" t="s">
        <v>56</v>
      </c>
      <c r="G142" s="343" t="s">
        <v>57</v>
      </c>
      <c r="H142" s="343" t="s">
        <v>58</v>
      </c>
      <c r="I142" s="343" t="s">
        <v>362</v>
      </c>
      <c r="J142" s="343" t="s">
        <v>59</v>
      </c>
      <c r="K142" s="194" t="s">
        <v>26</v>
      </c>
    </row>
    <row r="143" spans="1:11" hidden="1" x14ac:dyDescent="0.25">
      <c r="A143" s="2167" t="s">
        <v>60</v>
      </c>
      <c r="B143" s="2168"/>
      <c r="C143" s="2168"/>
      <c r="D143" s="539">
        <v>345</v>
      </c>
      <c r="E143" s="540">
        <v>337</v>
      </c>
      <c r="F143" s="540">
        <v>113</v>
      </c>
      <c r="G143" s="540">
        <v>116</v>
      </c>
      <c r="H143" s="540">
        <v>379</v>
      </c>
      <c r="I143" s="540">
        <v>90</v>
      </c>
      <c r="J143" s="541">
        <v>26</v>
      </c>
      <c r="K143" s="542">
        <f>SUM(D143:J143)</f>
        <v>1406</v>
      </c>
    </row>
    <row r="144" spans="1:11" ht="17.25" hidden="1" x14ac:dyDescent="0.25">
      <c r="A144" s="2148" t="s">
        <v>361</v>
      </c>
      <c r="B144" s="2169"/>
      <c r="C144" s="2169"/>
      <c r="D144" s="543">
        <v>276</v>
      </c>
      <c r="E144" s="544">
        <v>269</v>
      </c>
      <c r="F144" s="544">
        <v>80</v>
      </c>
      <c r="G144" s="544">
        <v>93</v>
      </c>
      <c r="H144" s="544">
        <v>295</v>
      </c>
      <c r="I144" s="544">
        <v>80</v>
      </c>
      <c r="J144" s="545">
        <v>27</v>
      </c>
      <c r="K144" s="546">
        <f>SUM(D144:J144)</f>
        <v>1120</v>
      </c>
    </row>
    <row r="145" spans="1:11" ht="15" hidden="1" customHeight="1" x14ac:dyDescent="0.25">
      <c r="A145" s="2170" t="s">
        <v>61</v>
      </c>
      <c r="B145" s="2171"/>
      <c r="C145" s="2171"/>
      <c r="D145" s="543">
        <v>67</v>
      </c>
      <c r="E145" s="544">
        <v>41</v>
      </c>
      <c r="F145" s="544">
        <v>18</v>
      </c>
      <c r="G145" s="544">
        <v>18</v>
      </c>
      <c r="H145" s="544">
        <v>66</v>
      </c>
      <c r="I145" s="544">
        <v>10</v>
      </c>
      <c r="J145" s="545">
        <v>0</v>
      </c>
      <c r="K145" s="546">
        <f>SUM(D145:J145)</f>
        <v>220</v>
      </c>
    </row>
    <row r="146" spans="1:11" ht="15.75" hidden="1" thickBot="1" x14ac:dyDescent="0.3">
      <c r="A146" s="2176" t="s">
        <v>360</v>
      </c>
      <c r="B146" s="2177"/>
      <c r="C146" s="2178"/>
      <c r="D146" s="547">
        <f>SUM(D144:D145)</f>
        <v>343</v>
      </c>
      <c r="E146" s="548">
        <f t="shared" ref="E146:J146" si="18">SUM(E144:E145)</f>
        <v>310</v>
      </c>
      <c r="F146" s="548">
        <f t="shared" si="18"/>
        <v>98</v>
      </c>
      <c r="G146" s="548">
        <f t="shared" si="18"/>
        <v>111</v>
      </c>
      <c r="H146" s="548">
        <f t="shared" si="18"/>
        <v>361</v>
      </c>
      <c r="I146" s="548">
        <f t="shared" si="18"/>
        <v>90</v>
      </c>
      <c r="J146" s="549">
        <f t="shared" si="18"/>
        <v>27</v>
      </c>
      <c r="K146" s="550">
        <f>K144+K145</f>
        <v>1340</v>
      </c>
    </row>
    <row r="147" spans="1:11" ht="18" hidden="1" customHeight="1" thickTop="1" thickBot="1" x14ac:dyDescent="0.3">
      <c r="A147" s="2179" t="s">
        <v>62</v>
      </c>
      <c r="B147" s="2180"/>
      <c r="C147" s="2180"/>
      <c r="D147" s="551">
        <f t="shared" ref="D147:K147" si="19">D143-D146</f>
        <v>2</v>
      </c>
      <c r="E147" s="552">
        <f t="shared" si="19"/>
        <v>27</v>
      </c>
      <c r="F147" s="552">
        <f t="shared" si="19"/>
        <v>15</v>
      </c>
      <c r="G147" s="552">
        <f t="shared" si="19"/>
        <v>5</v>
      </c>
      <c r="H147" s="552">
        <f t="shared" si="19"/>
        <v>18</v>
      </c>
      <c r="I147" s="552">
        <f t="shared" si="19"/>
        <v>0</v>
      </c>
      <c r="J147" s="1517">
        <f t="shared" si="19"/>
        <v>-1</v>
      </c>
      <c r="K147" s="1518">
        <f t="shared" si="19"/>
        <v>66</v>
      </c>
    </row>
    <row r="148" spans="1:11" ht="7.5" hidden="1" customHeight="1" x14ac:dyDescent="0.25">
      <c r="A148" s="149"/>
      <c r="B148" s="150"/>
      <c r="C148" s="150"/>
      <c r="D148" s="146"/>
      <c r="E148" s="146"/>
      <c r="F148" s="146"/>
      <c r="G148" s="146"/>
      <c r="H148" s="146"/>
      <c r="I148" s="146"/>
      <c r="J148" s="146"/>
      <c r="K148" s="147"/>
    </row>
    <row r="149" spans="1:11" ht="15.75" hidden="1" thickBot="1" x14ac:dyDescent="0.3">
      <c r="A149" s="2174" t="s">
        <v>63</v>
      </c>
      <c r="B149" s="2174"/>
      <c r="C149" s="2174"/>
      <c r="D149" s="2174"/>
      <c r="E149" s="2174"/>
      <c r="F149" s="2174"/>
      <c r="G149" s="2174"/>
      <c r="H149" s="2174"/>
      <c r="I149" s="2174"/>
      <c r="J149" s="2174"/>
      <c r="K149" s="2175"/>
    </row>
    <row r="150" spans="1:11" ht="15.75" hidden="1" thickBot="1" x14ac:dyDescent="0.3">
      <c r="A150" s="2143" t="s">
        <v>691</v>
      </c>
      <c r="B150" s="2144"/>
      <c r="C150" s="2144"/>
      <c r="D150" s="2144"/>
      <c r="E150" s="2144"/>
      <c r="F150" s="2144"/>
      <c r="G150" s="2144"/>
      <c r="H150" s="2144"/>
      <c r="I150" s="2144"/>
      <c r="J150" s="2144"/>
      <c r="K150" s="2145"/>
    </row>
    <row r="151" spans="1:11" ht="15.75" hidden="1" thickBot="1" x14ac:dyDescent="0.3">
      <c r="A151" s="2159"/>
      <c r="B151" s="2160"/>
      <c r="C151" s="2161"/>
      <c r="D151" s="192" t="s">
        <v>54</v>
      </c>
      <c r="E151" s="193" t="s">
        <v>55</v>
      </c>
      <c r="F151" s="193" t="s">
        <v>56</v>
      </c>
      <c r="G151" s="193" t="s">
        <v>57</v>
      </c>
      <c r="H151" s="193" t="s">
        <v>58</v>
      </c>
      <c r="I151" s="193" t="s">
        <v>64</v>
      </c>
      <c r="J151" s="193" t="s">
        <v>59</v>
      </c>
      <c r="K151" s="194" t="s">
        <v>26</v>
      </c>
    </row>
    <row r="152" spans="1:11" ht="15" hidden="1" customHeight="1" x14ac:dyDescent="0.25">
      <c r="A152" s="151"/>
      <c r="B152" s="2152" t="s">
        <v>65</v>
      </c>
      <c r="C152" s="2153"/>
      <c r="D152" s="1519">
        <v>75</v>
      </c>
      <c r="E152" s="1519">
        <v>55</v>
      </c>
      <c r="F152" s="1519">
        <v>21</v>
      </c>
      <c r="G152" s="1519">
        <v>19</v>
      </c>
      <c r="H152" s="1519">
        <v>74</v>
      </c>
      <c r="I152" s="852">
        <v>12</v>
      </c>
      <c r="J152" s="853">
        <v>0</v>
      </c>
      <c r="K152" s="758">
        <f>SUM(D152:J152)</f>
        <v>256</v>
      </c>
    </row>
    <row r="153" spans="1:11" ht="15" hidden="1" customHeight="1" x14ac:dyDescent="0.25">
      <c r="A153" s="152"/>
      <c r="B153" s="2154" t="s">
        <v>254</v>
      </c>
      <c r="C153" s="2155"/>
      <c r="D153" s="857">
        <v>0</v>
      </c>
      <c r="E153" s="852">
        <v>0</v>
      </c>
      <c r="F153" s="852">
        <v>0</v>
      </c>
      <c r="G153" s="852">
        <v>0</v>
      </c>
      <c r="H153" s="852">
        <v>0</v>
      </c>
      <c r="I153" s="852">
        <v>0</v>
      </c>
      <c r="J153" s="853">
        <v>0</v>
      </c>
      <c r="K153" s="759">
        <f>SUM(D153:I153)</f>
        <v>0</v>
      </c>
    </row>
    <row r="154" spans="1:11" ht="15" hidden="1" customHeight="1" x14ac:dyDescent="0.25">
      <c r="A154" s="2156" t="s">
        <v>255</v>
      </c>
      <c r="B154" s="2154"/>
      <c r="C154" s="2155"/>
      <c r="D154" s="857">
        <v>4</v>
      </c>
      <c r="E154" s="852">
        <v>1</v>
      </c>
      <c r="F154" s="852">
        <v>0</v>
      </c>
      <c r="G154" s="852">
        <v>0</v>
      </c>
      <c r="H154" s="852">
        <v>5</v>
      </c>
      <c r="I154" s="852">
        <v>1</v>
      </c>
      <c r="J154" s="853">
        <v>0</v>
      </c>
      <c r="K154" s="759">
        <f>SUM(D154:I154)</f>
        <v>11</v>
      </c>
    </row>
    <row r="155" spans="1:11" ht="15" hidden="1" customHeight="1" x14ac:dyDescent="0.25">
      <c r="A155" s="2156" t="s">
        <v>359</v>
      </c>
      <c r="B155" s="2154"/>
      <c r="C155" s="2155"/>
      <c r="D155" s="857">
        <v>0</v>
      </c>
      <c r="E155" s="852">
        <v>0</v>
      </c>
      <c r="F155" s="852">
        <v>0</v>
      </c>
      <c r="G155" s="852">
        <v>0</v>
      </c>
      <c r="H155" s="852">
        <v>0</v>
      </c>
      <c r="I155" s="852">
        <v>0</v>
      </c>
      <c r="J155" s="853">
        <v>0</v>
      </c>
      <c r="K155" s="759">
        <f>SUM(D155:J155)</f>
        <v>0</v>
      </c>
    </row>
    <row r="156" spans="1:11" ht="15.75" hidden="1" thickBot="1" x14ac:dyDescent="0.3">
      <c r="A156" s="2162" t="s">
        <v>66</v>
      </c>
      <c r="B156" s="2163"/>
      <c r="C156" s="2164"/>
      <c r="D156" s="535">
        <v>0</v>
      </c>
      <c r="E156" s="536">
        <v>0</v>
      </c>
      <c r="F156" s="536">
        <v>0</v>
      </c>
      <c r="G156" s="536">
        <v>0</v>
      </c>
      <c r="H156" s="536">
        <v>0</v>
      </c>
      <c r="I156" s="536">
        <v>0</v>
      </c>
      <c r="J156" s="756">
        <v>0</v>
      </c>
      <c r="K156" s="760">
        <f>SUM(D156:J156)</f>
        <v>0</v>
      </c>
    </row>
    <row r="157" spans="1:11" ht="16.5" hidden="1" customHeight="1" thickTop="1" thickBot="1" x14ac:dyDescent="0.3">
      <c r="A157" s="195"/>
      <c r="B157" s="2165" t="s">
        <v>67</v>
      </c>
      <c r="C157" s="2166"/>
      <c r="D157" s="537">
        <f t="shared" ref="D157:K157" si="20">SUM(D152:D156)</f>
        <v>79</v>
      </c>
      <c r="E157" s="538">
        <f t="shared" si="20"/>
        <v>56</v>
      </c>
      <c r="F157" s="538">
        <f t="shared" si="20"/>
        <v>21</v>
      </c>
      <c r="G157" s="538">
        <f t="shared" si="20"/>
        <v>19</v>
      </c>
      <c r="H157" s="538">
        <f t="shared" si="20"/>
        <v>79</v>
      </c>
      <c r="I157" s="538">
        <f t="shared" si="20"/>
        <v>13</v>
      </c>
      <c r="J157" s="757">
        <f t="shared" si="20"/>
        <v>0</v>
      </c>
      <c r="K157" s="761">
        <f t="shared" si="20"/>
        <v>267</v>
      </c>
    </row>
    <row r="158" spans="1:11" ht="7.5" hidden="1" customHeight="1" thickBot="1" x14ac:dyDescent="0.3">
      <c r="A158" s="149"/>
      <c r="B158" s="150"/>
      <c r="C158" s="150"/>
      <c r="D158" s="146"/>
      <c r="E158" s="146"/>
      <c r="F158" s="146"/>
      <c r="G158" s="146"/>
      <c r="H158" s="146"/>
      <c r="I158" s="146"/>
      <c r="J158" s="146"/>
      <c r="K158" s="147"/>
    </row>
    <row r="159" spans="1:11" ht="15.75" hidden="1" thickBot="1" x14ac:dyDescent="0.3">
      <c r="A159" s="2140" t="s">
        <v>68</v>
      </c>
      <c r="B159" s="2141"/>
      <c r="C159" s="2141"/>
      <c r="D159" s="2141"/>
      <c r="E159" s="2141"/>
      <c r="F159" s="2141"/>
      <c r="G159" s="2141"/>
      <c r="H159" s="2141"/>
      <c r="I159" s="2141"/>
      <c r="J159" s="2141"/>
      <c r="K159" s="2142"/>
    </row>
    <row r="160" spans="1:11" ht="15.75" hidden="1" thickBot="1" x14ac:dyDescent="0.3">
      <c r="A160" s="2143" t="s">
        <v>691</v>
      </c>
      <c r="B160" s="2144"/>
      <c r="C160" s="2144"/>
      <c r="D160" s="2144"/>
      <c r="E160" s="2144"/>
      <c r="F160" s="2144"/>
      <c r="G160" s="2144"/>
      <c r="H160" s="2144"/>
      <c r="I160" s="2144"/>
      <c r="J160" s="2144"/>
      <c r="K160" s="2145"/>
    </row>
    <row r="161" spans="1:11" ht="15.75" hidden="1" thickBot="1" x14ac:dyDescent="0.3">
      <c r="A161" s="2133"/>
      <c r="B161" s="2134"/>
      <c r="C161" s="2135"/>
      <c r="D161" s="192" t="s">
        <v>54</v>
      </c>
      <c r="E161" s="193" t="s">
        <v>55</v>
      </c>
      <c r="F161" s="193" t="s">
        <v>56</v>
      </c>
      <c r="G161" s="193" t="s">
        <v>57</v>
      </c>
      <c r="H161" s="193" t="s">
        <v>58</v>
      </c>
      <c r="I161" s="193" t="s">
        <v>64</v>
      </c>
      <c r="J161" s="193" t="s">
        <v>59</v>
      </c>
      <c r="K161" s="194" t="s">
        <v>26</v>
      </c>
    </row>
    <row r="162" spans="1:11" ht="15" hidden="1" customHeight="1" x14ac:dyDescent="0.25">
      <c r="A162" s="1387"/>
      <c r="B162" s="2152" t="s">
        <v>69</v>
      </c>
      <c r="C162" s="2153"/>
      <c r="D162" s="854">
        <v>52</v>
      </c>
      <c r="E162" s="855">
        <v>44</v>
      </c>
      <c r="F162" s="855">
        <v>23</v>
      </c>
      <c r="G162" s="855">
        <v>16</v>
      </c>
      <c r="H162" s="855">
        <v>66</v>
      </c>
      <c r="I162" s="855">
        <v>11</v>
      </c>
      <c r="J162" s="856">
        <v>0</v>
      </c>
      <c r="K162" s="758">
        <f>SUM(D162:J162)</f>
        <v>212</v>
      </c>
    </row>
    <row r="163" spans="1:11" ht="15" hidden="1" customHeight="1" x14ac:dyDescent="0.25">
      <c r="A163" s="154"/>
      <c r="B163" s="2154" t="s">
        <v>70</v>
      </c>
      <c r="C163" s="2155"/>
      <c r="D163" s="857">
        <v>3</v>
      </c>
      <c r="E163" s="852">
        <v>4</v>
      </c>
      <c r="F163" s="852">
        <v>2</v>
      </c>
      <c r="G163" s="852">
        <v>0</v>
      </c>
      <c r="H163" s="852">
        <v>5</v>
      </c>
      <c r="I163" s="852">
        <v>1</v>
      </c>
      <c r="J163" s="853">
        <v>0</v>
      </c>
      <c r="K163" s="764">
        <f>SUM(D163:J163)</f>
        <v>15</v>
      </c>
    </row>
    <row r="164" spans="1:11" ht="15" hidden="1" customHeight="1" x14ac:dyDescent="0.25">
      <c r="A164" s="2156" t="s">
        <v>358</v>
      </c>
      <c r="B164" s="2154"/>
      <c r="C164" s="2155"/>
      <c r="D164" s="1520">
        <v>0</v>
      </c>
      <c r="E164" s="852">
        <v>0</v>
      </c>
      <c r="F164" s="852">
        <v>0</v>
      </c>
      <c r="G164" s="852">
        <v>0</v>
      </c>
      <c r="H164" s="852">
        <v>0</v>
      </c>
      <c r="I164" s="852">
        <v>0</v>
      </c>
      <c r="J164" s="1521">
        <v>0</v>
      </c>
      <c r="K164" s="764">
        <f>SUM(D164:J164)</f>
        <v>0</v>
      </c>
    </row>
    <row r="165" spans="1:11" ht="15" hidden="1" customHeight="1" x14ac:dyDescent="0.25">
      <c r="A165" s="154"/>
      <c r="B165" s="2154" t="s">
        <v>357</v>
      </c>
      <c r="C165" s="2155"/>
      <c r="D165" s="1520">
        <v>0</v>
      </c>
      <c r="E165" s="852">
        <v>0</v>
      </c>
      <c r="F165" s="852">
        <v>0</v>
      </c>
      <c r="G165" s="852">
        <v>0</v>
      </c>
      <c r="H165" s="852">
        <v>0</v>
      </c>
      <c r="I165" s="852">
        <v>0</v>
      </c>
      <c r="J165" s="1521">
        <v>0</v>
      </c>
      <c r="K165" s="764">
        <f>SUM(D165:J165)</f>
        <v>0</v>
      </c>
    </row>
    <row r="166" spans="1:11" ht="15.75" hidden="1" customHeight="1" thickBot="1" x14ac:dyDescent="0.3">
      <c r="A166" s="154"/>
      <c r="B166" s="2163" t="s">
        <v>356</v>
      </c>
      <c r="C166" s="2164"/>
      <c r="D166" s="1522">
        <v>0</v>
      </c>
      <c r="E166" s="536">
        <v>0</v>
      </c>
      <c r="F166" s="536">
        <v>0</v>
      </c>
      <c r="G166" s="536">
        <v>0</v>
      </c>
      <c r="H166" s="536">
        <v>0</v>
      </c>
      <c r="I166" s="536">
        <v>0</v>
      </c>
      <c r="J166" s="1523">
        <v>0</v>
      </c>
      <c r="K166" s="760">
        <f>SUM(D166:J166)</f>
        <v>0</v>
      </c>
    </row>
    <row r="167" spans="1:11" ht="16.5" hidden="1" customHeight="1" thickTop="1" thickBot="1" x14ac:dyDescent="0.3">
      <c r="A167" s="1386"/>
      <c r="B167" s="2165" t="s">
        <v>71</v>
      </c>
      <c r="C167" s="2166"/>
      <c r="D167" s="532">
        <f t="shared" ref="D167:K167" si="21">SUM(D162:D166)</f>
        <v>55</v>
      </c>
      <c r="E167" s="533">
        <f t="shared" si="21"/>
        <v>48</v>
      </c>
      <c r="F167" s="533">
        <f t="shared" si="21"/>
        <v>25</v>
      </c>
      <c r="G167" s="533">
        <f t="shared" si="21"/>
        <v>16</v>
      </c>
      <c r="H167" s="533">
        <f t="shared" si="21"/>
        <v>71</v>
      </c>
      <c r="I167" s="533">
        <f t="shared" si="21"/>
        <v>12</v>
      </c>
      <c r="J167" s="533">
        <f t="shared" si="21"/>
        <v>0</v>
      </c>
      <c r="K167" s="761">
        <f t="shared" si="21"/>
        <v>227</v>
      </c>
    </row>
    <row r="168" spans="1:11" ht="7.5" hidden="1" customHeight="1" thickBot="1" x14ac:dyDescent="0.3">
      <c r="A168" s="149"/>
      <c r="B168" s="150"/>
      <c r="C168" s="150"/>
      <c r="D168" s="146"/>
      <c r="E168" s="146"/>
      <c r="F168" s="146"/>
      <c r="G168" s="146"/>
      <c r="H168" s="146"/>
      <c r="I168" s="146"/>
      <c r="J168" s="146"/>
      <c r="K168" s="148"/>
    </row>
    <row r="169" spans="1:11" ht="15.75" hidden="1" thickBot="1" x14ac:dyDescent="0.3">
      <c r="A169" s="2140" t="s">
        <v>478</v>
      </c>
      <c r="B169" s="2141"/>
      <c r="C169" s="2141"/>
      <c r="D169" s="2141"/>
      <c r="E169" s="2141"/>
      <c r="F169" s="2141"/>
      <c r="G169" s="2141"/>
      <c r="H169" s="2141"/>
      <c r="I169" s="2141"/>
      <c r="J169" s="2141"/>
      <c r="K169" s="2142"/>
    </row>
    <row r="170" spans="1:11" ht="15.75" hidden="1" thickBot="1" x14ac:dyDescent="0.3">
      <c r="A170" s="2143" t="s">
        <v>695</v>
      </c>
      <c r="B170" s="2144"/>
      <c r="C170" s="2144"/>
      <c r="D170" s="2144"/>
      <c r="E170" s="2144"/>
      <c r="F170" s="2144"/>
      <c r="G170" s="2144"/>
      <c r="H170" s="2144"/>
      <c r="I170" s="2144"/>
      <c r="J170" s="2144"/>
      <c r="K170" s="2145"/>
    </row>
    <row r="171" spans="1:11" ht="15.75" hidden="1" thickBot="1" x14ac:dyDescent="0.3">
      <c r="A171" s="2133"/>
      <c r="B171" s="2134"/>
      <c r="C171" s="2135"/>
      <c r="D171" s="344" t="s">
        <v>54</v>
      </c>
      <c r="E171" s="343" t="s">
        <v>55</v>
      </c>
      <c r="F171" s="343" t="s">
        <v>56</v>
      </c>
      <c r="G171" s="343" t="s">
        <v>57</v>
      </c>
      <c r="H171" s="343" t="s">
        <v>58</v>
      </c>
      <c r="I171" s="343" t="s">
        <v>64</v>
      </c>
      <c r="J171" s="765" t="s">
        <v>59</v>
      </c>
      <c r="K171" s="768" t="s">
        <v>26</v>
      </c>
    </row>
    <row r="172" spans="1:11" hidden="1" x14ac:dyDescent="0.25">
      <c r="A172" s="2136" t="s">
        <v>72</v>
      </c>
      <c r="B172" s="2137"/>
      <c r="C172" s="2137"/>
      <c r="D172" s="522">
        <f t="shared" ref="D172:K172" si="22">1-D173</f>
        <v>0.67930029154518956</v>
      </c>
      <c r="E172" s="523">
        <f t="shared" si="22"/>
        <v>0.69032258064516128</v>
      </c>
      <c r="F172" s="523">
        <f t="shared" si="22"/>
        <v>0.48979591836734693</v>
      </c>
      <c r="G172" s="523">
        <f t="shared" si="22"/>
        <v>0.71171171171171177</v>
      </c>
      <c r="H172" s="523">
        <f t="shared" si="22"/>
        <v>0.60664819944598336</v>
      </c>
      <c r="I172" s="523">
        <f t="shared" si="22"/>
        <v>0.73333333333333339</v>
      </c>
      <c r="J172" s="766">
        <f t="shared" si="22"/>
        <v>1</v>
      </c>
      <c r="K172" s="769">
        <f t="shared" si="22"/>
        <v>0.66119402985074627</v>
      </c>
    </row>
    <row r="173" spans="1:11" ht="18" hidden="1" thickBot="1" x14ac:dyDescent="0.3">
      <c r="A173" s="2138" t="s">
        <v>355</v>
      </c>
      <c r="B173" s="2139"/>
      <c r="C173" s="2139"/>
      <c r="D173" s="524">
        <f t="shared" ref="D173:K173" si="23">D167/D146*2</f>
        <v>0.32069970845481049</v>
      </c>
      <c r="E173" s="525">
        <f t="shared" si="23"/>
        <v>0.30967741935483872</v>
      </c>
      <c r="F173" s="525">
        <f t="shared" si="23"/>
        <v>0.51020408163265307</v>
      </c>
      <c r="G173" s="525">
        <f t="shared" si="23"/>
        <v>0.28828828828828829</v>
      </c>
      <c r="H173" s="525">
        <f t="shared" si="23"/>
        <v>0.39335180055401664</v>
      </c>
      <c r="I173" s="525">
        <f t="shared" si="23"/>
        <v>0.26666666666666666</v>
      </c>
      <c r="J173" s="767">
        <f t="shared" si="23"/>
        <v>0</v>
      </c>
      <c r="K173" s="770">
        <f t="shared" si="23"/>
        <v>0.33880597014925373</v>
      </c>
    </row>
    <row r="174" spans="1:11" ht="15.75" hidden="1" x14ac:dyDescent="0.25">
      <c r="A174" s="2" t="s">
        <v>421</v>
      </c>
      <c r="B174" s="144"/>
      <c r="C174" s="143"/>
      <c r="D174" s="143"/>
      <c r="E174" s="143"/>
      <c r="F174" s="143"/>
      <c r="G174" s="143"/>
      <c r="H174" s="143"/>
      <c r="I174" s="143"/>
      <c r="J174" s="143"/>
      <c r="K174" s="143"/>
    </row>
    <row r="175" spans="1:11" ht="15.75" hidden="1" x14ac:dyDescent="0.25">
      <c r="A175" s="2" t="s">
        <v>422</v>
      </c>
      <c r="B175" s="143"/>
      <c r="C175" s="143"/>
      <c r="D175" s="143"/>
      <c r="E175" s="143"/>
      <c r="F175" s="143"/>
      <c r="G175" s="143"/>
      <c r="H175" s="143"/>
      <c r="I175" s="143"/>
      <c r="J175" s="143"/>
      <c r="K175" s="143"/>
    </row>
    <row r="176" spans="1:11" ht="15.75" hidden="1" x14ac:dyDescent="0.25">
      <c r="A176" s="2" t="s">
        <v>423</v>
      </c>
      <c r="B176" s="143"/>
      <c r="C176" s="143"/>
      <c r="D176" s="143"/>
      <c r="E176" s="143"/>
      <c r="F176" s="143"/>
      <c r="G176" s="143"/>
      <c r="H176" s="143"/>
      <c r="I176" s="143"/>
      <c r="J176" s="143"/>
      <c r="K176" s="143"/>
    </row>
    <row r="177" spans="1:11" hidden="1" x14ac:dyDescent="0.25">
      <c r="A177" s="630" t="s">
        <v>424</v>
      </c>
      <c r="B177" s="143"/>
      <c r="C177" s="143"/>
      <c r="D177" s="143"/>
      <c r="E177" s="143"/>
      <c r="F177" s="143"/>
      <c r="G177" s="143"/>
      <c r="H177" s="143"/>
      <c r="I177" s="143"/>
      <c r="J177" s="143"/>
      <c r="K177" s="143"/>
    </row>
    <row r="178" spans="1:11" ht="9.75" hidden="1" customHeight="1" thickBot="1" x14ac:dyDescent="0.3">
      <c r="A178" s="145"/>
      <c r="B178" s="145"/>
      <c r="C178" s="145"/>
      <c r="D178" s="142"/>
      <c r="E178" s="142"/>
      <c r="F178" s="142"/>
      <c r="G178" s="142"/>
      <c r="H178" s="142"/>
      <c r="I178" s="142"/>
      <c r="J178" s="142"/>
      <c r="K178" s="145"/>
    </row>
    <row r="179" spans="1:11" ht="15.75" hidden="1" thickBot="1" x14ac:dyDescent="0.3">
      <c r="A179" s="2140" t="s">
        <v>73</v>
      </c>
      <c r="B179" s="2141"/>
      <c r="C179" s="2141"/>
      <c r="D179" s="2141"/>
      <c r="E179" s="2141"/>
      <c r="F179" s="2141"/>
      <c r="G179" s="2141"/>
      <c r="H179" s="2141"/>
      <c r="I179" s="2141"/>
      <c r="J179" s="2141"/>
      <c r="K179" s="2142"/>
    </row>
    <row r="180" spans="1:11" ht="15.75" hidden="1" thickBot="1" x14ac:dyDescent="0.3">
      <c r="A180" s="2143" t="s">
        <v>695</v>
      </c>
      <c r="B180" s="2144"/>
      <c r="C180" s="2144"/>
      <c r="D180" s="2144"/>
      <c r="E180" s="2144"/>
      <c r="F180" s="2144"/>
      <c r="G180" s="2144"/>
      <c r="H180" s="2144"/>
      <c r="I180" s="2144"/>
      <c r="J180" s="2144"/>
      <c r="K180" s="2145"/>
    </row>
    <row r="181" spans="1:11" ht="15.75" hidden="1" thickBot="1" x14ac:dyDescent="0.3">
      <c r="A181" s="2133"/>
      <c r="B181" s="2134"/>
      <c r="C181" s="2135"/>
      <c r="D181" s="192" t="s">
        <v>54</v>
      </c>
      <c r="E181" s="193" t="s">
        <v>55</v>
      </c>
      <c r="F181" s="193" t="s">
        <v>56</v>
      </c>
      <c r="G181" s="193" t="s">
        <v>57</v>
      </c>
      <c r="H181" s="193" t="s">
        <v>58</v>
      </c>
      <c r="I181" s="193" t="s">
        <v>64</v>
      </c>
      <c r="J181" s="771" t="s">
        <v>59</v>
      </c>
      <c r="K181" s="775" t="s">
        <v>26</v>
      </c>
    </row>
    <row r="182" spans="1:11" hidden="1" x14ac:dyDescent="0.25">
      <c r="A182" s="2146" t="s">
        <v>60</v>
      </c>
      <c r="B182" s="2147"/>
      <c r="C182" s="2147"/>
      <c r="D182" s="517">
        <v>52</v>
      </c>
      <c r="E182" s="518">
        <v>57</v>
      </c>
      <c r="F182" s="518">
        <v>20</v>
      </c>
      <c r="G182" s="518">
        <v>21</v>
      </c>
      <c r="H182" s="518">
        <v>58</v>
      </c>
      <c r="I182" s="518">
        <v>15</v>
      </c>
      <c r="J182" s="772">
        <v>6</v>
      </c>
      <c r="K182" s="776">
        <f>SUM(D182:J182)</f>
        <v>229</v>
      </c>
    </row>
    <row r="183" spans="1:11" hidden="1" x14ac:dyDescent="0.25">
      <c r="A183" s="2148" t="s">
        <v>74</v>
      </c>
      <c r="B183" s="2149"/>
      <c r="C183" s="2149"/>
      <c r="D183" s="519">
        <v>51</v>
      </c>
      <c r="E183" s="520">
        <v>55</v>
      </c>
      <c r="F183" s="520">
        <v>18</v>
      </c>
      <c r="G183" s="520">
        <v>20</v>
      </c>
      <c r="H183" s="520">
        <v>58</v>
      </c>
      <c r="I183" s="520">
        <v>15</v>
      </c>
      <c r="J183" s="773">
        <v>6</v>
      </c>
      <c r="K183" s="759">
        <f>SUM(D183:J183)</f>
        <v>223</v>
      </c>
    </row>
    <row r="184" spans="1:11" ht="15.75" hidden="1" thickBot="1" x14ac:dyDescent="0.3">
      <c r="A184" s="2150" t="s">
        <v>62</v>
      </c>
      <c r="B184" s="2151"/>
      <c r="C184" s="2151"/>
      <c r="D184" s="521">
        <v>1</v>
      </c>
      <c r="E184" s="412">
        <v>2</v>
      </c>
      <c r="F184" s="1524">
        <v>2</v>
      </c>
      <c r="G184" s="412">
        <v>1</v>
      </c>
      <c r="H184" s="412">
        <v>0</v>
      </c>
      <c r="I184" s="1524">
        <v>0</v>
      </c>
      <c r="J184" s="1524">
        <v>0</v>
      </c>
      <c r="K184" s="1525">
        <f>SUM(K182-K183)</f>
        <v>6</v>
      </c>
    </row>
    <row r="185" spans="1:11" hidden="1" x14ac:dyDescent="0.25">
      <c r="A185" s="4" t="s">
        <v>354</v>
      </c>
      <c r="B185" s="5"/>
      <c r="C185" s="6"/>
      <c r="D185" s="7"/>
      <c r="E185" s="8"/>
      <c r="F185" s="42"/>
      <c r="G185" s="7"/>
      <c r="H185" s="7"/>
      <c r="I185" s="7"/>
      <c r="J185" s="7"/>
      <c r="K185" s="7"/>
    </row>
    <row r="186" spans="1:11" hidden="1" x14ac:dyDescent="0.25">
      <c r="A186" s="4" t="s">
        <v>353</v>
      </c>
      <c r="B186" s="4"/>
      <c r="C186" s="6"/>
      <c r="D186" s="3"/>
      <c r="E186" s="7"/>
      <c r="F186" s="9"/>
      <c r="G186" s="3"/>
      <c r="H186" s="3"/>
      <c r="I186" s="3"/>
      <c r="J186" s="3"/>
      <c r="K186" s="3"/>
    </row>
    <row r="187" spans="1:11" ht="15.75" hidden="1" thickBot="1" x14ac:dyDescent="0.3">
      <c r="A187" s="4"/>
      <c r="B187" s="4"/>
      <c r="C187" s="6"/>
      <c r="D187" s="3"/>
      <c r="E187" s="7"/>
      <c r="F187" s="9"/>
      <c r="G187" s="3"/>
      <c r="H187" s="3"/>
      <c r="I187" s="3"/>
      <c r="J187" s="3"/>
      <c r="K187" s="3"/>
    </row>
    <row r="188" spans="1:11" ht="15.75" hidden="1" thickBot="1" x14ac:dyDescent="0.3">
      <c r="A188" s="2143" t="s">
        <v>608</v>
      </c>
      <c r="B188" s="2144"/>
      <c r="C188" s="2144"/>
      <c r="D188" s="2144"/>
      <c r="E188" s="2144"/>
      <c r="F188" s="2144"/>
      <c r="G188" s="2144"/>
      <c r="H188" s="2144"/>
      <c r="I188" s="2144"/>
      <c r="J188" s="2144"/>
      <c r="K188" s="2145"/>
    </row>
    <row r="189" spans="1:11" ht="15.75" hidden="1" thickBot="1" x14ac:dyDescent="0.3">
      <c r="A189" s="2159"/>
      <c r="B189" s="2160"/>
      <c r="C189" s="2161"/>
      <c r="D189" s="344" t="s">
        <v>635</v>
      </c>
      <c r="E189" s="343" t="s">
        <v>578</v>
      </c>
      <c r="F189" s="343" t="s">
        <v>579</v>
      </c>
      <c r="G189" s="343" t="s">
        <v>580</v>
      </c>
      <c r="H189" s="343" t="s">
        <v>581</v>
      </c>
      <c r="I189" s="343" t="s">
        <v>639</v>
      </c>
      <c r="J189" s="343" t="s">
        <v>59</v>
      </c>
      <c r="K189" s="194" t="s">
        <v>26</v>
      </c>
    </row>
    <row r="190" spans="1:11" hidden="1" x14ac:dyDescent="0.25">
      <c r="A190" s="2167" t="s">
        <v>60</v>
      </c>
      <c r="B190" s="2168"/>
      <c r="C190" s="2168"/>
      <c r="D190" s="1238">
        <v>345</v>
      </c>
      <c r="E190" s="1239">
        <v>337</v>
      </c>
      <c r="F190" s="1239">
        <v>113</v>
      </c>
      <c r="G190" s="1239">
        <v>116</v>
      </c>
      <c r="H190" s="1239">
        <v>379</v>
      </c>
      <c r="I190" s="1239">
        <v>90</v>
      </c>
      <c r="J190" s="1240">
        <v>26</v>
      </c>
      <c r="K190" s="1348">
        <f>SUM(D190:J190)</f>
        <v>1406</v>
      </c>
    </row>
    <row r="191" spans="1:11" ht="17.25" hidden="1" x14ac:dyDescent="0.25">
      <c r="A191" s="2148" t="s">
        <v>361</v>
      </c>
      <c r="B191" s="2169"/>
      <c r="C191" s="2169"/>
      <c r="D191" s="1241">
        <v>264</v>
      </c>
      <c r="E191" s="1242">
        <v>266</v>
      </c>
      <c r="F191" s="1242">
        <v>80</v>
      </c>
      <c r="G191" s="1242">
        <v>82</v>
      </c>
      <c r="H191" s="1242">
        <v>272</v>
      </c>
      <c r="I191" s="1242">
        <v>76</v>
      </c>
      <c r="J191" s="1243">
        <v>23</v>
      </c>
      <c r="K191" s="1349">
        <f>SUM(D191:J191)</f>
        <v>1063</v>
      </c>
    </row>
    <row r="192" spans="1:11" ht="15" hidden="1" customHeight="1" x14ac:dyDescent="0.25">
      <c r="A192" s="2170" t="s">
        <v>61</v>
      </c>
      <c r="B192" s="2171"/>
      <c r="C192" s="2171"/>
      <c r="D192" s="1241">
        <v>63</v>
      </c>
      <c r="E192" s="1242">
        <v>43</v>
      </c>
      <c r="F192" s="1242">
        <v>25</v>
      </c>
      <c r="G192" s="1242">
        <v>25</v>
      </c>
      <c r="H192" s="1242">
        <v>89</v>
      </c>
      <c r="I192" s="1242">
        <v>8</v>
      </c>
      <c r="J192" s="1243">
        <v>4</v>
      </c>
      <c r="K192" s="1349">
        <f>SUM(D192:J192)</f>
        <v>257</v>
      </c>
    </row>
    <row r="193" spans="1:11" ht="15.75" hidden="1" thickBot="1" x14ac:dyDescent="0.3">
      <c r="A193" s="2148" t="s">
        <v>360</v>
      </c>
      <c r="B193" s="2169"/>
      <c r="C193" s="2169"/>
      <c r="D193" s="1350">
        <f>SUM(D191:D192)</f>
        <v>327</v>
      </c>
      <c r="E193" s="1351">
        <f t="shared" ref="E193:J193" si="24">SUM(E191:E192)</f>
        <v>309</v>
      </c>
      <c r="F193" s="1351">
        <f t="shared" si="24"/>
        <v>105</v>
      </c>
      <c r="G193" s="1351">
        <f t="shared" si="24"/>
        <v>107</v>
      </c>
      <c r="H193" s="1351">
        <f t="shared" si="24"/>
        <v>361</v>
      </c>
      <c r="I193" s="1351">
        <f t="shared" si="24"/>
        <v>84</v>
      </c>
      <c r="J193" s="1352">
        <f t="shared" si="24"/>
        <v>27</v>
      </c>
      <c r="K193" s="1353">
        <f>K191+K192</f>
        <v>1320</v>
      </c>
    </row>
    <row r="194" spans="1:11" ht="18" hidden="1" customHeight="1" thickTop="1" thickBot="1" x14ac:dyDescent="0.3">
      <c r="A194" s="2172" t="s">
        <v>62</v>
      </c>
      <c r="B194" s="2173"/>
      <c r="C194" s="2173"/>
      <c r="D194" s="1247">
        <f t="shared" ref="D194:J194" si="25">D190-D193</f>
        <v>18</v>
      </c>
      <c r="E194" s="599">
        <f t="shared" si="25"/>
        <v>28</v>
      </c>
      <c r="F194" s="599">
        <f t="shared" si="25"/>
        <v>8</v>
      </c>
      <c r="G194" s="599">
        <f t="shared" si="25"/>
        <v>9</v>
      </c>
      <c r="H194" s="599">
        <f t="shared" si="25"/>
        <v>18</v>
      </c>
      <c r="I194" s="599">
        <f t="shared" si="25"/>
        <v>6</v>
      </c>
      <c r="J194" s="600">
        <f t="shared" si="25"/>
        <v>-1</v>
      </c>
      <c r="K194" s="601">
        <f>K190-K193</f>
        <v>86</v>
      </c>
    </row>
    <row r="195" spans="1:11" ht="7.5" hidden="1" customHeight="1" x14ac:dyDescent="0.25">
      <c r="A195" s="149"/>
      <c r="B195" s="150"/>
      <c r="C195" s="150"/>
      <c r="D195" s="146"/>
      <c r="E195" s="146"/>
      <c r="F195" s="146"/>
      <c r="G195" s="146"/>
      <c r="H195" s="146"/>
      <c r="I195" s="146"/>
      <c r="J195" s="146"/>
      <c r="K195" s="147"/>
    </row>
    <row r="196" spans="1:11" ht="15.75" hidden="1" thickBot="1" x14ac:dyDescent="0.3">
      <c r="A196" s="2174" t="s">
        <v>63</v>
      </c>
      <c r="B196" s="2174"/>
      <c r="C196" s="2174"/>
      <c r="D196" s="2174"/>
      <c r="E196" s="2174"/>
      <c r="F196" s="2174"/>
      <c r="G196" s="2174"/>
      <c r="H196" s="2174"/>
      <c r="I196" s="2174"/>
      <c r="J196" s="2174"/>
      <c r="K196" s="2175"/>
    </row>
    <row r="197" spans="1:11" ht="15.75" hidden="1" thickBot="1" x14ac:dyDescent="0.3">
      <c r="A197" s="2143" t="s">
        <v>700</v>
      </c>
      <c r="B197" s="2144"/>
      <c r="C197" s="2144"/>
      <c r="D197" s="2144"/>
      <c r="E197" s="2144"/>
      <c r="F197" s="2144"/>
      <c r="G197" s="2144"/>
      <c r="H197" s="2144"/>
      <c r="I197" s="2144"/>
      <c r="J197" s="2144"/>
      <c r="K197" s="2145"/>
    </row>
    <row r="198" spans="1:11" ht="15.75" hidden="1" thickBot="1" x14ac:dyDescent="0.3">
      <c r="A198" s="2159"/>
      <c r="B198" s="2160"/>
      <c r="C198" s="2161"/>
      <c r="D198" s="344" t="s">
        <v>635</v>
      </c>
      <c r="E198" s="343" t="s">
        <v>578</v>
      </c>
      <c r="F198" s="343" t="s">
        <v>579</v>
      </c>
      <c r="G198" s="343" t="s">
        <v>580</v>
      </c>
      <c r="H198" s="343" t="s">
        <v>581</v>
      </c>
      <c r="I198" s="193" t="s">
        <v>638</v>
      </c>
      <c r="J198" s="193" t="s">
        <v>59</v>
      </c>
      <c r="K198" s="194" t="s">
        <v>26</v>
      </c>
    </row>
    <row r="199" spans="1:11" ht="15" hidden="1" customHeight="1" x14ac:dyDescent="0.25">
      <c r="A199" s="151"/>
      <c r="B199" s="2152" t="s">
        <v>65</v>
      </c>
      <c r="C199" s="2153"/>
      <c r="D199" s="1354">
        <v>95</v>
      </c>
      <c r="E199" s="1354">
        <v>57</v>
      </c>
      <c r="F199" s="1354">
        <v>31</v>
      </c>
      <c r="G199" s="1354">
        <v>30</v>
      </c>
      <c r="H199" s="1354">
        <v>97</v>
      </c>
      <c r="I199" s="1354">
        <v>12</v>
      </c>
      <c r="J199" s="1355">
        <v>3</v>
      </c>
      <c r="K199" s="1221">
        <f>SUM(D199:J199)</f>
        <v>325</v>
      </c>
    </row>
    <row r="200" spans="1:11" ht="15" hidden="1" customHeight="1" x14ac:dyDescent="0.25">
      <c r="A200" s="152"/>
      <c r="B200" s="2154" t="s">
        <v>254</v>
      </c>
      <c r="C200" s="2155"/>
      <c r="D200" s="1354">
        <v>0</v>
      </c>
      <c r="E200" s="1354">
        <v>0</v>
      </c>
      <c r="F200" s="1354">
        <v>0</v>
      </c>
      <c r="G200" s="1354">
        <v>0</v>
      </c>
      <c r="H200" s="1354">
        <v>0</v>
      </c>
      <c r="I200" s="1354">
        <v>0</v>
      </c>
      <c r="J200" s="1355">
        <v>0</v>
      </c>
      <c r="K200" s="1232">
        <f>SUM(D200:I200)</f>
        <v>0</v>
      </c>
    </row>
    <row r="201" spans="1:11" ht="15" hidden="1" customHeight="1" x14ac:dyDescent="0.25">
      <c r="A201" s="2156" t="s">
        <v>255</v>
      </c>
      <c r="B201" s="2154"/>
      <c r="C201" s="2155"/>
      <c r="D201" s="1354">
        <v>2</v>
      </c>
      <c r="E201" s="1354">
        <v>2</v>
      </c>
      <c r="F201" s="1354">
        <v>1</v>
      </c>
      <c r="G201" s="1354">
        <v>1</v>
      </c>
      <c r="H201" s="1354">
        <v>1</v>
      </c>
      <c r="I201" s="1354">
        <v>0</v>
      </c>
      <c r="J201" s="1355">
        <v>0</v>
      </c>
      <c r="K201" s="1232">
        <f>SUM(D201:I201)</f>
        <v>7</v>
      </c>
    </row>
    <row r="202" spans="1:11" ht="15" hidden="1" customHeight="1" x14ac:dyDescent="0.25">
      <c r="A202" s="2156" t="s">
        <v>359</v>
      </c>
      <c r="B202" s="2154"/>
      <c r="C202" s="2155"/>
      <c r="D202" s="1354">
        <v>0</v>
      </c>
      <c r="E202" s="1354">
        <v>0</v>
      </c>
      <c r="F202" s="1354">
        <v>0</v>
      </c>
      <c r="G202" s="1354">
        <v>0</v>
      </c>
      <c r="H202" s="1354">
        <v>0</v>
      </c>
      <c r="I202" s="1354">
        <v>0</v>
      </c>
      <c r="J202" s="1355">
        <v>0</v>
      </c>
      <c r="K202" s="1232">
        <f>SUM(D202:J202)</f>
        <v>0</v>
      </c>
    </row>
    <row r="203" spans="1:11" ht="15.75" hidden="1" thickBot="1" x14ac:dyDescent="0.3">
      <c r="A203" s="2162" t="s">
        <v>66</v>
      </c>
      <c r="B203" s="2163"/>
      <c r="C203" s="2164"/>
      <c r="D203" s="1226">
        <v>0</v>
      </c>
      <c r="E203" s="1227">
        <v>0</v>
      </c>
      <c r="F203" s="1227">
        <v>0</v>
      </c>
      <c r="G203" s="1227">
        <v>0</v>
      </c>
      <c r="H203" s="1227">
        <v>0</v>
      </c>
      <c r="I203" s="1227">
        <v>0</v>
      </c>
      <c r="J203" s="1228">
        <v>0</v>
      </c>
      <c r="K203" s="1229">
        <f>SUM(D203:J203)</f>
        <v>0</v>
      </c>
    </row>
    <row r="204" spans="1:11" ht="16.5" hidden="1" customHeight="1" thickTop="1" thickBot="1" x14ac:dyDescent="0.3">
      <c r="A204" s="195"/>
      <c r="B204" s="2165" t="s">
        <v>67</v>
      </c>
      <c r="C204" s="2166"/>
      <c r="D204" s="1233">
        <f t="shared" ref="D204:K204" si="26">SUM(D199:D203)</f>
        <v>97</v>
      </c>
      <c r="E204" s="843">
        <f t="shared" si="26"/>
        <v>59</v>
      </c>
      <c r="F204" s="843">
        <f t="shared" si="26"/>
        <v>32</v>
      </c>
      <c r="G204" s="843">
        <f t="shared" si="26"/>
        <v>31</v>
      </c>
      <c r="H204" s="843">
        <f t="shared" si="26"/>
        <v>98</v>
      </c>
      <c r="I204" s="843">
        <f t="shared" si="26"/>
        <v>12</v>
      </c>
      <c r="J204" s="1234">
        <f t="shared" si="26"/>
        <v>3</v>
      </c>
      <c r="K204" s="1235">
        <f t="shared" si="26"/>
        <v>332</v>
      </c>
    </row>
    <row r="205" spans="1:11" ht="7.5" hidden="1" customHeight="1" thickBot="1" x14ac:dyDescent="0.3">
      <c r="A205" s="149"/>
      <c r="B205" s="150"/>
      <c r="C205" s="150"/>
      <c r="D205" s="146"/>
      <c r="E205" s="146"/>
      <c r="F205" s="146"/>
      <c r="G205" s="146"/>
      <c r="H205" s="146"/>
      <c r="I205" s="146"/>
      <c r="J205" s="146"/>
      <c r="K205" s="147"/>
    </row>
    <row r="206" spans="1:11" ht="15.75" hidden="1" thickBot="1" x14ac:dyDescent="0.3">
      <c r="A206" s="2140" t="s">
        <v>68</v>
      </c>
      <c r="B206" s="2141"/>
      <c r="C206" s="2141"/>
      <c r="D206" s="2141"/>
      <c r="E206" s="2141"/>
      <c r="F206" s="2141"/>
      <c r="G206" s="2141"/>
      <c r="H206" s="2141"/>
      <c r="I206" s="2141"/>
      <c r="J206" s="2141"/>
      <c r="K206" s="2142"/>
    </row>
    <row r="207" spans="1:11" ht="15.75" hidden="1" thickBot="1" x14ac:dyDescent="0.3">
      <c r="A207" s="2143" t="s">
        <v>700</v>
      </c>
      <c r="B207" s="2144"/>
      <c r="C207" s="2144"/>
      <c r="D207" s="2144"/>
      <c r="E207" s="2144"/>
      <c r="F207" s="2144"/>
      <c r="G207" s="2144"/>
      <c r="H207" s="2144"/>
      <c r="I207" s="2144"/>
      <c r="J207" s="2144"/>
      <c r="K207" s="2145"/>
    </row>
    <row r="208" spans="1:11" ht="15.75" hidden="1" thickBot="1" x14ac:dyDescent="0.3">
      <c r="A208" s="2133"/>
      <c r="B208" s="2134"/>
      <c r="C208" s="2135"/>
      <c r="D208" s="344" t="s">
        <v>635</v>
      </c>
      <c r="E208" s="343" t="s">
        <v>578</v>
      </c>
      <c r="F208" s="343" t="s">
        <v>579</v>
      </c>
      <c r="G208" s="343" t="s">
        <v>580</v>
      </c>
      <c r="H208" s="343" t="s">
        <v>581</v>
      </c>
      <c r="I208" s="193" t="s">
        <v>638</v>
      </c>
      <c r="J208" s="193" t="s">
        <v>59</v>
      </c>
      <c r="K208" s="194" t="s">
        <v>26</v>
      </c>
    </row>
    <row r="209" spans="1:11" ht="15" hidden="1" customHeight="1" x14ac:dyDescent="0.25">
      <c r="A209" s="1263"/>
      <c r="B209" s="2152" t="s">
        <v>69</v>
      </c>
      <c r="C209" s="2153"/>
      <c r="D209" s="1356">
        <v>60</v>
      </c>
      <c r="E209" s="1357">
        <v>52</v>
      </c>
      <c r="F209" s="1357">
        <v>23</v>
      </c>
      <c r="G209" s="1357">
        <v>12</v>
      </c>
      <c r="H209" s="1357">
        <v>61</v>
      </c>
      <c r="I209" s="1357">
        <v>9</v>
      </c>
      <c r="J209" s="1358">
        <v>2</v>
      </c>
      <c r="K209" s="1221">
        <f>SUM(D209:J209)</f>
        <v>219</v>
      </c>
    </row>
    <row r="210" spans="1:11" ht="15" hidden="1" customHeight="1" x14ac:dyDescent="0.25">
      <c r="A210" s="154"/>
      <c r="B210" s="2154" t="s">
        <v>70</v>
      </c>
      <c r="C210" s="2155"/>
      <c r="D210" s="1359">
        <v>2</v>
      </c>
      <c r="E210" s="1354">
        <v>1</v>
      </c>
      <c r="F210" s="1354">
        <v>3</v>
      </c>
      <c r="G210" s="1354">
        <v>0</v>
      </c>
      <c r="H210" s="1354">
        <v>7</v>
      </c>
      <c r="I210" s="1354">
        <v>0</v>
      </c>
      <c r="J210" s="1355">
        <v>1</v>
      </c>
      <c r="K210" s="1225">
        <f>SUM(D210:J210)</f>
        <v>14</v>
      </c>
    </row>
    <row r="211" spans="1:11" ht="15" hidden="1" customHeight="1" x14ac:dyDescent="0.25">
      <c r="A211" s="2156" t="s">
        <v>358</v>
      </c>
      <c r="B211" s="2154"/>
      <c r="C211" s="2155"/>
      <c r="D211" s="1359">
        <v>0</v>
      </c>
      <c r="E211" s="1354">
        <v>0</v>
      </c>
      <c r="F211" s="1354">
        <v>0</v>
      </c>
      <c r="G211" s="1354">
        <v>0</v>
      </c>
      <c r="H211" s="1354">
        <v>0</v>
      </c>
      <c r="I211" s="1354">
        <v>0</v>
      </c>
      <c r="J211" s="1355">
        <v>0</v>
      </c>
      <c r="K211" s="1225">
        <f>SUM(D211:J211)</f>
        <v>0</v>
      </c>
    </row>
    <row r="212" spans="1:11" ht="15" hidden="1" customHeight="1" x14ac:dyDescent="0.25">
      <c r="A212" s="154"/>
      <c r="B212" s="2154" t="s">
        <v>357</v>
      </c>
      <c r="C212" s="2155"/>
      <c r="D212" s="1359">
        <v>0</v>
      </c>
      <c r="E212" s="1354">
        <v>0</v>
      </c>
      <c r="F212" s="1354">
        <v>0</v>
      </c>
      <c r="G212" s="1354">
        <v>0</v>
      </c>
      <c r="H212" s="1354">
        <v>0</v>
      </c>
      <c r="I212" s="1354">
        <v>0</v>
      </c>
      <c r="J212" s="1355">
        <v>0</v>
      </c>
      <c r="K212" s="1225">
        <f>SUM(D212:J212)</f>
        <v>0</v>
      </c>
    </row>
    <row r="213" spans="1:11" ht="15.75" hidden="1" customHeight="1" thickBot="1" x14ac:dyDescent="0.3">
      <c r="A213" s="154"/>
      <c r="B213" s="2154" t="s">
        <v>356</v>
      </c>
      <c r="C213" s="2155"/>
      <c r="D213" s="1360">
        <v>0</v>
      </c>
      <c r="E213" s="1361">
        <v>0</v>
      </c>
      <c r="F213" s="1361">
        <v>0</v>
      </c>
      <c r="G213" s="1361">
        <v>0</v>
      </c>
      <c r="H213" s="1361">
        <v>0</v>
      </c>
      <c r="I213" s="1361">
        <v>0</v>
      </c>
      <c r="J213" s="1362">
        <v>0</v>
      </c>
      <c r="K213" s="1229">
        <f>SUM(D213:J213)</f>
        <v>0</v>
      </c>
    </row>
    <row r="214" spans="1:11" ht="16.5" hidden="1" customHeight="1" thickTop="1" thickBot="1" x14ac:dyDescent="0.3">
      <c r="A214" s="1264"/>
      <c r="B214" s="2157" t="s">
        <v>71</v>
      </c>
      <c r="C214" s="2158"/>
      <c r="D214" s="1230">
        <f t="shared" ref="D214:K214" si="27">SUM(D209:D213)</f>
        <v>62</v>
      </c>
      <c r="E214" s="1231">
        <f t="shared" si="27"/>
        <v>53</v>
      </c>
      <c r="F214" s="1231">
        <f t="shared" si="27"/>
        <v>26</v>
      </c>
      <c r="G214" s="1231">
        <f t="shared" si="27"/>
        <v>12</v>
      </c>
      <c r="H214" s="1231">
        <f t="shared" si="27"/>
        <v>68</v>
      </c>
      <c r="I214" s="1231">
        <f t="shared" si="27"/>
        <v>9</v>
      </c>
      <c r="J214" s="1363">
        <f t="shared" si="27"/>
        <v>3</v>
      </c>
      <c r="K214" s="1364">
        <f t="shared" si="27"/>
        <v>233</v>
      </c>
    </row>
    <row r="215" spans="1:11" ht="7.5" hidden="1" customHeight="1" thickBot="1" x14ac:dyDescent="0.3">
      <c r="A215" s="149"/>
      <c r="B215" s="150"/>
      <c r="C215" s="150"/>
      <c r="D215" s="146"/>
      <c r="E215" s="146"/>
      <c r="F215" s="146"/>
      <c r="G215" s="146"/>
      <c r="H215" s="146"/>
      <c r="I215" s="146"/>
      <c r="J215" s="146"/>
      <c r="K215" s="148"/>
    </row>
    <row r="216" spans="1:11" ht="15.75" hidden="1" thickBot="1" x14ac:dyDescent="0.3">
      <c r="A216" s="2140" t="s">
        <v>478</v>
      </c>
      <c r="B216" s="2141"/>
      <c r="C216" s="2141"/>
      <c r="D216" s="2141"/>
      <c r="E216" s="2141"/>
      <c r="F216" s="2141"/>
      <c r="G216" s="2141"/>
      <c r="H216" s="2141"/>
      <c r="I216" s="2141"/>
      <c r="J216" s="2141"/>
      <c r="K216" s="2142"/>
    </row>
    <row r="217" spans="1:11" ht="15.75" hidden="1" thickBot="1" x14ac:dyDescent="0.3">
      <c r="A217" s="2143" t="s">
        <v>608</v>
      </c>
      <c r="B217" s="2144"/>
      <c r="C217" s="2144"/>
      <c r="D217" s="2144"/>
      <c r="E217" s="2144"/>
      <c r="F217" s="2144"/>
      <c r="G217" s="2144"/>
      <c r="H217" s="2144"/>
      <c r="I217" s="2144"/>
      <c r="J217" s="2144"/>
      <c r="K217" s="2145"/>
    </row>
    <row r="218" spans="1:11" ht="15.75" hidden="1" thickBot="1" x14ac:dyDescent="0.3">
      <c r="A218" s="2133"/>
      <c r="B218" s="2134"/>
      <c r="C218" s="2135"/>
      <c r="D218" s="344" t="s">
        <v>635</v>
      </c>
      <c r="E218" s="343" t="s">
        <v>578</v>
      </c>
      <c r="F218" s="343" t="s">
        <v>579</v>
      </c>
      <c r="G218" s="343" t="s">
        <v>580</v>
      </c>
      <c r="H218" s="343" t="s">
        <v>581</v>
      </c>
      <c r="I218" s="193" t="s">
        <v>638</v>
      </c>
      <c r="J218" s="765" t="s">
        <v>59</v>
      </c>
      <c r="K218" s="768" t="s">
        <v>26</v>
      </c>
    </row>
    <row r="219" spans="1:11" hidden="1" x14ac:dyDescent="0.25">
      <c r="A219" s="2136" t="s">
        <v>72</v>
      </c>
      <c r="B219" s="2137"/>
      <c r="C219" s="2137"/>
      <c r="D219" s="1210">
        <f t="shared" ref="D219:K219" si="28">1-D220</f>
        <v>0.62079510703363916</v>
      </c>
      <c r="E219" s="1211">
        <f t="shared" si="28"/>
        <v>0.65695792880258908</v>
      </c>
      <c r="F219" s="1211">
        <f t="shared" si="28"/>
        <v>0.50476190476190474</v>
      </c>
      <c r="G219" s="1211">
        <f t="shared" si="28"/>
        <v>0.77570093457943923</v>
      </c>
      <c r="H219" s="1211">
        <f t="shared" si="28"/>
        <v>0.62326869806094187</v>
      </c>
      <c r="I219" s="1211">
        <f t="shared" si="28"/>
        <v>0.7857142857142857</v>
      </c>
      <c r="J219" s="1212">
        <f t="shared" si="28"/>
        <v>0.77777777777777779</v>
      </c>
      <c r="K219" s="1365">
        <f t="shared" si="28"/>
        <v>0.64696969696969697</v>
      </c>
    </row>
    <row r="220" spans="1:11" ht="18" hidden="1" thickBot="1" x14ac:dyDescent="0.3">
      <c r="A220" s="2138" t="s">
        <v>355</v>
      </c>
      <c r="B220" s="2139"/>
      <c r="C220" s="2139"/>
      <c r="D220" s="1214">
        <f t="shared" ref="D220:K220" si="29">D214/D193*2</f>
        <v>0.37920489296636084</v>
      </c>
      <c r="E220" s="1215">
        <f t="shared" si="29"/>
        <v>0.34304207119741098</v>
      </c>
      <c r="F220" s="1215">
        <f t="shared" si="29"/>
        <v>0.49523809523809526</v>
      </c>
      <c r="G220" s="1215">
        <f t="shared" si="29"/>
        <v>0.22429906542056074</v>
      </c>
      <c r="H220" s="1215">
        <f t="shared" si="29"/>
        <v>0.37673130193905818</v>
      </c>
      <c r="I220" s="1215">
        <f t="shared" si="29"/>
        <v>0.21428571428571427</v>
      </c>
      <c r="J220" s="1216">
        <f t="shared" si="29"/>
        <v>0.22222222222222221</v>
      </c>
      <c r="K220" s="1366">
        <f t="shared" si="29"/>
        <v>0.35303030303030303</v>
      </c>
    </row>
    <row r="221" spans="1:11" ht="15.75" hidden="1" x14ac:dyDescent="0.25">
      <c r="A221" s="2" t="s">
        <v>643</v>
      </c>
      <c r="B221" s="144"/>
      <c r="C221" s="143"/>
      <c r="D221" s="143"/>
      <c r="E221" s="143"/>
      <c r="F221" s="143"/>
      <c r="G221" s="143"/>
      <c r="H221" s="143"/>
      <c r="I221" s="143"/>
      <c r="J221" s="143"/>
      <c r="K221" s="143"/>
    </row>
    <row r="222" spans="1:11" ht="15.75" hidden="1" x14ac:dyDescent="0.25">
      <c r="A222" s="2" t="s">
        <v>422</v>
      </c>
      <c r="B222" s="143"/>
      <c r="C222" s="143"/>
      <c r="D222" s="143"/>
      <c r="E222" s="143"/>
      <c r="F222" s="143"/>
      <c r="G222" s="143"/>
      <c r="H222" s="143"/>
      <c r="I222" s="143"/>
      <c r="J222" s="143"/>
      <c r="K222" s="143"/>
    </row>
    <row r="223" spans="1:11" ht="15.75" hidden="1" x14ac:dyDescent="0.25">
      <c r="A223" s="2" t="s">
        <v>423</v>
      </c>
      <c r="B223" s="143"/>
      <c r="C223" s="143"/>
      <c r="D223" s="143"/>
      <c r="E223" s="143"/>
      <c r="F223" s="143"/>
      <c r="G223" s="143"/>
      <c r="H223" s="143"/>
      <c r="I223" s="143"/>
      <c r="J223" s="143"/>
      <c r="K223" s="143"/>
    </row>
    <row r="224" spans="1:11" ht="9.75" hidden="1" customHeight="1" thickBot="1" x14ac:dyDescent="0.3">
      <c r="A224" s="145"/>
      <c r="B224" s="145"/>
      <c r="C224" s="145"/>
      <c r="D224" s="142"/>
      <c r="E224" s="142"/>
      <c r="F224" s="142"/>
      <c r="G224" s="142"/>
      <c r="H224" s="142"/>
      <c r="I224" s="142"/>
      <c r="J224" s="142"/>
      <c r="K224" s="145"/>
    </row>
    <row r="225" spans="1:11" ht="15.75" hidden="1" thickBot="1" x14ac:dyDescent="0.3">
      <c r="A225" s="2140" t="s">
        <v>73</v>
      </c>
      <c r="B225" s="2141"/>
      <c r="C225" s="2141"/>
      <c r="D225" s="2141"/>
      <c r="E225" s="2141"/>
      <c r="F225" s="2141"/>
      <c r="G225" s="2141"/>
      <c r="H225" s="2141"/>
      <c r="I225" s="2141"/>
      <c r="J225" s="2141"/>
      <c r="K225" s="2142"/>
    </row>
    <row r="226" spans="1:11" ht="15.75" hidden="1" thickBot="1" x14ac:dyDescent="0.3">
      <c r="A226" s="2143" t="s">
        <v>608</v>
      </c>
      <c r="B226" s="2144"/>
      <c r="C226" s="2144"/>
      <c r="D226" s="2144"/>
      <c r="E226" s="2144"/>
      <c r="F226" s="2144"/>
      <c r="G226" s="2144"/>
      <c r="H226" s="2144"/>
      <c r="I226" s="2144"/>
      <c r="J226" s="2144"/>
      <c r="K226" s="2145"/>
    </row>
    <row r="227" spans="1:11" ht="15.75" hidden="1" thickBot="1" x14ac:dyDescent="0.3">
      <c r="A227" s="2133"/>
      <c r="B227" s="2134"/>
      <c r="C227" s="2135"/>
      <c r="D227" s="344" t="s">
        <v>635</v>
      </c>
      <c r="E227" s="343" t="s">
        <v>578</v>
      </c>
      <c r="F227" s="343" t="s">
        <v>579</v>
      </c>
      <c r="G227" s="343" t="s">
        <v>580</v>
      </c>
      <c r="H227" s="343" t="s">
        <v>581</v>
      </c>
      <c r="I227" s="193" t="s">
        <v>638</v>
      </c>
      <c r="J227" s="771" t="s">
        <v>59</v>
      </c>
      <c r="K227" s="775" t="s">
        <v>26</v>
      </c>
    </row>
    <row r="228" spans="1:11" hidden="1" x14ac:dyDescent="0.25">
      <c r="A228" s="2146" t="s">
        <v>60</v>
      </c>
      <c r="B228" s="2147"/>
      <c r="C228" s="2147"/>
      <c r="D228" s="1367">
        <v>52</v>
      </c>
      <c r="E228" s="1368">
        <v>57</v>
      </c>
      <c r="F228" s="1368">
        <v>20</v>
      </c>
      <c r="G228" s="1368">
        <v>21</v>
      </c>
      <c r="H228" s="1368">
        <v>58</v>
      </c>
      <c r="I228" s="1368">
        <v>15</v>
      </c>
      <c r="J228" s="1369">
        <v>6</v>
      </c>
      <c r="K228" s="1370">
        <f>SUM(D228:J228)</f>
        <v>229</v>
      </c>
    </row>
    <row r="229" spans="1:11" ht="15.75" hidden="1" thickBot="1" x14ac:dyDescent="0.3">
      <c r="A229" s="2148" t="s">
        <v>74</v>
      </c>
      <c r="B229" s="2149"/>
      <c r="C229" s="2149"/>
      <c r="D229" s="1371">
        <v>50</v>
      </c>
      <c r="E229" s="1372">
        <v>56</v>
      </c>
      <c r="F229" s="1372">
        <v>20</v>
      </c>
      <c r="G229" s="1372">
        <v>20</v>
      </c>
      <c r="H229" s="1372">
        <v>58</v>
      </c>
      <c r="I229" s="1372">
        <v>15</v>
      </c>
      <c r="J229" s="1373">
        <v>6</v>
      </c>
      <c r="K229" s="1229">
        <f>SUM(D229:J229)</f>
        <v>225</v>
      </c>
    </row>
    <row r="230" spans="1:11" ht="16.5" hidden="1" thickTop="1" thickBot="1" x14ac:dyDescent="0.3">
      <c r="A230" s="2150" t="s">
        <v>62</v>
      </c>
      <c r="B230" s="2151"/>
      <c r="C230" s="2151"/>
      <c r="D230" s="1374">
        <v>2</v>
      </c>
      <c r="E230" s="1375">
        <v>1</v>
      </c>
      <c r="F230" s="1375">
        <v>0</v>
      </c>
      <c r="G230" s="1375">
        <v>1</v>
      </c>
      <c r="H230" s="1375">
        <v>0</v>
      </c>
      <c r="I230" s="1375">
        <v>0</v>
      </c>
      <c r="J230" s="1376">
        <v>0</v>
      </c>
      <c r="K230" s="1364">
        <f>SUM(K228-K229)</f>
        <v>4</v>
      </c>
    </row>
    <row r="231" spans="1:11" hidden="1" x14ac:dyDescent="0.25">
      <c r="A231" s="1280" t="s">
        <v>354</v>
      </c>
      <c r="B231" s="1281"/>
      <c r="C231" s="1282"/>
      <c r="D231" s="1283"/>
      <c r="E231" s="1284"/>
      <c r="F231" s="42"/>
      <c r="G231" s="7"/>
      <c r="H231" s="7"/>
      <c r="I231" s="7"/>
      <c r="J231" s="7"/>
      <c r="K231" s="7"/>
    </row>
    <row r="232" spans="1:11" hidden="1" x14ac:dyDescent="0.25">
      <c r="A232" s="1280" t="s">
        <v>353</v>
      </c>
      <c r="B232" s="1280"/>
      <c r="C232" s="1282"/>
      <c r="D232" s="1285"/>
      <c r="E232" s="1283"/>
      <c r="F232" s="9"/>
      <c r="G232" s="3"/>
      <c r="H232" s="3"/>
      <c r="I232" s="3"/>
      <c r="J232" s="3"/>
      <c r="K232" s="3"/>
    </row>
    <row r="233" spans="1:11" ht="16.5" hidden="1" customHeight="1" x14ac:dyDescent="0.25">
      <c r="A233" s="4"/>
      <c r="B233" s="4"/>
      <c r="C233" s="6"/>
      <c r="D233" s="3"/>
      <c r="E233" s="7"/>
      <c r="F233" s="9"/>
      <c r="G233" s="3"/>
      <c r="H233" s="3"/>
      <c r="I233" s="3"/>
      <c r="J233" s="3"/>
      <c r="K233" s="3"/>
    </row>
    <row r="234" spans="1:11" s="184" customFormat="1" ht="26.25" hidden="1" customHeight="1" thickBot="1" x14ac:dyDescent="0.4">
      <c r="A234" s="2181" t="s">
        <v>475</v>
      </c>
      <c r="B234" s="2181"/>
      <c r="C234" s="2181"/>
      <c r="D234" s="2181"/>
      <c r="E234" s="2181"/>
      <c r="F234" s="2181"/>
      <c r="G234" s="2181"/>
      <c r="H234" s="2181"/>
      <c r="I234" s="2181"/>
      <c r="J234" s="2181"/>
      <c r="K234" s="2182"/>
    </row>
    <row r="235" spans="1:11" ht="15.75" hidden="1" thickBot="1" x14ac:dyDescent="0.3">
      <c r="A235" s="2143" t="s">
        <v>697</v>
      </c>
      <c r="B235" s="2144"/>
      <c r="C235" s="2144"/>
      <c r="D235" s="2144"/>
      <c r="E235" s="2144"/>
      <c r="F235" s="2144"/>
      <c r="G235" s="2144"/>
      <c r="H235" s="2144"/>
      <c r="I235" s="2144"/>
      <c r="J235" s="2144"/>
      <c r="K235" s="2145"/>
    </row>
    <row r="236" spans="1:11" ht="18" hidden="1" thickBot="1" x14ac:dyDescent="0.3">
      <c r="A236" s="2159"/>
      <c r="B236" s="2160"/>
      <c r="C236" s="2161"/>
      <c r="D236" s="344" t="s">
        <v>584</v>
      </c>
      <c r="E236" s="343" t="s">
        <v>578</v>
      </c>
      <c r="F236" s="343" t="s">
        <v>579</v>
      </c>
      <c r="G236" s="343" t="s">
        <v>580</v>
      </c>
      <c r="H236" s="343" t="s">
        <v>581</v>
      </c>
      <c r="I236" s="343" t="s">
        <v>362</v>
      </c>
      <c r="J236" s="343" t="s">
        <v>59</v>
      </c>
      <c r="K236" s="194" t="s">
        <v>26</v>
      </c>
    </row>
    <row r="237" spans="1:11" hidden="1" x14ac:dyDescent="0.25">
      <c r="A237" s="2167" t="s">
        <v>60</v>
      </c>
      <c r="B237" s="2168"/>
      <c r="C237" s="2168"/>
      <c r="D237" s="1238">
        <v>344</v>
      </c>
      <c r="E237" s="1239">
        <v>337</v>
      </c>
      <c r="F237" s="1239">
        <v>113</v>
      </c>
      <c r="G237" s="1239">
        <v>116</v>
      </c>
      <c r="H237" s="1239">
        <v>381</v>
      </c>
      <c r="I237" s="1239">
        <v>89</v>
      </c>
      <c r="J237" s="1240">
        <v>26</v>
      </c>
      <c r="K237" s="542">
        <f>SUM(D237:J237)</f>
        <v>1406</v>
      </c>
    </row>
    <row r="238" spans="1:11" ht="17.25" hidden="1" x14ac:dyDescent="0.25">
      <c r="A238" s="2148" t="s">
        <v>361</v>
      </c>
      <c r="B238" s="2169"/>
      <c r="C238" s="2169"/>
      <c r="D238" s="1241">
        <v>260</v>
      </c>
      <c r="E238" s="1242">
        <v>269</v>
      </c>
      <c r="F238" s="1242">
        <v>82</v>
      </c>
      <c r="G238" s="1242">
        <v>87</v>
      </c>
      <c r="H238" s="1242">
        <v>262</v>
      </c>
      <c r="I238" s="1242">
        <v>79</v>
      </c>
      <c r="J238" s="1243">
        <v>23</v>
      </c>
      <c r="K238" s="546">
        <f>SUM(D238:J238)</f>
        <v>1062</v>
      </c>
    </row>
    <row r="239" spans="1:11" ht="15" hidden="1" customHeight="1" x14ac:dyDescent="0.25">
      <c r="A239" s="2170" t="s">
        <v>61</v>
      </c>
      <c r="B239" s="2171"/>
      <c r="C239" s="2171"/>
      <c r="D239" s="1241">
        <v>79</v>
      </c>
      <c r="E239" s="1242">
        <v>48</v>
      </c>
      <c r="F239" s="1242">
        <v>20</v>
      </c>
      <c r="G239" s="1242">
        <v>16</v>
      </c>
      <c r="H239" s="1242">
        <v>88</v>
      </c>
      <c r="I239" s="1242">
        <v>7</v>
      </c>
      <c r="J239" s="1243">
        <v>1</v>
      </c>
      <c r="K239" s="546">
        <f>SUM(D239:J239)</f>
        <v>259</v>
      </c>
    </row>
    <row r="240" spans="1:11" ht="15.75" hidden="1" thickBot="1" x14ac:dyDescent="0.3">
      <c r="A240" s="2176" t="s">
        <v>360</v>
      </c>
      <c r="B240" s="2177"/>
      <c r="C240" s="2178"/>
      <c r="D240" s="1244">
        <f>SUM(D238:D239)</f>
        <v>339</v>
      </c>
      <c r="E240" s="1245">
        <f t="shared" ref="E240:J240" si="30">SUM(E238:E239)</f>
        <v>317</v>
      </c>
      <c r="F240" s="1245">
        <f t="shared" si="30"/>
        <v>102</v>
      </c>
      <c r="G240" s="1245">
        <f t="shared" si="30"/>
        <v>103</v>
      </c>
      <c r="H240" s="1245">
        <f t="shared" si="30"/>
        <v>350</v>
      </c>
      <c r="I240" s="1245">
        <f t="shared" si="30"/>
        <v>86</v>
      </c>
      <c r="J240" s="1246">
        <f t="shared" si="30"/>
        <v>24</v>
      </c>
      <c r="K240" s="550">
        <f>K238+K239</f>
        <v>1321</v>
      </c>
    </row>
    <row r="241" spans="1:11" ht="18" hidden="1" customHeight="1" thickTop="1" thickBot="1" x14ac:dyDescent="0.3">
      <c r="A241" s="2179" t="s">
        <v>62</v>
      </c>
      <c r="B241" s="2180"/>
      <c r="C241" s="2180"/>
      <c r="D241" s="1247">
        <f t="shared" ref="D241:K241" si="31">D237-D240</f>
        <v>5</v>
      </c>
      <c r="E241" s="599">
        <f t="shared" si="31"/>
        <v>20</v>
      </c>
      <c r="F241" s="599">
        <f t="shared" si="31"/>
        <v>11</v>
      </c>
      <c r="G241" s="599">
        <f t="shared" si="31"/>
        <v>13</v>
      </c>
      <c r="H241" s="599">
        <f t="shared" si="31"/>
        <v>31</v>
      </c>
      <c r="I241" s="599">
        <f t="shared" si="31"/>
        <v>3</v>
      </c>
      <c r="J241" s="600">
        <f t="shared" si="31"/>
        <v>2</v>
      </c>
      <c r="K241" s="601">
        <f t="shared" si="31"/>
        <v>85</v>
      </c>
    </row>
    <row r="242" spans="1:11" ht="7.5" hidden="1" customHeight="1" x14ac:dyDescent="0.25">
      <c r="A242" s="2183"/>
      <c r="B242" s="2184"/>
      <c r="C242" s="2184"/>
      <c r="D242" s="2184"/>
      <c r="E242" s="2184"/>
      <c r="F242" s="2184"/>
      <c r="G242" s="2184"/>
      <c r="H242" s="2184"/>
      <c r="I242" s="2184"/>
      <c r="J242" s="2184"/>
      <c r="K242" s="2185"/>
    </row>
    <row r="243" spans="1:11" hidden="1" x14ac:dyDescent="0.25">
      <c r="A243" s="2174" t="s">
        <v>63</v>
      </c>
      <c r="B243" s="2174"/>
      <c r="C243" s="2174"/>
      <c r="D243" s="2174"/>
      <c r="E243" s="2174"/>
      <c r="F243" s="2174"/>
      <c r="G243" s="2174"/>
      <c r="H243" s="2174"/>
      <c r="I243" s="2174"/>
      <c r="J243" s="2174"/>
      <c r="K243" s="2175"/>
    </row>
    <row r="244" spans="1:11" ht="15.75" hidden="1" thickBot="1" x14ac:dyDescent="0.3">
      <c r="A244" s="2143" t="s">
        <v>712</v>
      </c>
      <c r="B244" s="2144"/>
      <c r="C244" s="2144"/>
      <c r="D244" s="2144"/>
      <c r="E244" s="2144"/>
      <c r="F244" s="2144"/>
      <c r="G244" s="2144"/>
      <c r="H244" s="2144"/>
      <c r="I244" s="2144"/>
      <c r="J244" s="2144"/>
      <c r="K244" s="2145"/>
    </row>
    <row r="245" spans="1:11" ht="15.75" hidden="1" thickBot="1" x14ac:dyDescent="0.3">
      <c r="A245" s="2159"/>
      <c r="B245" s="2160"/>
      <c r="C245" s="2161"/>
      <c r="D245" s="344" t="s">
        <v>584</v>
      </c>
      <c r="E245" s="343" t="s">
        <v>578</v>
      </c>
      <c r="F245" s="343" t="s">
        <v>579</v>
      </c>
      <c r="G245" s="343" t="s">
        <v>580</v>
      </c>
      <c r="H245" s="343" t="s">
        <v>581</v>
      </c>
      <c r="I245" s="193" t="s">
        <v>64</v>
      </c>
      <c r="J245" s="193" t="s">
        <v>59</v>
      </c>
      <c r="K245" s="194" t="s">
        <v>26</v>
      </c>
    </row>
    <row r="246" spans="1:11" ht="15" hidden="1" customHeight="1" x14ac:dyDescent="0.25">
      <c r="A246" s="151"/>
      <c r="B246" s="2152" t="s">
        <v>65</v>
      </c>
      <c r="C246" s="2153"/>
      <c r="D246" s="1223">
        <v>47</v>
      </c>
      <c r="E246" s="1223">
        <v>25</v>
      </c>
      <c r="F246" s="1223">
        <v>13</v>
      </c>
      <c r="G246" s="1223">
        <v>6</v>
      </c>
      <c r="H246" s="1223">
        <v>61</v>
      </c>
      <c r="I246" s="1223">
        <v>4</v>
      </c>
      <c r="J246" s="1224">
        <v>1</v>
      </c>
      <c r="K246" s="1221">
        <f>SUM(D246:J246)</f>
        <v>157</v>
      </c>
    </row>
    <row r="247" spans="1:11" ht="15" hidden="1" customHeight="1" x14ac:dyDescent="0.25">
      <c r="A247" s="152"/>
      <c r="B247" s="2154" t="s">
        <v>254</v>
      </c>
      <c r="C247" s="2155"/>
      <c r="D247" s="1222">
        <v>0</v>
      </c>
      <c r="E247" s="1223">
        <v>0</v>
      </c>
      <c r="F247" s="1223">
        <v>0</v>
      </c>
      <c r="G247" s="1223">
        <v>0</v>
      </c>
      <c r="H247" s="1223">
        <v>0</v>
      </c>
      <c r="I247" s="1223">
        <v>0</v>
      </c>
      <c r="J247" s="1224">
        <v>0</v>
      </c>
      <c r="K247" s="1232">
        <f>SUM(D247:I247)</f>
        <v>0</v>
      </c>
    </row>
    <row r="248" spans="1:11" ht="15" hidden="1" customHeight="1" x14ac:dyDescent="0.25">
      <c r="A248" s="2156" t="s">
        <v>255</v>
      </c>
      <c r="B248" s="2154"/>
      <c r="C248" s="2155"/>
      <c r="D248" s="1222">
        <v>0</v>
      </c>
      <c r="E248" s="1223">
        <v>0</v>
      </c>
      <c r="F248" s="1223">
        <v>0</v>
      </c>
      <c r="G248" s="1223">
        <v>0</v>
      </c>
      <c r="H248" s="1223">
        <v>0</v>
      </c>
      <c r="I248" s="1223">
        <v>0</v>
      </c>
      <c r="J248" s="1224">
        <v>0</v>
      </c>
      <c r="K248" s="1232">
        <f>SUM(D248:I248)</f>
        <v>0</v>
      </c>
    </row>
    <row r="249" spans="1:11" ht="15" hidden="1" customHeight="1" x14ac:dyDescent="0.25">
      <c r="A249" s="2156" t="s">
        <v>359</v>
      </c>
      <c r="B249" s="2154"/>
      <c r="C249" s="2155"/>
      <c r="D249" s="1222">
        <v>0</v>
      </c>
      <c r="E249" s="1223">
        <v>0</v>
      </c>
      <c r="F249" s="1223">
        <v>0</v>
      </c>
      <c r="G249" s="1223">
        <v>0</v>
      </c>
      <c r="H249" s="1223">
        <v>0</v>
      </c>
      <c r="I249" s="1223">
        <v>0</v>
      </c>
      <c r="J249" s="1224">
        <v>0</v>
      </c>
      <c r="K249" s="1232">
        <f>SUM(D249:J249)</f>
        <v>0</v>
      </c>
    </row>
    <row r="250" spans="1:11" ht="15.75" hidden="1" thickBot="1" x14ac:dyDescent="0.3">
      <c r="A250" s="2162" t="s">
        <v>66</v>
      </c>
      <c r="B250" s="2163"/>
      <c r="C250" s="2164"/>
      <c r="D250" s="1226">
        <v>0</v>
      </c>
      <c r="E250" s="1227">
        <v>0</v>
      </c>
      <c r="F250" s="1227">
        <v>0</v>
      </c>
      <c r="G250" s="1227">
        <v>0</v>
      </c>
      <c r="H250" s="1227">
        <v>0</v>
      </c>
      <c r="I250" s="1227">
        <v>0</v>
      </c>
      <c r="J250" s="1228">
        <v>0</v>
      </c>
      <c r="K250" s="1229">
        <f>SUM(D250:J250)</f>
        <v>0</v>
      </c>
    </row>
    <row r="251" spans="1:11" ht="16.5" hidden="1" customHeight="1" thickTop="1" thickBot="1" x14ac:dyDescent="0.3">
      <c r="A251" s="195"/>
      <c r="B251" s="2165" t="s">
        <v>67</v>
      </c>
      <c r="C251" s="2166"/>
      <c r="D251" s="1233">
        <f t="shared" ref="D251:K251" si="32">SUM(D246:D250)</f>
        <v>47</v>
      </c>
      <c r="E251" s="843">
        <f t="shared" si="32"/>
        <v>25</v>
      </c>
      <c r="F251" s="843">
        <f t="shared" si="32"/>
        <v>13</v>
      </c>
      <c r="G251" s="843">
        <f t="shared" si="32"/>
        <v>6</v>
      </c>
      <c r="H251" s="843">
        <f t="shared" si="32"/>
        <v>61</v>
      </c>
      <c r="I251" s="843">
        <f t="shared" si="32"/>
        <v>4</v>
      </c>
      <c r="J251" s="1234">
        <f t="shared" si="32"/>
        <v>1</v>
      </c>
      <c r="K251" s="1235">
        <f t="shared" si="32"/>
        <v>157</v>
      </c>
    </row>
    <row r="252" spans="1:11" ht="7.5" hidden="1" customHeight="1" thickBot="1" x14ac:dyDescent="0.3">
      <c r="A252" s="149"/>
      <c r="B252" s="150"/>
      <c r="C252" s="150"/>
      <c r="D252" s="146"/>
      <c r="E252" s="146"/>
      <c r="F252" s="146"/>
      <c r="G252" s="146"/>
      <c r="H252" s="146"/>
      <c r="I252" s="146"/>
      <c r="J252" s="146"/>
      <c r="K252" s="147"/>
    </row>
    <row r="253" spans="1:11" ht="15.75" hidden="1" thickBot="1" x14ac:dyDescent="0.3">
      <c r="A253" s="2140" t="s">
        <v>68</v>
      </c>
      <c r="B253" s="2141"/>
      <c r="C253" s="2141"/>
      <c r="D253" s="2141"/>
      <c r="E253" s="2141"/>
      <c r="F253" s="2141"/>
      <c r="G253" s="2141"/>
      <c r="H253" s="2141"/>
      <c r="I253" s="2141"/>
      <c r="J253" s="2141"/>
      <c r="K253" s="2142"/>
    </row>
    <row r="254" spans="1:11" ht="15.75" hidden="1" thickBot="1" x14ac:dyDescent="0.3">
      <c r="A254" s="2143" t="s">
        <v>712</v>
      </c>
      <c r="B254" s="2144"/>
      <c r="C254" s="2144"/>
      <c r="D254" s="2144"/>
      <c r="E254" s="2144"/>
      <c r="F254" s="2144"/>
      <c r="G254" s="2144"/>
      <c r="H254" s="2144"/>
      <c r="I254" s="2144"/>
      <c r="J254" s="2144"/>
      <c r="K254" s="2145"/>
    </row>
    <row r="255" spans="1:11" ht="15.75" hidden="1" thickBot="1" x14ac:dyDescent="0.3">
      <c r="A255" s="2133"/>
      <c r="B255" s="2134"/>
      <c r="C255" s="2135"/>
      <c r="D255" s="344" t="s">
        <v>584</v>
      </c>
      <c r="E255" s="343" t="s">
        <v>578</v>
      </c>
      <c r="F255" s="343" t="s">
        <v>579</v>
      </c>
      <c r="G255" s="343" t="s">
        <v>580</v>
      </c>
      <c r="H255" s="343" t="s">
        <v>581</v>
      </c>
      <c r="I255" s="193" t="s">
        <v>64</v>
      </c>
      <c r="J255" s="193" t="s">
        <v>59</v>
      </c>
      <c r="K255" s="194" t="s">
        <v>26</v>
      </c>
    </row>
    <row r="256" spans="1:11" ht="15" hidden="1" customHeight="1" x14ac:dyDescent="0.25">
      <c r="A256" s="968"/>
      <c r="B256" s="2152" t="s">
        <v>69</v>
      </c>
      <c r="C256" s="2153"/>
      <c r="D256" s="1218">
        <v>50</v>
      </c>
      <c r="E256" s="1219">
        <v>47</v>
      </c>
      <c r="F256" s="1219">
        <v>19</v>
      </c>
      <c r="G256" s="1219">
        <v>3</v>
      </c>
      <c r="H256" s="1219">
        <v>60</v>
      </c>
      <c r="I256" s="1219">
        <v>4</v>
      </c>
      <c r="J256" s="1220">
        <v>1</v>
      </c>
      <c r="K256" s="1221">
        <f>SUM(D256:J256)</f>
        <v>184</v>
      </c>
    </row>
    <row r="257" spans="1:11" ht="15" hidden="1" customHeight="1" x14ac:dyDescent="0.25">
      <c r="A257" s="154"/>
      <c r="B257" s="2154" t="s">
        <v>70</v>
      </c>
      <c r="C257" s="2155"/>
      <c r="D257" s="1222">
        <v>3</v>
      </c>
      <c r="E257" s="1223">
        <v>2</v>
      </c>
      <c r="F257" s="1223">
        <v>1</v>
      </c>
      <c r="G257" s="1223">
        <v>0</v>
      </c>
      <c r="H257" s="1223">
        <v>1</v>
      </c>
      <c r="I257" s="1223">
        <v>0</v>
      </c>
      <c r="J257" s="1224">
        <v>0</v>
      </c>
      <c r="K257" s="1225">
        <f>SUM(D257:J257)</f>
        <v>7</v>
      </c>
    </row>
    <row r="258" spans="1:11" ht="15" hidden="1" customHeight="1" x14ac:dyDescent="0.25">
      <c r="A258" s="2156" t="s">
        <v>358</v>
      </c>
      <c r="B258" s="2154"/>
      <c r="C258" s="2155"/>
      <c r="D258" s="1222">
        <v>0</v>
      </c>
      <c r="E258" s="1223">
        <v>0</v>
      </c>
      <c r="F258" s="1223">
        <v>0</v>
      </c>
      <c r="G258" s="1223">
        <v>0</v>
      </c>
      <c r="H258" s="1223">
        <v>0</v>
      </c>
      <c r="I258" s="1223">
        <v>0</v>
      </c>
      <c r="J258" s="1224">
        <v>0</v>
      </c>
      <c r="K258" s="1225">
        <f>SUM(D258:J258)</f>
        <v>0</v>
      </c>
    </row>
    <row r="259" spans="1:11" ht="15" hidden="1" customHeight="1" x14ac:dyDescent="0.25">
      <c r="A259" s="154"/>
      <c r="B259" s="2154" t="s">
        <v>357</v>
      </c>
      <c r="C259" s="2155"/>
      <c r="D259" s="1222">
        <v>0</v>
      </c>
      <c r="E259" s="1223">
        <v>0</v>
      </c>
      <c r="F259" s="1223">
        <v>0</v>
      </c>
      <c r="G259" s="1223">
        <v>0</v>
      </c>
      <c r="H259" s="1223">
        <v>0</v>
      </c>
      <c r="I259" s="1223">
        <v>0</v>
      </c>
      <c r="J259" s="1224">
        <v>0</v>
      </c>
      <c r="K259" s="1225">
        <f>SUM(D259:J259)</f>
        <v>0</v>
      </c>
    </row>
    <row r="260" spans="1:11" ht="15.75" hidden="1" customHeight="1" thickBot="1" x14ac:dyDescent="0.3">
      <c r="A260" s="982"/>
      <c r="B260" s="2163" t="s">
        <v>356</v>
      </c>
      <c r="C260" s="2164"/>
      <c r="D260" s="1226">
        <v>0</v>
      </c>
      <c r="E260" s="1227">
        <v>0</v>
      </c>
      <c r="F260" s="1227">
        <v>0</v>
      </c>
      <c r="G260" s="1227">
        <v>0</v>
      </c>
      <c r="H260" s="1227">
        <v>0</v>
      </c>
      <c r="I260" s="1227">
        <v>0</v>
      </c>
      <c r="J260" s="1228">
        <v>0</v>
      </c>
      <c r="K260" s="1229">
        <f>SUM(D260:J260)</f>
        <v>0</v>
      </c>
    </row>
    <row r="261" spans="1:11" ht="16.5" hidden="1" customHeight="1" thickTop="1" thickBot="1" x14ac:dyDescent="0.3">
      <c r="A261" s="981"/>
      <c r="B261" s="2165" t="s">
        <v>71</v>
      </c>
      <c r="C261" s="2166"/>
      <c r="D261" s="1230">
        <f t="shared" ref="D261:K261" si="33">SUM(D256:D260)</f>
        <v>53</v>
      </c>
      <c r="E261" s="1231">
        <f t="shared" si="33"/>
        <v>49</v>
      </c>
      <c r="F261" s="1231">
        <f t="shared" si="33"/>
        <v>20</v>
      </c>
      <c r="G261" s="1231">
        <f t="shared" si="33"/>
        <v>3</v>
      </c>
      <c r="H261" s="1231">
        <f t="shared" si="33"/>
        <v>61</v>
      </c>
      <c r="I261" s="1231">
        <f t="shared" si="33"/>
        <v>4</v>
      </c>
      <c r="J261" s="1236">
        <f t="shared" si="33"/>
        <v>1</v>
      </c>
      <c r="K261" s="1237">
        <f t="shared" si="33"/>
        <v>191</v>
      </c>
    </row>
    <row r="262" spans="1:11" ht="7.5" hidden="1" customHeight="1" thickBot="1" x14ac:dyDescent="0.3">
      <c r="A262" s="149"/>
      <c r="B262" s="150"/>
      <c r="C262" s="150"/>
      <c r="D262" s="146"/>
      <c r="E262" s="146"/>
      <c r="F262" s="146"/>
      <c r="G262" s="146"/>
      <c r="H262" s="146"/>
      <c r="I262" s="146"/>
      <c r="J262" s="146"/>
      <c r="K262" s="148"/>
    </row>
    <row r="263" spans="1:11" ht="15.75" hidden="1" thickBot="1" x14ac:dyDescent="0.3">
      <c r="A263" s="2140" t="s">
        <v>478</v>
      </c>
      <c r="B263" s="2141"/>
      <c r="C263" s="2141"/>
      <c r="D263" s="2141"/>
      <c r="E263" s="2141"/>
      <c r="F263" s="2141"/>
      <c r="G263" s="2141"/>
      <c r="H263" s="2141"/>
      <c r="I263" s="2141"/>
      <c r="J263" s="2141"/>
      <c r="K263" s="2142"/>
    </row>
    <row r="264" spans="1:11" ht="15.75" hidden="1" thickBot="1" x14ac:dyDescent="0.3">
      <c r="A264" s="2143" t="s">
        <v>697</v>
      </c>
      <c r="B264" s="2144"/>
      <c r="C264" s="2144"/>
      <c r="D264" s="2144"/>
      <c r="E264" s="2144"/>
      <c r="F264" s="2144"/>
      <c r="G264" s="2144"/>
      <c r="H264" s="2144"/>
      <c r="I264" s="2144"/>
      <c r="J264" s="2144"/>
      <c r="K264" s="2145"/>
    </row>
    <row r="265" spans="1:11" ht="15.75" hidden="1" thickBot="1" x14ac:dyDescent="0.3">
      <c r="A265" s="2133"/>
      <c r="B265" s="2134"/>
      <c r="C265" s="2135"/>
      <c r="D265" s="344" t="s">
        <v>584</v>
      </c>
      <c r="E265" s="343" t="s">
        <v>578</v>
      </c>
      <c r="F265" s="343" t="s">
        <v>579</v>
      </c>
      <c r="G265" s="343" t="s">
        <v>580</v>
      </c>
      <c r="H265" s="343" t="s">
        <v>581</v>
      </c>
      <c r="I265" s="343" t="s">
        <v>64</v>
      </c>
      <c r="J265" s="765" t="s">
        <v>59</v>
      </c>
      <c r="K265" s="768" t="s">
        <v>26</v>
      </c>
    </row>
    <row r="266" spans="1:11" hidden="1" x14ac:dyDescent="0.25">
      <c r="A266" s="2136" t="s">
        <v>72</v>
      </c>
      <c r="B266" s="2137"/>
      <c r="C266" s="2137"/>
      <c r="D266" s="1210">
        <f t="shared" ref="D266:K266" si="34">1-D267</f>
        <v>0.68731563421828912</v>
      </c>
      <c r="E266" s="1211">
        <f t="shared" si="34"/>
        <v>0.69085173501577279</v>
      </c>
      <c r="F266" s="1211">
        <f t="shared" si="34"/>
        <v>0.60784313725490202</v>
      </c>
      <c r="G266" s="1211">
        <f t="shared" si="34"/>
        <v>0.94174757281553401</v>
      </c>
      <c r="H266" s="1211">
        <f t="shared" si="34"/>
        <v>0.65142857142857147</v>
      </c>
      <c r="I266" s="1211">
        <f t="shared" si="34"/>
        <v>0.90697674418604657</v>
      </c>
      <c r="J266" s="1212">
        <f t="shared" si="34"/>
        <v>0.91666666666666663</v>
      </c>
      <c r="K266" s="1213">
        <f t="shared" si="34"/>
        <v>0.71082513247539736</v>
      </c>
    </row>
    <row r="267" spans="1:11" ht="18" hidden="1" thickBot="1" x14ac:dyDescent="0.3">
      <c r="A267" s="2138" t="s">
        <v>355</v>
      </c>
      <c r="B267" s="2139"/>
      <c r="C267" s="2139"/>
      <c r="D267" s="1214">
        <f>(D261/D240)*2</f>
        <v>0.31268436578171094</v>
      </c>
      <c r="E267" s="1215">
        <f t="shared" ref="E267:K267" si="35">E261/E240*2</f>
        <v>0.30914826498422715</v>
      </c>
      <c r="F267" s="1215">
        <f t="shared" si="35"/>
        <v>0.39215686274509803</v>
      </c>
      <c r="G267" s="1215">
        <f t="shared" si="35"/>
        <v>5.8252427184466021E-2</v>
      </c>
      <c r="H267" s="1215">
        <f t="shared" si="35"/>
        <v>0.34857142857142859</v>
      </c>
      <c r="I267" s="1215">
        <f t="shared" si="35"/>
        <v>9.3023255813953487E-2</v>
      </c>
      <c r="J267" s="1216">
        <f t="shared" si="35"/>
        <v>8.3333333333333329E-2</v>
      </c>
      <c r="K267" s="1217">
        <f t="shared" si="35"/>
        <v>0.28917486752460259</v>
      </c>
    </row>
    <row r="268" spans="1:11" ht="15.75" hidden="1" x14ac:dyDescent="0.25">
      <c r="A268" s="2" t="s">
        <v>421</v>
      </c>
      <c r="B268" s="144"/>
      <c r="C268" s="143"/>
      <c r="D268" s="143"/>
      <c r="E268" s="143"/>
      <c r="F268" s="143"/>
      <c r="G268" s="143"/>
      <c r="H268" s="143"/>
      <c r="I268" s="143"/>
      <c r="J268" s="143"/>
      <c r="K268" s="143"/>
    </row>
    <row r="269" spans="1:11" ht="15.75" hidden="1" x14ac:dyDescent="0.25">
      <c r="A269" s="2" t="s">
        <v>422</v>
      </c>
      <c r="B269" s="143"/>
      <c r="C269" s="143"/>
      <c r="D269" s="143"/>
      <c r="E269" s="143"/>
      <c r="F269" s="143"/>
      <c r="G269" s="143"/>
      <c r="H269" s="143"/>
      <c r="I269" s="143"/>
      <c r="J269" s="143"/>
      <c r="K269" s="143"/>
    </row>
    <row r="270" spans="1:11" ht="15.75" hidden="1" x14ac:dyDescent="0.25">
      <c r="A270" s="2" t="s">
        <v>423</v>
      </c>
      <c r="B270" s="143"/>
      <c r="C270" s="143"/>
      <c r="D270" s="143"/>
      <c r="E270" s="143"/>
      <c r="F270" s="143"/>
      <c r="G270" s="143"/>
      <c r="H270" s="143"/>
      <c r="I270" s="143"/>
      <c r="J270" s="143"/>
      <c r="K270" s="143"/>
    </row>
    <row r="271" spans="1:11" hidden="1" x14ac:dyDescent="0.25">
      <c r="A271" s="630" t="s">
        <v>424</v>
      </c>
      <c r="B271" s="143"/>
      <c r="C271" s="143"/>
      <c r="D271" s="143"/>
      <c r="E271" s="143"/>
      <c r="F271" s="143"/>
      <c r="G271" s="143"/>
      <c r="H271" s="143"/>
      <c r="I271" s="143"/>
      <c r="J271" s="143"/>
      <c r="K271" s="143"/>
    </row>
    <row r="272" spans="1:11" ht="9.75" hidden="1" customHeight="1" thickBot="1" x14ac:dyDescent="0.3">
      <c r="A272" s="145"/>
      <c r="B272" s="145"/>
      <c r="C272" s="145"/>
      <c r="D272" s="142"/>
      <c r="E272" s="142"/>
      <c r="F272" s="142"/>
      <c r="G272" s="142"/>
      <c r="H272" s="142"/>
      <c r="I272" s="142"/>
      <c r="J272" s="142"/>
      <c r="K272" s="145"/>
    </row>
    <row r="273" spans="1:11" ht="15.75" hidden="1" thickBot="1" x14ac:dyDescent="0.3">
      <c r="A273" s="2140" t="s">
        <v>73</v>
      </c>
      <c r="B273" s="2141"/>
      <c r="C273" s="2141"/>
      <c r="D273" s="2141"/>
      <c r="E273" s="2141"/>
      <c r="F273" s="2141"/>
      <c r="G273" s="2141"/>
      <c r="H273" s="2141"/>
      <c r="I273" s="2141"/>
      <c r="J273" s="2141"/>
      <c r="K273" s="2142"/>
    </row>
    <row r="274" spans="1:11" ht="15.75" hidden="1" thickBot="1" x14ac:dyDescent="0.3">
      <c r="A274" s="2143" t="s">
        <v>697</v>
      </c>
      <c r="B274" s="2144"/>
      <c r="C274" s="2144"/>
      <c r="D274" s="2144"/>
      <c r="E274" s="2144"/>
      <c r="F274" s="2144"/>
      <c r="G274" s="2144"/>
      <c r="H274" s="2144"/>
      <c r="I274" s="2144"/>
      <c r="J274" s="2144"/>
      <c r="K274" s="2145"/>
    </row>
    <row r="275" spans="1:11" ht="15.75" hidden="1" thickBot="1" x14ac:dyDescent="0.3">
      <c r="A275" s="2133"/>
      <c r="B275" s="2134"/>
      <c r="C275" s="2135"/>
      <c r="D275" s="344" t="s">
        <v>584</v>
      </c>
      <c r="E275" s="343" t="s">
        <v>578</v>
      </c>
      <c r="F275" s="343" t="s">
        <v>579</v>
      </c>
      <c r="G275" s="343" t="s">
        <v>580</v>
      </c>
      <c r="H275" s="343" t="s">
        <v>581</v>
      </c>
      <c r="I275" s="193" t="s">
        <v>64</v>
      </c>
      <c r="J275" s="771" t="s">
        <v>59</v>
      </c>
      <c r="K275" s="775" t="s">
        <v>26</v>
      </c>
    </row>
    <row r="276" spans="1:11" hidden="1" x14ac:dyDescent="0.25">
      <c r="A276" s="2146" t="s">
        <v>60</v>
      </c>
      <c r="B276" s="2147"/>
      <c r="C276" s="2147"/>
      <c r="D276" s="1202">
        <v>56</v>
      </c>
      <c r="E276" s="1203">
        <v>61</v>
      </c>
      <c r="F276" s="1203">
        <v>22</v>
      </c>
      <c r="G276" s="1203">
        <v>23</v>
      </c>
      <c r="H276" s="1203">
        <v>62</v>
      </c>
      <c r="I276" s="1203">
        <v>16</v>
      </c>
      <c r="J276" s="1204">
        <v>6</v>
      </c>
      <c r="K276" s="776">
        <f>SUM(D276:J276)</f>
        <v>246</v>
      </c>
    </row>
    <row r="277" spans="1:11" hidden="1" x14ac:dyDescent="0.25">
      <c r="A277" s="2148" t="s">
        <v>74</v>
      </c>
      <c r="B277" s="2149"/>
      <c r="C277" s="2149"/>
      <c r="D277" s="1205">
        <v>54</v>
      </c>
      <c r="E277" s="1206">
        <v>57</v>
      </c>
      <c r="F277" s="1206">
        <v>20</v>
      </c>
      <c r="G277" s="1206">
        <v>21</v>
      </c>
      <c r="H277" s="1206">
        <v>58</v>
      </c>
      <c r="I277" s="1206">
        <v>16</v>
      </c>
      <c r="J277" s="1207">
        <v>6</v>
      </c>
      <c r="K277" s="759">
        <f>SUM(D277:J277)</f>
        <v>232</v>
      </c>
    </row>
    <row r="278" spans="1:11" ht="15.75" hidden="1" thickBot="1" x14ac:dyDescent="0.3">
      <c r="A278" s="2150" t="s">
        <v>62</v>
      </c>
      <c r="B278" s="2151"/>
      <c r="C278" s="2151"/>
      <c r="D278" s="1208">
        <v>2</v>
      </c>
      <c r="E278" s="1209">
        <v>4</v>
      </c>
      <c r="F278" s="1209">
        <v>2</v>
      </c>
      <c r="G278" s="1209">
        <v>2</v>
      </c>
      <c r="H278" s="1209">
        <v>4</v>
      </c>
      <c r="I278" s="1209">
        <v>0</v>
      </c>
      <c r="J278" s="774">
        <v>0</v>
      </c>
      <c r="K278" s="777">
        <f>SUM(K276-K277)</f>
        <v>14</v>
      </c>
    </row>
    <row r="279" spans="1:11" hidden="1" x14ac:dyDescent="0.25">
      <c r="A279" s="4" t="s">
        <v>354</v>
      </c>
      <c r="B279" s="5"/>
      <c r="C279" s="6"/>
      <c r="D279" s="7"/>
      <c r="E279" s="8"/>
      <c r="F279" s="42"/>
      <c r="G279" s="7"/>
      <c r="H279" s="7"/>
      <c r="I279" s="7"/>
      <c r="J279" s="7"/>
      <c r="K279" s="7"/>
    </row>
    <row r="280" spans="1:11" hidden="1" x14ac:dyDescent="0.25">
      <c r="A280" s="4" t="s">
        <v>353</v>
      </c>
      <c r="B280" s="4"/>
      <c r="C280" s="6"/>
      <c r="D280" s="3"/>
      <c r="E280" s="7"/>
      <c r="F280" s="9"/>
      <c r="G280" s="3"/>
      <c r="H280" s="3"/>
      <c r="I280" s="3"/>
      <c r="J280" s="3"/>
      <c r="K280" s="3"/>
    </row>
    <row r="281" spans="1:11" s="184" customFormat="1" ht="26.25" hidden="1" customHeight="1" thickBot="1" x14ac:dyDescent="0.4">
      <c r="A281" s="2181" t="s">
        <v>475</v>
      </c>
      <c r="B281" s="2181"/>
      <c r="C281" s="2181"/>
      <c r="D281" s="2181"/>
      <c r="E281" s="2181"/>
      <c r="F281" s="2181"/>
      <c r="G281" s="2181"/>
      <c r="H281" s="2181"/>
      <c r="I281" s="2181"/>
      <c r="J281" s="2181"/>
      <c r="K281" s="2182"/>
    </row>
    <row r="282" spans="1:11" ht="15.75" hidden="1" thickBot="1" x14ac:dyDescent="0.3">
      <c r="A282" s="2143" t="s">
        <v>492</v>
      </c>
      <c r="B282" s="2144"/>
      <c r="C282" s="2144"/>
      <c r="D282" s="2144"/>
      <c r="E282" s="2144"/>
      <c r="F282" s="2144"/>
      <c r="G282" s="2144"/>
      <c r="H282" s="2144"/>
      <c r="I282" s="2144"/>
      <c r="J282" s="2144"/>
      <c r="K282" s="2145"/>
    </row>
    <row r="283" spans="1:11" ht="18" hidden="1" thickBot="1" x14ac:dyDescent="0.3">
      <c r="A283" s="2159"/>
      <c r="B283" s="2160"/>
      <c r="C283" s="2161"/>
      <c r="D283" s="344" t="s">
        <v>54</v>
      </c>
      <c r="E283" s="343" t="s">
        <v>55</v>
      </c>
      <c r="F283" s="343" t="s">
        <v>56</v>
      </c>
      <c r="G283" s="343" t="s">
        <v>57</v>
      </c>
      <c r="H283" s="343" t="s">
        <v>58</v>
      </c>
      <c r="I283" s="343" t="s">
        <v>362</v>
      </c>
      <c r="J283" s="343" t="s">
        <v>59</v>
      </c>
      <c r="K283" s="194" t="s">
        <v>26</v>
      </c>
    </row>
    <row r="284" spans="1:11" hidden="1" x14ac:dyDescent="0.25">
      <c r="A284" s="2167" t="s">
        <v>60</v>
      </c>
      <c r="B284" s="2168"/>
      <c r="C284" s="2168"/>
      <c r="D284" s="539">
        <v>420</v>
      </c>
      <c r="E284" s="540">
        <v>281</v>
      </c>
      <c r="F284" s="540">
        <v>133</v>
      </c>
      <c r="G284" s="540">
        <v>52</v>
      </c>
      <c r="H284" s="540">
        <v>407</v>
      </c>
      <c r="I284" s="540">
        <v>88</v>
      </c>
      <c r="J284" s="541">
        <v>25</v>
      </c>
      <c r="K284" s="542">
        <f>SUM(D284:J284)</f>
        <v>1406</v>
      </c>
    </row>
    <row r="285" spans="1:11" ht="17.25" hidden="1" x14ac:dyDescent="0.25">
      <c r="A285" s="2148" t="s">
        <v>361</v>
      </c>
      <c r="B285" s="2169"/>
      <c r="C285" s="2169"/>
      <c r="D285" s="543">
        <v>327</v>
      </c>
      <c r="E285" s="544">
        <v>229</v>
      </c>
      <c r="F285" s="544">
        <v>98</v>
      </c>
      <c r="G285" s="544">
        <v>39</v>
      </c>
      <c r="H285" s="544">
        <v>329</v>
      </c>
      <c r="I285" s="544">
        <v>80</v>
      </c>
      <c r="J285" s="545">
        <v>23</v>
      </c>
      <c r="K285" s="546">
        <f>SUM(D285:J285)</f>
        <v>1125</v>
      </c>
    </row>
    <row r="286" spans="1:11" ht="15" hidden="1" customHeight="1" x14ac:dyDescent="0.25">
      <c r="A286" s="2170" t="s">
        <v>61</v>
      </c>
      <c r="B286" s="2171"/>
      <c r="C286" s="2171"/>
      <c r="D286" s="543">
        <v>89</v>
      </c>
      <c r="E286" s="544">
        <v>33</v>
      </c>
      <c r="F286" s="544">
        <v>25</v>
      </c>
      <c r="G286" s="544">
        <v>10</v>
      </c>
      <c r="H286" s="544">
        <v>43</v>
      </c>
      <c r="I286" s="544">
        <v>8</v>
      </c>
      <c r="J286" s="545">
        <v>2</v>
      </c>
      <c r="K286" s="546">
        <f>SUM(D286:J286)</f>
        <v>210</v>
      </c>
    </row>
    <row r="287" spans="1:11" ht="15.75" hidden="1" thickBot="1" x14ac:dyDescent="0.3">
      <c r="A287" s="2148" t="s">
        <v>360</v>
      </c>
      <c r="B287" s="2169"/>
      <c r="C287" s="2169"/>
      <c r="D287" s="849">
        <f>SUM(D285:D286)</f>
        <v>416</v>
      </c>
      <c r="E287" s="851">
        <f t="shared" ref="E287:J287" si="36">SUM(E285:E286)</f>
        <v>262</v>
      </c>
      <c r="F287" s="851">
        <f t="shared" si="36"/>
        <v>123</v>
      </c>
      <c r="G287" s="548">
        <f t="shared" si="36"/>
        <v>49</v>
      </c>
      <c r="H287" s="548">
        <f t="shared" si="36"/>
        <v>372</v>
      </c>
      <c r="I287" s="548">
        <f t="shared" si="36"/>
        <v>88</v>
      </c>
      <c r="J287" s="850">
        <f t="shared" si="36"/>
        <v>25</v>
      </c>
      <c r="K287" s="760">
        <f>K285+K286</f>
        <v>1335</v>
      </c>
    </row>
    <row r="288" spans="1:11" ht="18" hidden="1" customHeight="1" thickTop="1" thickBot="1" x14ac:dyDescent="0.3">
      <c r="A288" s="2172" t="s">
        <v>62</v>
      </c>
      <c r="B288" s="2173"/>
      <c r="C288" s="2173"/>
      <c r="D288" s="537">
        <f>D284-D287</f>
        <v>4</v>
      </c>
      <c r="E288" s="538">
        <f t="shared" ref="E288:J288" si="37">E284-E287</f>
        <v>19</v>
      </c>
      <c r="F288" s="538">
        <f t="shared" si="37"/>
        <v>10</v>
      </c>
      <c r="G288" s="538">
        <f t="shared" si="37"/>
        <v>3</v>
      </c>
      <c r="H288" s="538">
        <f t="shared" si="37"/>
        <v>35</v>
      </c>
      <c r="I288" s="843">
        <f t="shared" si="37"/>
        <v>0</v>
      </c>
      <c r="J288" s="844">
        <f t="shared" si="37"/>
        <v>0</v>
      </c>
      <c r="K288" s="601">
        <f>SUM(D288:J288)</f>
        <v>71</v>
      </c>
    </row>
    <row r="289" spans="1:11" ht="7.5" hidden="1" customHeight="1" x14ac:dyDescent="0.25">
      <c r="A289" s="149"/>
      <c r="B289" s="150"/>
      <c r="C289" s="150"/>
      <c r="D289" s="146"/>
      <c r="E289" s="146"/>
      <c r="F289" s="146"/>
      <c r="G289" s="146"/>
      <c r="H289" s="146"/>
      <c r="I289" s="146"/>
      <c r="J289" s="146"/>
      <c r="K289" s="147"/>
    </row>
    <row r="290" spans="1:11" hidden="1" x14ac:dyDescent="0.25">
      <c r="A290" s="2174" t="s">
        <v>63</v>
      </c>
      <c r="B290" s="2174"/>
      <c r="C290" s="2174"/>
      <c r="D290" s="2174"/>
      <c r="E290" s="2174"/>
      <c r="F290" s="2174"/>
      <c r="G290" s="2174"/>
      <c r="H290" s="2174"/>
      <c r="I290" s="2174"/>
      <c r="J290" s="2174"/>
      <c r="K290" s="2175"/>
    </row>
    <row r="291" spans="1:11" ht="15.75" hidden="1" thickBot="1" x14ac:dyDescent="0.3">
      <c r="A291" s="2143" t="s">
        <v>714</v>
      </c>
      <c r="B291" s="2144"/>
      <c r="C291" s="2144"/>
      <c r="D291" s="2144"/>
      <c r="E291" s="2144"/>
      <c r="F291" s="2144"/>
      <c r="G291" s="2144"/>
      <c r="H291" s="2144"/>
      <c r="I291" s="2144"/>
      <c r="J291" s="2144"/>
      <c r="K291" s="2145"/>
    </row>
    <row r="292" spans="1:11" ht="15.75" hidden="1" thickBot="1" x14ac:dyDescent="0.3">
      <c r="A292" s="2159"/>
      <c r="B292" s="2160"/>
      <c r="C292" s="2161"/>
      <c r="D292" s="192" t="s">
        <v>54</v>
      </c>
      <c r="E292" s="193" t="s">
        <v>55</v>
      </c>
      <c r="F292" s="193" t="s">
        <v>56</v>
      </c>
      <c r="G292" s="193" t="s">
        <v>57</v>
      </c>
      <c r="H292" s="193" t="s">
        <v>58</v>
      </c>
      <c r="I292" s="193" t="s">
        <v>64</v>
      </c>
      <c r="J292" s="193" t="s">
        <v>59</v>
      </c>
      <c r="K292" s="194" t="s">
        <v>26</v>
      </c>
    </row>
    <row r="293" spans="1:11" ht="15" hidden="1" customHeight="1" x14ac:dyDescent="0.25">
      <c r="A293" s="151"/>
      <c r="B293" s="2152" t="s">
        <v>65</v>
      </c>
      <c r="C293" s="2153"/>
      <c r="D293" s="852">
        <v>75</v>
      </c>
      <c r="E293" s="852">
        <v>32</v>
      </c>
      <c r="F293" s="852">
        <v>22</v>
      </c>
      <c r="G293" s="852">
        <v>12</v>
      </c>
      <c r="H293" s="852">
        <v>48</v>
      </c>
      <c r="I293" s="852">
        <v>8</v>
      </c>
      <c r="J293" s="853">
        <v>0</v>
      </c>
      <c r="K293" s="758">
        <f>SUM(D293:J293)</f>
        <v>197</v>
      </c>
    </row>
    <row r="294" spans="1:11" ht="15" hidden="1" customHeight="1" x14ac:dyDescent="0.25">
      <c r="A294" s="152"/>
      <c r="B294" s="2154" t="s">
        <v>254</v>
      </c>
      <c r="C294" s="2155"/>
      <c r="D294" s="852">
        <v>0</v>
      </c>
      <c r="E294" s="852">
        <v>0</v>
      </c>
      <c r="F294" s="852">
        <v>0</v>
      </c>
      <c r="G294" s="852">
        <v>0</v>
      </c>
      <c r="H294" s="852">
        <v>0</v>
      </c>
      <c r="I294" s="852">
        <v>0</v>
      </c>
      <c r="J294" s="853">
        <v>0</v>
      </c>
      <c r="K294" s="759">
        <f>SUM(D294:I294)</f>
        <v>0</v>
      </c>
    </row>
    <row r="295" spans="1:11" ht="15" hidden="1" customHeight="1" x14ac:dyDescent="0.25">
      <c r="A295" s="2156" t="s">
        <v>535</v>
      </c>
      <c r="B295" s="2154"/>
      <c r="C295" s="2155"/>
      <c r="D295" s="852">
        <v>0</v>
      </c>
      <c r="E295" s="852">
        <v>0</v>
      </c>
      <c r="F295" s="852">
        <v>0</v>
      </c>
      <c r="G295" s="852">
        <v>0</v>
      </c>
      <c r="H295" s="852">
        <v>0</v>
      </c>
      <c r="I295" s="852">
        <v>0</v>
      </c>
      <c r="J295" s="853">
        <v>0</v>
      </c>
      <c r="K295" s="759">
        <f>SUM(D295:I295)</f>
        <v>0</v>
      </c>
    </row>
    <row r="296" spans="1:11" ht="15" hidden="1" customHeight="1" x14ac:dyDescent="0.25">
      <c r="A296" s="2156" t="s">
        <v>359</v>
      </c>
      <c r="B296" s="2154"/>
      <c r="C296" s="2155"/>
      <c r="D296" s="852">
        <v>0</v>
      </c>
      <c r="E296" s="852">
        <v>0</v>
      </c>
      <c r="F296" s="852">
        <v>0</v>
      </c>
      <c r="G296" s="852">
        <v>0</v>
      </c>
      <c r="H296" s="852">
        <v>0</v>
      </c>
      <c r="I296" s="852">
        <v>0</v>
      </c>
      <c r="J296" s="853">
        <v>0</v>
      </c>
      <c r="K296" s="759">
        <f>SUM(D296:J296)</f>
        <v>0</v>
      </c>
    </row>
    <row r="297" spans="1:11" ht="15.75" hidden="1" thickBot="1" x14ac:dyDescent="0.3">
      <c r="A297" s="2162" t="s">
        <v>66</v>
      </c>
      <c r="B297" s="2163"/>
      <c r="C297" s="2164"/>
      <c r="D297" s="535">
        <v>0</v>
      </c>
      <c r="E297" s="536">
        <v>0</v>
      </c>
      <c r="F297" s="536">
        <v>0</v>
      </c>
      <c r="G297" s="536">
        <v>0</v>
      </c>
      <c r="H297" s="536">
        <v>0</v>
      </c>
      <c r="I297" s="536">
        <v>0</v>
      </c>
      <c r="J297" s="756">
        <v>0</v>
      </c>
      <c r="K297" s="760">
        <f>SUM(D297:J297)</f>
        <v>0</v>
      </c>
    </row>
    <row r="298" spans="1:11" ht="16.5" hidden="1" customHeight="1" thickTop="1" thickBot="1" x14ac:dyDescent="0.3">
      <c r="A298" s="195"/>
      <c r="B298" s="2165" t="s">
        <v>67</v>
      </c>
      <c r="C298" s="2166"/>
      <c r="D298" s="537">
        <f t="shared" ref="D298:K298" si="38">SUM(D293:D297)</f>
        <v>75</v>
      </c>
      <c r="E298" s="538">
        <f t="shared" si="38"/>
        <v>32</v>
      </c>
      <c r="F298" s="538">
        <f t="shared" si="38"/>
        <v>22</v>
      </c>
      <c r="G298" s="538">
        <f t="shared" si="38"/>
        <v>12</v>
      </c>
      <c r="H298" s="538">
        <f t="shared" si="38"/>
        <v>48</v>
      </c>
      <c r="I298" s="538">
        <f t="shared" si="38"/>
        <v>8</v>
      </c>
      <c r="J298" s="757">
        <f t="shared" si="38"/>
        <v>0</v>
      </c>
      <c r="K298" s="761">
        <f t="shared" si="38"/>
        <v>197</v>
      </c>
    </row>
    <row r="299" spans="1:11" ht="15.75" hidden="1" customHeight="1" thickBot="1" x14ac:dyDescent="0.3">
      <c r="A299" s="149"/>
      <c r="B299" s="150"/>
      <c r="C299" s="150"/>
      <c r="D299" s="146"/>
      <c r="E299" s="146"/>
      <c r="F299" s="146"/>
      <c r="G299" s="146"/>
      <c r="H299" s="146"/>
      <c r="I299" s="146"/>
      <c r="J299" s="146"/>
      <c r="K299" s="147"/>
    </row>
    <row r="300" spans="1:11" ht="15.75" hidden="1" thickBot="1" x14ac:dyDescent="0.3">
      <c r="A300" s="2140" t="s">
        <v>68</v>
      </c>
      <c r="B300" s="2141"/>
      <c r="C300" s="2141"/>
      <c r="D300" s="2141"/>
      <c r="E300" s="2141"/>
      <c r="F300" s="2141"/>
      <c r="G300" s="2141"/>
      <c r="H300" s="2141"/>
      <c r="I300" s="2141"/>
      <c r="J300" s="2141"/>
      <c r="K300" s="2142"/>
    </row>
    <row r="301" spans="1:11" ht="15.75" hidden="1" thickBot="1" x14ac:dyDescent="0.3">
      <c r="A301" s="2143" t="s">
        <v>714</v>
      </c>
      <c r="B301" s="2144"/>
      <c r="C301" s="2144"/>
      <c r="D301" s="2144"/>
      <c r="E301" s="2144"/>
      <c r="F301" s="2144"/>
      <c r="G301" s="2144"/>
      <c r="H301" s="2144"/>
      <c r="I301" s="2144"/>
      <c r="J301" s="2144"/>
      <c r="K301" s="2145"/>
    </row>
    <row r="302" spans="1:11" ht="15.75" hidden="1" thickBot="1" x14ac:dyDescent="0.3">
      <c r="A302" s="2133"/>
      <c r="B302" s="2134"/>
      <c r="C302" s="2135"/>
      <c r="D302" s="192" t="s">
        <v>54</v>
      </c>
      <c r="E302" s="193" t="s">
        <v>55</v>
      </c>
      <c r="F302" s="193" t="s">
        <v>56</v>
      </c>
      <c r="G302" s="193" t="s">
        <v>57</v>
      </c>
      <c r="H302" s="193" t="s">
        <v>58</v>
      </c>
      <c r="I302" s="193" t="s">
        <v>64</v>
      </c>
      <c r="J302" s="193" t="s">
        <v>59</v>
      </c>
      <c r="K302" s="194" t="s">
        <v>26</v>
      </c>
    </row>
    <row r="303" spans="1:11" ht="15" hidden="1" customHeight="1" x14ac:dyDescent="0.25">
      <c r="A303" s="816"/>
      <c r="B303" s="2152" t="s">
        <v>69</v>
      </c>
      <c r="C303" s="2153"/>
      <c r="D303" s="854">
        <v>69</v>
      </c>
      <c r="E303" s="855">
        <v>38</v>
      </c>
      <c r="F303" s="855">
        <v>27</v>
      </c>
      <c r="G303" s="855">
        <v>6</v>
      </c>
      <c r="H303" s="855">
        <v>71</v>
      </c>
      <c r="I303" s="855">
        <v>24</v>
      </c>
      <c r="J303" s="856">
        <v>2</v>
      </c>
      <c r="K303" s="758">
        <f t="shared" ref="K303:K308" si="39">SUM(D303:J303)</f>
        <v>237</v>
      </c>
    </row>
    <row r="304" spans="1:11" ht="15" hidden="1" customHeight="1" x14ac:dyDescent="0.25">
      <c r="A304" s="154"/>
      <c r="B304" s="2154" t="s">
        <v>70</v>
      </c>
      <c r="C304" s="2155"/>
      <c r="D304" s="857">
        <v>0</v>
      </c>
      <c r="E304" s="852">
        <v>0</v>
      </c>
      <c r="F304" s="852">
        <v>0</v>
      </c>
      <c r="G304" s="852">
        <v>0</v>
      </c>
      <c r="H304" s="852">
        <v>0</v>
      </c>
      <c r="I304" s="852">
        <v>0</v>
      </c>
      <c r="J304" s="853">
        <v>0</v>
      </c>
      <c r="K304" s="764">
        <f t="shared" si="39"/>
        <v>0</v>
      </c>
    </row>
    <row r="305" spans="1:11" ht="15" hidden="1" customHeight="1" x14ac:dyDescent="0.25">
      <c r="A305" s="2156" t="s">
        <v>358</v>
      </c>
      <c r="B305" s="2154"/>
      <c r="C305" s="2155"/>
      <c r="D305" s="857">
        <v>0</v>
      </c>
      <c r="E305" s="852">
        <v>0</v>
      </c>
      <c r="F305" s="852">
        <v>0</v>
      </c>
      <c r="G305" s="852">
        <v>0</v>
      </c>
      <c r="H305" s="852">
        <v>0</v>
      </c>
      <c r="I305" s="852">
        <v>0</v>
      </c>
      <c r="J305" s="853">
        <v>0</v>
      </c>
      <c r="K305" s="764">
        <f t="shared" si="39"/>
        <v>0</v>
      </c>
    </row>
    <row r="306" spans="1:11" ht="15" hidden="1" customHeight="1" x14ac:dyDescent="0.25">
      <c r="A306" s="154"/>
      <c r="B306" s="2154" t="s">
        <v>357</v>
      </c>
      <c r="C306" s="2155"/>
      <c r="D306" s="857">
        <v>0</v>
      </c>
      <c r="E306" s="852">
        <v>0</v>
      </c>
      <c r="F306" s="852">
        <v>0</v>
      </c>
      <c r="G306" s="852">
        <v>0</v>
      </c>
      <c r="H306" s="852">
        <v>0</v>
      </c>
      <c r="I306" s="852">
        <v>0</v>
      </c>
      <c r="J306" s="853">
        <v>0</v>
      </c>
      <c r="K306" s="764">
        <f t="shared" si="39"/>
        <v>0</v>
      </c>
    </row>
    <row r="307" spans="1:11" ht="15.75" hidden="1" customHeight="1" thickBot="1" x14ac:dyDescent="0.3">
      <c r="A307" s="154"/>
      <c r="B307" s="2154" t="s">
        <v>356</v>
      </c>
      <c r="C307" s="2155"/>
      <c r="D307" s="535">
        <v>0</v>
      </c>
      <c r="E307" s="536">
        <v>0</v>
      </c>
      <c r="F307" s="536">
        <v>0</v>
      </c>
      <c r="G307" s="536">
        <v>0</v>
      </c>
      <c r="H307" s="536">
        <v>0</v>
      </c>
      <c r="I307" s="536">
        <v>0</v>
      </c>
      <c r="J307" s="756">
        <v>0</v>
      </c>
      <c r="K307" s="760">
        <f t="shared" si="39"/>
        <v>0</v>
      </c>
    </row>
    <row r="308" spans="1:11" ht="16.5" hidden="1" customHeight="1" thickTop="1" thickBot="1" x14ac:dyDescent="0.3">
      <c r="A308" s="815"/>
      <c r="B308" s="2157" t="s">
        <v>71</v>
      </c>
      <c r="C308" s="2158"/>
      <c r="D308" s="532">
        <f t="shared" ref="D308:J308" si="40">SUM(D303:D307)</f>
        <v>69</v>
      </c>
      <c r="E308" s="533">
        <f t="shared" si="40"/>
        <v>38</v>
      </c>
      <c r="F308" s="533">
        <f t="shared" si="40"/>
        <v>27</v>
      </c>
      <c r="G308" s="533">
        <f t="shared" si="40"/>
        <v>6</v>
      </c>
      <c r="H308" s="533">
        <f t="shared" si="40"/>
        <v>71</v>
      </c>
      <c r="I308" s="533">
        <f t="shared" si="40"/>
        <v>24</v>
      </c>
      <c r="J308" s="533">
        <f t="shared" si="40"/>
        <v>2</v>
      </c>
      <c r="K308" s="761">
        <f t="shared" si="39"/>
        <v>237</v>
      </c>
    </row>
    <row r="309" spans="1:11" hidden="1" x14ac:dyDescent="0.25">
      <c r="A309" s="959" t="s">
        <v>554</v>
      </c>
      <c r="B309" s="150"/>
      <c r="C309" s="150"/>
      <c r="D309" s="146"/>
      <c r="E309" s="146"/>
      <c r="F309" s="146"/>
      <c r="G309" s="146"/>
      <c r="H309" s="146"/>
      <c r="I309" s="146"/>
      <c r="J309" s="146"/>
      <c r="K309" s="958"/>
    </row>
    <row r="310" spans="1:11" ht="15.75" hidden="1" thickBot="1" x14ac:dyDescent="0.3">
      <c r="A310" s="2186" t="s">
        <v>478</v>
      </c>
      <c r="B310" s="2141"/>
      <c r="C310" s="2141"/>
      <c r="D310" s="2141"/>
      <c r="E310" s="2141"/>
      <c r="F310" s="2141"/>
      <c r="G310" s="2141"/>
      <c r="H310" s="2141"/>
      <c r="I310" s="2141"/>
      <c r="J310" s="2141"/>
      <c r="K310" s="2187"/>
    </row>
    <row r="311" spans="1:11" ht="15.75" hidden="1" thickBot="1" x14ac:dyDescent="0.3">
      <c r="A311" s="2143" t="s">
        <v>492</v>
      </c>
      <c r="B311" s="2144"/>
      <c r="C311" s="2144"/>
      <c r="D311" s="2144"/>
      <c r="E311" s="2144"/>
      <c r="F311" s="2144"/>
      <c r="G311" s="2144"/>
      <c r="H311" s="2144"/>
      <c r="I311" s="2144"/>
      <c r="J311" s="2144"/>
      <c r="K311" s="2145"/>
    </row>
    <row r="312" spans="1:11" ht="15.75" hidden="1" thickBot="1" x14ac:dyDescent="0.3">
      <c r="A312" s="2133"/>
      <c r="B312" s="2134"/>
      <c r="C312" s="2135"/>
      <c r="D312" s="344" t="s">
        <v>54</v>
      </c>
      <c r="E312" s="343" t="s">
        <v>55</v>
      </c>
      <c r="F312" s="343" t="s">
        <v>56</v>
      </c>
      <c r="G312" s="343" t="s">
        <v>57</v>
      </c>
      <c r="H312" s="343" t="s">
        <v>58</v>
      </c>
      <c r="I312" s="343" t="s">
        <v>64</v>
      </c>
      <c r="J312" s="765" t="s">
        <v>59</v>
      </c>
      <c r="K312" s="768" t="s">
        <v>26</v>
      </c>
    </row>
    <row r="313" spans="1:11" hidden="1" x14ac:dyDescent="0.25">
      <c r="A313" s="2136" t="s">
        <v>72</v>
      </c>
      <c r="B313" s="2137"/>
      <c r="C313" s="2137"/>
      <c r="D313" s="522">
        <v>0.66826923076923084</v>
      </c>
      <c r="E313" s="523">
        <v>0.70992366412213737</v>
      </c>
      <c r="F313" s="523">
        <v>0.56097560975609762</v>
      </c>
      <c r="G313" s="523">
        <v>0.75510204081632648</v>
      </c>
      <c r="H313" s="523">
        <v>0.61827956989247312</v>
      </c>
      <c r="I313" s="523">
        <v>0.45454545454545459</v>
      </c>
      <c r="J313" s="766">
        <v>0.84</v>
      </c>
      <c r="K313" s="842">
        <v>0.64494382022471908</v>
      </c>
    </row>
    <row r="314" spans="1:11" ht="18" hidden="1" thickBot="1" x14ac:dyDescent="0.3">
      <c r="A314" s="2138" t="s">
        <v>553</v>
      </c>
      <c r="B314" s="2139"/>
      <c r="C314" s="2139"/>
      <c r="D314" s="524">
        <v>0.33173076923076922</v>
      </c>
      <c r="E314" s="525">
        <v>0.29007633587786258</v>
      </c>
      <c r="F314" s="525">
        <v>0.43902439024390244</v>
      </c>
      <c r="G314" s="525">
        <v>0.24489795918367346</v>
      </c>
      <c r="H314" s="525">
        <v>0.38172043010752688</v>
      </c>
      <c r="I314" s="525">
        <v>0.54545454545454541</v>
      </c>
      <c r="J314" s="767">
        <v>0.16</v>
      </c>
      <c r="K314" s="954">
        <f>(K308/K287)*2</f>
        <v>0.35505617977528092</v>
      </c>
    </row>
    <row r="315" spans="1:11" ht="15.75" hidden="1" x14ac:dyDescent="0.25">
      <c r="A315" s="2" t="s">
        <v>421</v>
      </c>
      <c r="B315" s="144"/>
      <c r="C315" s="143"/>
      <c r="D315" s="143"/>
      <c r="E315" s="143"/>
      <c r="F315" s="143"/>
      <c r="G315" s="143"/>
      <c r="H315" s="143"/>
      <c r="I315" s="143"/>
      <c r="J315" s="143"/>
      <c r="K315" s="143"/>
    </row>
    <row r="316" spans="1:11" ht="15.75" hidden="1" x14ac:dyDescent="0.25">
      <c r="A316" s="2" t="s">
        <v>422</v>
      </c>
      <c r="B316" s="143"/>
      <c r="C316" s="143"/>
      <c r="D316" s="143"/>
      <c r="E316" s="143"/>
      <c r="F316" s="143"/>
      <c r="G316" s="143"/>
      <c r="H316" s="143"/>
      <c r="I316" s="143"/>
      <c r="J316" s="143"/>
      <c r="K316" s="143"/>
    </row>
    <row r="317" spans="1:11" ht="15.75" hidden="1" x14ac:dyDescent="0.25">
      <c r="A317" s="2" t="s">
        <v>552</v>
      </c>
      <c r="B317" s="143"/>
      <c r="C317" s="143"/>
      <c r="D317" s="143"/>
      <c r="E317" s="143"/>
      <c r="F317" s="143"/>
      <c r="G317" s="143"/>
      <c r="H317" s="143"/>
      <c r="I317" s="143"/>
      <c r="J317" s="143"/>
      <c r="K317" s="143"/>
    </row>
    <row r="318" spans="1:11" hidden="1" x14ac:dyDescent="0.25">
      <c r="A318" s="630" t="s">
        <v>424</v>
      </c>
      <c r="B318" s="143"/>
      <c r="C318" s="143"/>
      <c r="D318" s="143"/>
      <c r="E318" s="143"/>
      <c r="F318" s="143"/>
      <c r="G318" s="143"/>
      <c r="H318" s="143"/>
      <c r="I318" s="143"/>
      <c r="J318" s="143"/>
      <c r="K318" s="143"/>
    </row>
    <row r="319" spans="1:11" ht="9.75" hidden="1" customHeight="1" thickBot="1" x14ac:dyDescent="0.3">
      <c r="A319" s="145"/>
      <c r="B319" s="145"/>
      <c r="C319" s="145"/>
      <c r="D319" s="142"/>
      <c r="E319" s="142"/>
      <c r="F319" s="142"/>
      <c r="G319" s="142"/>
      <c r="H319" s="142"/>
      <c r="I319" s="142"/>
      <c r="J319" s="142"/>
      <c r="K319" s="145"/>
    </row>
    <row r="320" spans="1:11" ht="15.75" hidden="1" thickBot="1" x14ac:dyDescent="0.3">
      <c r="A320" s="2140" t="s">
        <v>73</v>
      </c>
      <c r="B320" s="2141"/>
      <c r="C320" s="2141"/>
      <c r="D320" s="2141"/>
      <c r="E320" s="2141"/>
      <c r="F320" s="2141"/>
      <c r="G320" s="2141"/>
      <c r="H320" s="2141"/>
      <c r="I320" s="2141"/>
      <c r="J320" s="2141"/>
      <c r="K320" s="2142"/>
    </row>
    <row r="321" spans="1:11" ht="15.75" hidden="1" thickBot="1" x14ac:dyDescent="0.3">
      <c r="A321" s="2143" t="s">
        <v>492</v>
      </c>
      <c r="B321" s="2144"/>
      <c r="C321" s="2144"/>
      <c r="D321" s="2144"/>
      <c r="E321" s="2144"/>
      <c r="F321" s="2144"/>
      <c r="G321" s="2144"/>
      <c r="H321" s="2144"/>
      <c r="I321" s="2144"/>
      <c r="J321" s="2144"/>
      <c r="K321" s="2145"/>
    </row>
    <row r="322" spans="1:11" ht="15.75" hidden="1" thickBot="1" x14ac:dyDescent="0.3">
      <c r="A322" s="2133"/>
      <c r="B322" s="2134"/>
      <c r="C322" s="2135"/>
      <c r="D322" s="192" t="s">
        <v>54</v>
      </c>
      <c r="E322" s="193" t="s">
        <v>55</v>
      </c>
      <c r="F322" s="193" t="s">
        <v>56</v>
      </c>
      <c r="G322" s="193" t="s">
        <v>57</v>
      </c>
      <c r="H322" s="193" t="s">
        <v>58</v>
      </c>
      <c r="I322" s="193" t="s">
        <v>64</v>
      </c>
      <c r="J322" s="771" t="s">
        <v>59</v>
      </c>
      <c r="K322" s="775" t="s">
        <v>26</v>
      </c>
    </row>
    <row r="323" spans="1:11" hidden="1" x14ac:dyDescent="0.25">
      <c r="A323" s="2146" t="s">
        <v>60</v>
      </c>
      <c r="B323" s="2147"/>
      <c r="C323" s="2147"/>
      <c r="D323" s="835">
        <v>70</v>
      </c>
      <c r="E323" s="836">
        <v>51</v>
      </c>
      <c r="F323" s="836">
        <v>23</v>
      </c>
      <c r="G323" s="836">
        <v>9</v>
      </c>
      <c r="H323" s="836">
        <v>65</v>
      </c>
      <c r="I323" s="836">
        <v>15</v>
      </c>
      <c r="J323" s="837">
        <v>3</v>
      </c>
      <c r="K323" s="776">
        <f>SUM(D323:J323)</f>
        <v>236</v>
      </c>
    </row>
    <row r="324" spans="1:11" hidden="1" x14ac:dyDescent="0.25">
      <c r="A324" s="2148" t="s">
        <v>74</v>
      </c>
      <c r="B324" s="2149"/>
      <c r="C324" s="2149"/>
      <c r="D324" s="543">
        <v>63</v>
      </c>
      <c r="E324" s="544">
        <v>43</v>
      </c>
      <c r="F324" s="544">
        <v>23</v>
      </c>
      <c r="G324" s="544">
        <v>8</v>
      </c>
      <c r="H324" s="544">
        <v>59</v>
      </c>
      <c r="I324" s="544">
        <v>25</v>
      </c>
      <c r="J324" s="838">
        <v>5</v>
      </c>
      <c r="K324" s="759">
        <f>SUM(D324:J324)</f>
        <v>226</v>
      </c>
    </row>
    <row r="325" spans="1:11" ht="15.75" hidden="1" thickBot="1" x14ac:dyDescent="0.3">
      <c r="A325" s="2150" t="s">
        <v>62</v>
      </c>
      <c r="B325" s="2151"/>
      <c r="C325" s="2151"/>
      <c r="D325" s="839">
        <v>7</v>
      </c>
      <c r="E325" s="840">
        <v>8</v>
      </c>
      <c r="F325" s="840">
        <v>0</v>
      </c>
      <c r="G325" s="840">
        <v>1</v>
      </c>
      <c r="H325" s="840">
        <v>6</v>
      </c>
      <c r="I325" s="840">
        <v>-10</v>
      </c>
      <c r="J325" s="841">
        <v>-2</v>
      </c>
      <c r="K325" s="777">
        <f>SUM(K323-K324)</f>
        <v>10</v>
      </c>
    </row>
    <row r="326" spans="1:11" hidden="1" x14ac:dyDescent="0.25">
      <c r="A326" s="4" t="s">
        <v>354</v>
      </c>
      <c r="B326" s="5"/>
      <c r="C326" s="6"/>
      <c r="D326" s="7"/>
      <c r="E326" s="8"/>
      <c r="F326" s="42"/>
      <c r="G326" s="7"/>
      <c r="H326" s="7"/>
      <c r="I326" s="7"/>
      <c r="J326" s="7"/>
      <c r="K326" s="7"/>
    </row>
    <row r="327" spans="1:11" hidden="1" x14ac:dyDescent="0.25">
      <c r="A327" s="4" t="s">
        <v>536</v>
      </c>
      <c r="B327" s="4"/>
      <c r="C327" s="6"/>
      <c r="D327" s="3"/>
      <c r="E327" s="7"/>
      <c r="F327" s="9"/>
      <c r="G327" s="3"/>
      <c r="H327" s="3"/>
      <c r="I327" s="3"/>
      <c r="J327" s="3"/>
      <c r="K327" s="3"/>
    </row>
    <row r="328" spans="1:11" s="184" customFormat="1" ht="26.25" hidden="1" customHeight="1" thickBot="1" x14ac:dyDescent="0.4">
      <c r="A328" s="830"/>
      <c r="B328" s="830"/>
      <c r="C328" s="830"/>
      <c r="D328" s="2181" t="s">
        <v>475</v>
      </c>
      <c r="E328" s="2181"/>
      <c r="F328" s="2181"/>
      <c r="G328" s="2181"/>
      <c r="H328" s="2181"/>
      <c r="I328" s="2181"/>
      <c r="J328" s="2181"/>
      <c r="K328" s="2182"/>
    </row>
    <row r="329" spans="1:11" ht="15.75" hidden="1" thickBot="1" x14ac:dyDescent="0.3">
      <c r="A329" s="2143" t="s">
        <v>706</v>
      </c>
      <c r="B329" s="2144"/>
      <c r="C329" s="2144"/>
      <c r="D329" s="2144"/>
      <c r="E329" s="2144"/>
      <c r="F329" s="2144"/>
      <c r="G329" s="2144"/>
      <c r="H329" s="2144"/>
      <c r="I329" s="2144"/>
      <c r="J329" s="2144"/>
      <c r="K329" s="2145"/>
    </row>
    <row r="330" spans="1:11" ht="18" hidden="1" thickBot="1" x14ac:dyDescent="0.3">
      <c r="A330" s="2159"/>
      <c r="B330" s="2160"/>
      <c r="C330" s="2161"/>
      <c r="D330" s="344" t="s">
        <v>54</v>
      </c>
      <c r="E330" s="343" t="s">
        <v>55</v>
      </c>
      <c r="F330" s="343" t="s">
        <v>56</v>
      </c>
      <c r="G330" s="343" t="s">
        <v>57</v>
      </c>
      <c r="H330" s="343" t="s">
        <v>58</v>
      </c>
      <c r="I330" s="343" t="s">
        <v>362</v>
      </c>
      <c r="J330" s="343" t="s">
        <v>59</v>
      </c>
      <c r="K330" s="194" t="s">
        <v>26</v>
      </c>
    </row>
    <row r="331" spans="1:11" hidden="1" x14ac:dyDescent="0.25">
      <c r="A331" s="2167" t="s">
        <v>60</v>
      </c>
      <c r="B331" s="2168"/>
      <c r="C331" s="2168"/>
      <c r="D331" s="539">
        <v>420</v>
      </c>
      <c r="E331" s="540">
        <v>285</v>
      </c>
      <c r="F331" s="540">
        <v>129</v>
      </c>
      <c r="G331" s="540">
        <v>52</v>
      </c>
      <c r="H331" s="540">
        <v>411</v>
      </c>
      <c r="I331" s="540">
        <v>84</v>
      </c>
      <c r="J331" s="541">
        <v>25</v>
      </c>
      <c r="K331" s="542">
        <f>SUM(D331:J331)</f>
        <v>1406</v>
      </c>
    </row>
    <row r="332" spans="1:11" ht="17.25" hidden="1" x14ac:dyDescent="0.25">
      <c r="A332" s="2148" t="s">
        <v>361</v>
      </c>
      <c r="B332" s="2169"/>
      <c r="C332" s="2169"/>
      <c r="D332" s="543">
        <v>323</v>
      </c>
      <c r="E332" s="544">
        <v>245</v>
      </c>
      <c r="F332" s="544">
        <v>96</v>
      </c>
      <c r="G332" s="544">
        <v>34</v>
      </c>
      <c r="H332" s="544">
        <v>328</v>
      </c>
      <c r="I332" s="544">
        <v>76</v>
      </c>
      <c r="J332" s="545">
        <v>21</v>
      </c>
      <c r="K332" s="546">
        <f>SUM(D332:J332)</f>
        <v>1123</v>
      </c>
    </row>
    <row r="333" spans="1:11" ht="15" hidden="1" customHeight="1" x14ac:dyDescent="0.25">
      <c r="A333" s="2170" t="s">
        <v>61</v>
      </c>
      <c r="B333" s="2171"/>
      <c r="C333" s="2171"/>
      <c r="D333" s="543">
        <v>78</v>
      </c>
      <c r="E333" s="544">
        <v>19</v>
      </c>
      <c r="F333" s="544">
        <v>21</v>
      </c>
      <c r="G333" s="544">
        <v>9</v>
      </c>
      <c r="H333" s="544">
        <v>74</v>
      </c>
      <c r="I333" s="544">
        <v>9</v>
      </c>
      <c r="J333" s="545">
        <v>2</v>
      </c>
      <c r="K333" s="546">
        <f>SUM(D333:J333)</f>
        <v>212</v>
      </c>
    </row>
    <row r="334" spans="1:11" ht="15.75" hidden="1" thickBot="1" x14ac:dyDescent="0.3">
      <c r="A334" s="2148" t="s">
        <v>360</v>
      </c>
      <c r="B334" s="2169"/>
      <c r="C334" s="2169"/>
      <c r="D334" s="547">
        <f t="shared" ref="D334:K334" si="41">D332+D333</f>
        <v>401</v>
      </c>
      <c r="E334" s="548">
        <f t="shared" si="41"/>
        <v>264</v>
      </c>
      <c r="F334" s="548">
        <f t="shared" si="41"/>
        <v>117</v>
      </c>
      <c r="G334" s="548">
        <f t="shared" si="41"/>
        <v>43</v>
      </c>
      <c r="H334" s="548">
        <f t="shared" si="41"/>
        <v>402</v>
      </c>
      <c r="I334" s="548">
        <f t="shared" si="41"/>
        <v>85</v>
      </c>
      <c r="J334" s="549">
        <f t="shared" si="41"/>
        <v>23</v>
      </c>
      <c r="K334" s="550">
        <f t="shared" si="41"/>
        <v>1335</v>
      </c>
    </row>
    <row r="335" spans="1:11" ht="18" hidden="1" customHeight="1" thickTop="1" thickBot="1" x14ac:dyDescent="0.3">
      <c r="A335" s="2172" t="s">
        <v>62</v>
      </c>
      <c r="B335" s="2173"/>
      <c r="C335" s="2173"/>
      <c r="D335" s="551">
        <f t="shared" ref="D335:K335" si="42">D331-D334</f>
        <v>19</v>
      </c>
      <c r="E335" s="552">
        <f t="shared" si="42"/>
        <v>21</v>
      </c>
      <c r="F335" s="552">
        <f t="shared" si="42"/>
        <v>12</v>
      </c>
      <c r="G335" s="552">
        <f t="shared" si="42"/>
        <v>9</v>
      </c>
      <c r="H335" s="552">
        <f t="shared" si="42"/>
        <v>9</v>
      </c>
      <c r="I335" s="599">
        <f t="shared" si="42"/>
        <v>-1</v>
      </c>
      <c r="J335" s="600">
        <f t="shared" si="42"/>
        <v>2</v>
      </c>
      <c r="K335" s="601">
        <f t="shared" si="42"/>
        <v>71</v>
      </c>
    </row>
    <row r="336" spans="1:11" ht="7.5" hidden="1" customHeight="1" x14ac:dyDescent="0.25">
      <c r="A336" s="149"/>
      <c r="B336" s="150"/>
      <c r="C336" s="150"/>
      <c r="D336" s="146"/>
      <c r="E336" s="146"/>
      <c r="F336" s="146"/>
      <c r="G336" s="146"/>
      <c r="H336" s="146"/>
      <c r="I336" s="146"/>
      <c r="J336" s="146"/>
      <c r="K336" s="147"/>
    </row>
    <row r="337" spans="1:11" hidden="1" x14ac:dyDescent="0.25">
      <c r="A337" s="2174" t="s">
        <v>63</v>
      </c>
      <c r="B337" s="2174"/>
      <c r="C337" s="2174"/>
      <c r="D337" s="2174"/>
      <c r="E337" s="2174"/>
      <c r="F337" s="2174"/>
      <c r="G337" s="2174"/>
      <c r="H337" s="2174"/>
      <c r="I337" s="2174"/>
      <c r="J337" s="2174"/>
      <c r="K337" s="2175"/>
    </row>
    <row r="338" spans="1:11" ht="15.75" hidden="1" thickBot="1" x14ac:dyDescent="0.3">
      <c r="A338" s="2143" t="s">
        <v>705</v>
      </c>
      <c r="B338" s="2144"/>
      <c r="C338" s="2144"/>
      <c r="D338" s="2144"/>
      <c r="E338" s="2144"/>
      <c r="F338" s="2144"/>
      <c r="G338" s="2144"/>
      <c r="H338" s="2144"/>
      <c r="I338" s="2144"/>
      <c r="J338" s="2144"/>
      <c r="K338" s="2145"/>
    </row>
    <row r="339" spans="1:11" ht="15.75" hidden="1" thickBot="1" x14ac:dyDescent="0.3">
      <c r="A339" s="2159"/>
      <c r="B339" s="2160"/>
      <c r="C339" s="2161"/>
      <c r="D339" s="192" t="s">
        <v>54</v>
      </c>
      <c r="E339" s="193" t="s">
        <v>55</v>
      </c>
      <c r="F339" s="193" t="s">
        <v>56</v>
      </c>
      <c r="G339" s="193" t="s">
        <v>57</v>
      </c>
      <c r="H339" s="193" t="s">
        <v>58</v>
      </c>
      <c r="I339" s="193" t="s">
        <v>64</v>
      </c>
      <c r="J339" s="193" t="s">
        <v>59</v>
      </c>
      <c r="K339" s="194" t="s">
        <v>26</v>
      </c>
    </row>
    <row r="340" spans="1:11" ht="15" hidden="1" customHeight="1" x14ac:dyDescent="0.25">
      <c r="A340" s="151"/>
      <c r="B340" s="2152" t="s">
        <v>65</v>
      </c>
      <c r="C340" s="2153"/>
      <c r="D340" s="529">
        <v>85</v>
      </c>
      <c r="E340" s="529">
        <v>18</v>
      </c>
      <c r="F340" s="529">
        <v>20</v>
      </c>
      <c r="G340" s="529">
        <v>9</v>
      </c>
      <c r="H340" s="529">
        <v>84</v>
      </c>
      <c r="I340" s="529">
        <v>10</v>
      </c>
      <c r="J340" s="755">
        <v>0</v>
      </c>
      <c r="K340" s="758">
        <f>SUM(D340:J340)</f>
        <v>226</v>
      </c>
    </row>
    <row r="341" spans="1:11" ht="15" hidden="1" customHeight="1" x14ac:dyDescent="0.25">
      <c r="A341" s="152"/>
      <c r="B341" s="2154" t="s">
        <v>254</v>
      </c>
      <c r="C341" s="2155"/>
      <c r="D341" s="529">
        <v>0</v>
      </c>
      <c r="E341" s="529">
        <v>0</v>
      </c>
      <c r="F341" s="529">
        <v>0</v>
      </c>
      <c r="G341" s="529">
        <v>0</v>
      </c>
      <c r="H341" s="529">
        <v>0</v>
      </c>
      <c r="I341" s="529">
        <v>0</v>
      </c>
      <c r="J341" s="755">
        <v>0</v>
      </c>
      <c r="K341" s="759">
        <f>SUM(D341:I341)</f>
        <v>0</v>
      </c>
    </row>
    <row r="342" spans="1:11" ht="15" hidden="1" customHeight="1" x14ac:dyDescent="0.25">
      <c r="A342" s="2156" t="s">
        <v>255</v>
      </c>
      <c r="B342" s="2154"/>
      <c r="C342" s="2155"/>
      <c r="D342" s="529">
        <v>0</v>
      </c>
      <c r="E342" s="529">
        <v>0</v>
      </c>
      <c r="F342" s="529">
        <v>0</v>
      </c>
      <c r="G342" s="529">
        <v>0</v>
      </c>
      <c r="H342" s="529">
        <v>0</v>
      </c>
      <c r="I342" s="529">
        <v>0</v>
      </c>
      <c r="J342" s="755">
        <v>0</v>
      </c>
      <c r="K342" s="759">
        <f>SUM(D342:I342)</f>
        <v>0</v>
      </c>
    </row>
    <row r="343" spans="1:11" ht="15" hidden="1" customHeight="1" x14ac:dyDescent="0.25">
      <c r="A343" s="2156" t="s">
        <v>359</v>
      </c>
      <c r="B343" s="2154"/>
      <c r="C343" s="2155"/>
      <c r="D343" s="529">
        <v>16</v>
      </c>
      <c r="E343" s="529">
        <v>11</v>
      </c>
      <c r="F343" s="529">
        <v>8</v>
      </c>
      <c r="G343" s="529">
        <v>0</v>
      </c>
      <c r="H343" s="529">
        <v>17</v>
      </c>
      <c r="I343" s="529">
        <v>0</v>
      </c>
      <c r="J343" s="755">
        <v>2</v>
      </c>
      <c r="K343" s="759">
        <f>SUM(D343:J343)</f>
        <v>54</v>
      </c>
    </row>
    <row r="344" spans="1:11" ht="15.75" hidden="1" thickBot="1" x14ac:dyDescent="0.3">
      <c r="A344" s="2162" t="s">
        <v>66</v>
      </c>
      <c r="B344" s="2163"/>
      <c r="C344" s="2164"/>
      <c r="D344" s="535">
        <v>0</v>
      </c>
      <c r="E344" s="536">
        <v>0</v>
      </c>
      <c r="F344" s="536">
        <v>0</v>
      </c>
      <c r="G344" s="536">
        <v>0</v>
      </c>
      <c r="H344" s="536">
        <v>0</v>
      </c>
      <c r="I344" s="536">
        <v>0</v>
      </c>
      <c r="J344" s="756">
        <v>0</v>
      </c>
      <c r="K344" s="760">
        <f>SUM(D344:J344)</f>
        <v>0</v>
      </c>
    </row>
    <row r="345" spans="1:11" ht="16.5" hidden="1" customHeight="1" thickTop="1" thickBot="1" x14ac:dyDescent="0.3">
      <c r="A345" s="195"/>
      <c r="B345" s="2165" t="s">
        <v>67</v>
      </c>
      <c r="C345" s="2166"/>
      <c r="D345" s="537">
        <f t="shared" ref="D345:K345" si="43">SUM(D340:D344)</f>
        <v>101</v>
      </c>
      <c r="E345" s="538">
        <f t="shared" si="43"/>
        <v>29</v>
      </c>
      <c r="F345" s="538">
        <f t="shared" si="43"/>
        <v>28</v>
      </c>
      <c r="G345" s="538">
        <f t="shared" si="43"/>
        <v>9</v>
      </c>
      <c r="H345" s="538">
        <f t="shared" si="43"/>
        <v>101</v>
      </c>
      <c r="I345" s="538">
        <f t="shared" si="43"/>
        <v>10</v>
      </c>
      <c r="J345" s="757">
        <f t="shared" si="43"/>
        <v>2</v>
      </c>
      <c r="K345" s="761">
        <f t="shared" si="43"/>
        <v>280</v>
      </c>
    </row>
    <row r="346" spans="1:11" ht="7.5" hidden="1" customHeight="1" thickBot="1" x14ac:dyDescent="0.3">
      <c r="A346" s="149"/>
      <c r="B346" s="150"/>
      <c r="C346" s="150"/>
      <c r="D346" s="146"/>
      <c r="E346" s="146"/>
      <c r="F346" s="146"/>
      <c r="G346" s="146"/>
      <c r="H346" s="146"/>
      <c r="I346" s="146"/>
      <c r="J346" s="146"/>
      <c r="K346" s="147"/>
    </row>
    <row r="347" spans="1:11" ht="15.75" hidden="1" thickBot="1" x14ac:dyDescent="0.3">
      <c r="A347" s="2140" t="s">
        <v>68</v>
      </c>
      <c r="B347" s="2141"/>
      <c r="C347" s="2141"/>
      <c r="D347" s="2141"/>
      <c r="E347" s="2141"/>
      <c r="F347" s="2141"/>
      <c r="G347" s="2141"/>
      <c r="H347" s="2141"/>
      <c r="I347" s="2141"/>
      <c r="J347" s="2141"/>
      <c r="K347" s="2142"/>
    </row>
    <row r="348" spans="1:11" ht="15.75" hidden="1" thickBot="1" x14ac:dyDescent="0.3">
      <c r="A348" s="2143" t="s">
        <v>705</v>
      </c>
      <c r="B348" s="2144"/>
      <c r="C348" s="2144"/>
      <c r="D348" s="2144"/>
      <c r="E348" s="2144"/>
      <c r="F348" s="2144"/>
      <c r="G348" s="2144"/>
      <c r="H348" s="2144"/>
      <c r="I348" s="2144"/>
      <c r="J348" s="2144"/>
      <c r="K348" s="2145"/>
    </row>
    <row r="349" spans="1:11" ht="15.75" hidden="1" thickBot="1" x14ac:dyDescent="0.3">
      <c r="A349" s="2133"/>
      <c r="B349" s="2134"/>
      <c r="C349" s="2135"/>
      <c r="D349" s="192" t="s">
        <v>54</v>
      </c>
      <c r="E349" s="193" t="s">
        <v>55</v>
      </c>
      <c r="F349" s="193" t="s">
        <v>56</v>
      </c>
      <c r="G349" s="193" t="s">
        <v>57</v>
      </c>
      <c r="H349" s="193" t="s">
        <v>58</v>
      </c>
      <c r="I349" s="193" t="s">
        <v>64</v>
      </c>
      <c r="J349" s="193" t="s">
        <v>59</v>
      </c>
      <c r="K349" s="194" t="s">
        <v>26</v>
      </c>
    </row>
    <row r="350" spans="1:11" ht="15" hidden="1" customHeight="1" x14ac:dyDescent="0.25">
      <c r="A350" s="153"/>
      <c r="B350" s="2152" t="s">
        <v>69</v>
      </c>
      <c r="C350" s="2153"/>
      <c r="D350" s="526">
        <v>68</v>
      </c>
      <c r="E350" s="527">
        <v>29</v>
      </c>
      <c r="F350" s="527">
        <v>18</v>
      </c>
      <c r="G350" s="527">
        <v>7</v>
      </c>
      <c r="H350" s="527">
        <v>54</v>
      </c>
      <c r="I350" s="527">
        <v>11</v>
      </c>
      <c r="J350" s="762">
        <v>1</v>
      </c>
      <c r="K350" s="758">
        <f>SUM(D350:J350)</f>
        <v>188</v>
      </c>
    </row>
    <row r="351" spans="1:11" ht="15" hidden="1" customHeight="1" x14ac:dyDescent="0.25">
      <c r="A351" s="154"/>
      <c r="B351" s="2154" t="s">
        <v>70</v>
      </c>
      <c r="C351" s="2155"/>
      <c r="D351" s="528">
        <v>1</v>
      </c>
      <c r="E351" s="529">
        <v>0</v>
      </c>
      <c r="F351" s="529">
        <v>1</v>
      </c>
      <c r="G351" s="529">
        <v>1</v>
      </c>
      <c r="H351" s="529">
        <v>0</v>
      </c>
      <c r="I351" s="529">
        <v>0</v>
      </c>
      <c r="J351" s="755">
        <v>0</v>
      </c>
      <c r="K351" s="764">
        <f>SUM(D351:J351)</f>
        <v>3</v>
      </c>
    </row>
    <row r="352" spans="1:11" ht="15" hidden="1" customHeight="1" x14ac:dyDescent="0.25">
      <c r="A352" s="2156" t="s">
        <v>358</v>
      </c>
      <c r="B352" s="2154"/>
      <c r="C352" s="2155"/>
      <c r="D352" s="528">
        <v>0</v>
      </c>
      <c r="E352" s="529">
        <v>0</v>
      </c>
      <c r="F352" s="529">
        <v>0</v>
      </c>
      <c r="G352" s="529">
        <v>0</v>
      </c>
      <c r="H352" s="529">
        <v>0</v>
      </c>
      <c r="I352" s="529">
        <v>0</v>
      </c>
      <c r="J352" s="755">
        <v>0</v>
      </c>
      <c r="K352" s="764">
        <f>SUM(D352:J352)</f>
        <v>0</v>
      </c>
    </row>
    <row r="353" spans="1:11" ht="15" hidden="1" customHeight="1" x14ac:dyDescent="0.25">
      <c r="A353" s="154"/>
      <c r="B353" s="2154" t="s">
        <v>357</v>
      </c>
      <c r="C353" s="2155"/>
      <c r="D353" s="528">
        <v>0</v>
      </c>
      <c r="E353" s="529">
        <v>0</v>
      </c>
      <c r="F353" s="529">
        <v>0</v>
      </c>
      <c r="G353" s="529">
        <v>0</v>
      </c>
      <c r="H353" s="529">
        <v>0</v>
      </c>
      <c r="I353" s="529">
        <v>0</v>
      </c>
      <c r="J353" s="755">
        <v>0</v>
      </c>
      <c r="K353" s="764">
        <f>SUM(D353:J353)</f>
        <v>0</v>
      </c>
    </row>
    <row r="354" spans="1:11" ht="15.75" hidden="1" customHeight="1" thickBot="1" x14ac:dyDescent="0.3">
      <c r="A354" s="154"/>
      <c r="B354" s="2154" t="s">
        <v>356</v>
      </c>
      <c r="C354" s="2155"/>
      <c r="D354" s="530">
        <v>0</v>
      </c>
      <c r="E354" s="531">
        <v>0</v>
      </c>
      <c r="F354" s="531">
        <v>2</v>
      </c>
      <c r="G354" s="531">
        <v>0</v>
      </c>
      <c r="H354" s="531">
        <v>0</v>
      </c>
      <c r="I354" s="531">
        <v>0</v>
      </c>
      <c r="J354" s="763">
        <v>0</v>
      </c>
      <c r="K354" s="760">
        <f>SUM(D354:J354)</f>
        <v>2</v>
      </c>
    </row>
    <row r="355" spans="1:11" ht="16.5" hidden="1" customHeight="1" thickTop="1" thickBot="1" x14ac:dyDescent="0.3">
      <c r="A355" s="196"/>
      <c r="B355" s="2157" t="s">
        <v>71</v>
      </c>
      <c r="C355" s="2158"/>
      <c r="D355" s="532">
        <f t="shared" ref="D355:K355" si="44">SUM(D350:D354)</f>
        <v>69</v>
      </c>
      <c r="E355" s="533">
        <f t="shared" si="44"/>
        <v>29</v>
      </c>
      <c r="F355" s="533">
        <f t="shared" si="44"/>
        <v>21</v>
      </c>
      <c r="G355" s="533">
        <f t="shared" si="44"/>
        <v>8</v>
      </c>
      <c r="H355" s="533">
        <f t="shared" si="44"/>
        <v>54</v>
      </c>
      <c r="I355" s="533">
        <f t="shared" si="44"/>
        <v>11</v>
      </c>
      <c r="J355" s="533">
        <f t="shared" si="44"/>
        <v>1</v>
      </c>
      <c r="K355" s="534">
        <f t="shared" si="44"/>
        <v>193</v>
      </c>
    </row>
    <row r="356" spans="1:11" ht="7.5" hidden="1" customHeight="1" thickBot="1" x14ac:dyDescent="0.3">
      <c r="A356" s="149"/>
      <c r="B356" s="150"/>
      <c r="C356" s="150"/>
      <c r="D356" s="146"/>
      <c r="E356" s="146"/>
      <c r="F356" s="146"/>
      <c r="G356" s="146"/>
      <c r="H356" s="146"/>
      <c r="I356" s="146"/>
      <c r="J356" s="146"/>
      <c r="K356" s="148"/>
    </row>
    <row r="357" spans="1:11" ht="15.75" hidden="1" thickBot="1" x14ac:dyDescent="0.3">
      <c r="A357" s="2140" t="s">
        <v>478</v>
      </c>
      <c r="B357" s="2141"/>
      <c r="C357" s="2141"/>
      <c r="D357" s="2141"/>
      <c r="E357" s="2141"/>
      <c r="F357" s="2141"/>
      <c r="G357" s="2141"/>
      <c r="H357" s="2141"/>
      <c r="I357" s="2141"/>
      <c r="J357" s="2141"/>
      <c r="K357" s="2142"/>
    </row>
    <row r="358" spans="1:11" ht="15.75" hidden="1" thickBot="1" x14ac:dyDescent="0.3">
      <c r="A358" s="2143" t="s">
        <v>706</v>
      </c>
      <c r="B358" s="2144"/>
      <c r="C358" s="2144"/>
      <c r="D358" s="2144"/>
      <c r="E358" s="2144"/>
      <c r="F358" s="2144"/>
      <c r="G358" s="2144"/>
      <c r="H358" s="2144"/>
      <c r="I358" s="2144"/>
      <c r="J358" s="2144"/>
      <c r="K358" s="2145"/>
    </row>
    <row r="359" spans="1:11" ht="15.75" hidden="1" thickBot="1" x14ac:dyDescent="0.3">
      <c r="A359" s="2133"/>
      <c r="B359" s="2134"/>
      <c r="C359" s="2135"/>
      <c r="D359" s="344" t="s">
        <v>54</v>
      </c>
      <c r="E359" s="343" t="s">
        <v>55</v>
      </c>
      <c r="F359" s="343" t="s">
        <v>56</v>
      </c>
      <c r="G359" s="343" t="s">
        <v>57</v>
      </c>
      <c r="H359" s="343" t="s">
        <v>58</v>
      </c>
      <c r="I359" s="343" t="s">
        <v>64</v>
      </c>
      <c r="J359" s="765" t="s">
        <v>59</v>
      </c>
      <c r="K359" s="768" t="s">
        <v>26</v>
      </c>
    </row>
    <row r="360" spans="1:11" hidden="1" x14ac:dyDescent="0.25">
      <c r="A360" s="2136" t="s">
        <v>72</v>
      </c>
      <c r="B360" s="2137"/>
      <c r="C360" s="2137"/>
      <c r="D360" s="522">
        <f t="shared" ref="D360:K360" si="45">1-D361</f>
        <v>0.65586034912718205</v>
      </c>
      <c r="E360" s="523">
        <f t="shared" si="45"/>
        <v>0.78030303030303028</v>
      </c>
      <c r="F360" s="523">
        <f t="shared" si="45"/>
        <v>0.64102564102564097</v>
      </c>
      <c r="G360" s="523">
        <f t="shared" si="45"/>
        <v>0.62790697674418605</v>
      </c>
      <c r="H360" s="523">
        <f t="shared" si="45"/>
        <v>0.73134328358208955</v>
      </c>
      <c r="I360" s="523">
        <f t="shared" si="45"/>
        <v>0.74117647058823533</v>
      </c>
      <c r="J360" s="766">
        <f t="shared" si="45"/>
        <v>0.91304347826086962</v>
      </c>
      <c r="K360" s="769">
        <f t="shared" si="45"/>
        <v>0.71086142322097379</v>
      </c>
    </row>
    <row r="361" spans="1:11" ht="18" hidden="1" thickBot="1" x14ac:dyDescent="0.3">
      <c r="A361" s="2138" t="s">
        <v>355</v>
      </c>
      <c r="B361" s="2139"/>
      <c r="C361" s="2139"/>
      <c r="D361" s="524">
        <f t="shared" ref="D361:K361" si="46">D355/D334*2</f>
        <v>0.34413965087281795</v>
      </c>
      <c r="E361" s="525">
        <f t="shared" si="46"/>
        <v>0.2196969696969697</v>
      </c>
      <c r="F361" s="525">
        <f t="shared" si="46"/>
        <v>0.35897435897435898</v>
      </c>
      <c r="G361" s="525">
        <f t="shared" si="46"/>
        <v>0.37209302325581395</v>
      </c>
      <c r="H361" s="525">
        <f t="shared" si="46"/>
        <v>0.26865671641791045</v>
      </c>
      <c r="I361" s="525">
        <f t="shared" si="46"/>
        <v>0.25882352941176473</v>
      </c>
      <c r="J361" s="767">
        <f t="shared" si="46"/>
        <v>8.6956521739130432E-2</v>
      </c>
      <c r="K361" s="770">
        <f t="shared" si="46"/>
        <v>0.28913857677902621</v>
      </c>
    </row>
    <row r="362" spans="1:11" ht="15.75" hidden="1" x14ac:dyDescent="0.25">
      <c r="A362" s="2" t="s">
        <v>421</v>
      </c>
      <c r="B362" s="144"/>
      <c r="C362" s="143"/>
      <c r="D362" s="143"/>
      <c r="E362" s="143"/>
      <c r="F362" s="143"/>
      <c r="G362" s="143"/>
      <c r="H362" s="143"/>
      <c r="I362" s="143"/>
      <c r="J362" s="143"/>
      <c r="K362" s="143"/>
    </row>
    <row r="363" spans="1:11" ht="15.75" hidden="1" x14ac:dyDescent="0.25">
      <c r="A363" s="2" t="s">
        <v>422</v>
      </c>
      <c r="B363" s="143"/>
      <c r="C363" s="143"/>
      <c r="D363" s="143"/>
      <c r="E363" s="143"/>
      <c r="F363" s="143"/>
      <c r="G363" s="143"/>
      <c r="H363" s="143"/>
      <c r="I363" s="143"/>
      <c r="J363" s="143"/>
      <c r="K363" s="143"/>
    </row>
    <row r="364" spans="1:11" ht="15.75" hidden="1" x14ac:dyDescent="0.25">
      <c r="A364" s="2" t="s">
        <v>423</v>
      </c>
      <c r="B364" s="143"/>
      <c r="C364" s="143"/>
      <c r="D364" s="143"/>
      <c r="E364" s="143"/>
      <c r="F364" s="143"/>
      <c r="G364" s="143"/>
      <c r="H364" s="143"/>
      <c r="I364" s="143"/>
      <c r="J364" s="143"/>
      <c r="K364" s="143"/>
    </row>
    <row r="365" spans="1:11" hidden="1" x14ac:dyDescent="0.25">
      <c r="A365" s="630" t="s">
        <v>424</v>
      </c>
      <c r="B365" s="143"/>
      <c r="C365" s="143"/>
      <c r="D365" s="143"/>
      <c r="E365" s="143"/>
      <c r="F365" s="143"/>
      <c r="G365" s="143"/>
      <c r="H365" s="143"/>
      <c r="I365" s="143"/>
      <c r="J365" s="143"/>
      <c r="K365" s="143"/>
    </row>
    <row r="366" spans="1:11" ht="9.75" hidden="1" customHeight="1" thickBot="1" x14ac:dyDescent="0.3">
      <c r="A366" s="145"/>
      <c r="B366" s="145"/>
      <c r="C366" s="145"/>
      <c r="D366" s="142"/>
      <c r="E366" s="142"/>
      <c r="F366" s="142"/>
      <c r="G366" s="142"/>
      <c r="H366" s="142"/>
      <c r="I366" s="142"/>
      <c r="J366" s="142"/>
      <c r="K366" s="145"/>
    </row>
    <row r="367" spans="1:11" ht="15.75" hidden="1" thickBot="1" x14ac:dyDescent="0.3">
      <c r="A367" s="2140" t="s">
        <v>73</v>
      </c>
      <c r="B367" s="2141"/>
      <c r="C367" s="2141"/>
      <c r="D367" s="2141"/>
      <c r="E367" s="2141"/>
      <c r="F367" s="2141"/>
      <c r="G367" s="2141"/>
      <c r="H367" s="2141"/>
      <c r="I367" s="2141"/>
      <c r="J367" s="2141"/>
      <c r="K367" s="2142"/>
    </row>
    <row r="368" spans="1:11" ht="15.75" hidden="1" thickBot="1" x14ac:dyDescent="0.3">
      <c r="A368" s="2143" t="s">
        <v>706</v>
      </c>
      <c r="B368" s="2144"/>
      <c r="C368" s="2144"/>
      <c r="D368" s="2144"/>
      <c r="E368" s="2144"/>
      <c r="F368" s="2144"/>
      <c r="G368" s="2144"/>
      <c r="H368" s="2144"/>
      <c r="I368" s="2144"/>
      <c r="J368" s="2144"/>
      <c r="K368" s="2145"/>
    </row>
    <row r="369" spans="1:11" ht="15.75" hidden="1" thickBot="1" x14ac:dyDescent="0.3">
      <c r="A369" s="2133"/>
      <c r="B369" s="2134"/>
      <c r="C369" s="2135"/>
      <c r="D369" s="192" t="s">
        <v>54</v>
      </c>
      <c r="E369" s="193" t="s">
        <v>55</v>
      </c>
      <c r="F369" s="193" t="s">
        <v>56</v>
      </c>
      <c r="G369" s="193" t="s">
        <v>57</v>
      </c>
      <c r="H369" s="193" t="s">
        <v>58</v>
      </c>
      <c r="I369" s="193" t="s">
        <v>64</v>
      </c>
      <c r="J369" s="771" t="s">
        <v>59</v>
      </c>
      <c r="K369" s="775" t="s">
        <v>26</v>
      </c>
    </row>
    <row r="370" spans="1:11" hidden="1" x14ac:dyDescent="0.25">
      <c r="A370" s="2146" t="s">
        <v>60</v>
      </c>
      <c r="B370" s="2147"/>
      <c r="C370" s="2147"/>
      <c r="D370" s="517">
        <v>70</v>
      </c>
      <c r="E370" s="518">
        <v>51</v>
      </c>
      <c r="F370" s="518">
        <v>23</v>
      </c>
      <c r="G370" s="518">
        <v>9</v>
      </c>
      <c r="H370" s="518">
        <v>65</v>
      </c>
      <c r="I370" s="518">
        <v>15</v>
      </c>
      <c r="J370" s="772">
        <v>3</v>
      </c>
      <c r="K370" s="776">
        <f>SUM(D370:J370)</f>
        <v>236</v>
      </c>
    </row>
    <row r="371" spans="1:11" hidden="1" x14ac:dyDescent="0.25">
      <c r="A371" s="2148" t="s">
        <v>74</v>
      </c>
      <c r="B371" s="2149"/>
      <c r="C371" s="2149"/>
      <c r="D371" s="519">
        <v>67</v>
      </c>
      <c r="E371" s="520">
        <v>46</v>
      </c>
      <c r="F371" s="520">
        <v>23</v>
      </c>
      <c r="G371" s="520">
        <v>9</v>
      </c>
      <c r="H371" s="520">
        <v>60</v>
      </c>
      <c r="I371" s="520">
        <v>15</v>
      </c>
      <c r="J371" s="773">
        <v>4</v>
      </c>
      <c r="K371" s="759">
        <f>SUM(D371:J371)</f>
        <v>224</v>
      </c>
    </row>
    <row r="372" spans="1:11" ht="15.75" hidden="1" thickBot="1" x14ac:dyDescent="0.3">
      <c r="A372" s="2150" t="s">
        <v>62</v>
      </c>
      <c r="B372" s="2151"/>
      <c r="C372" s="2151"/>
      <c r="D372" s="521">
        <v>3</v>
      </c>
      <c r="E372" s="412">
        <v>5</v>
      </c>
      <c r="F372" s="412">
        <v>0</v>
      </c>
      <c r="G372" s="412">
        <v>0</v>
      </c>
      <c r="H372" s="412">
        <v>5</v>
      </c>
      <c r="I372" s="412">
        <v>0</v>
      </c>
      <c r="J372" s="774">
        <v>-1</v>
      </c>
      <c r="K372" s="777">
        <f>SUM(K370-K371)</f>
        <v>12</v>
      </c>
    </row>
    <row r="373" spans="1:11" hidden="1" x14ac:dyDescent="0.25">
      <c r="A373" s="4" t="s">
        <v>354</v>
      </c>
      <c r="B373" s="5"/>
      <c r="C373" s="6"/>
      <c r="D373" s="7"/>
      <c r="E373" s="8"/>
      <c r="F373" s="42"/>
      <c r="G373" s="7"/>
      <c r="H373" s="7"/>
      <c r="I373" s="7"/>
      <c r="J373" s="7"/>
      <c r="K373" s="7"/>
    </row>
    <row r="374" spans="1:11" hidden="1" x14ac:dyDescent="0.25">
      <c r="A374" s="4" t="s">
        <v>353</v>
      </c>
      <c r="B374" s="4"/>
      <c r="C374" s="6"/>
      <c r="D374" s="3"/>
      <c r="E374" s="7"/>
      <c r="F374" s="9"/>
      <c r="G374" s="3"/>
      <c r="H374" s="3"/>
      <c r="I374" s="3"/>
      <c r="J374" s="3"/>
      <c r="K374" s="3"/>
    </row>
    <row r="375" spans="1:11" x14ac:dyDescent="0.25">
      <c r="A375" s="2"/>
      <c r="B375" s="2"/>
      <c r="C375" s="2"/>
      <c r="D375" s="2"/>
      <c r="E375" s="2"/>
      <c r="F375" s="10"/>
      <c r="G375" s="2"/>
      <c r="H375" s="2"/>
      <c r="I375" s="2"/>
      <c r="J375" s="2"/>
      <c r="K375" s="2"/>
    </row>
  </sheetData>
  <sheetProtection algorithmName="SHA-512" hashValue="q3xLTSAPUsgQ6WTSyPRlotl3roXNZrU2OGsc3zWvArVKzI+g0Hx2PojiMOVrxzdMFAPC6ykWsuO3O7agl9L8KA==" saltValue="JnpaIsI7XkgSlNS+6KvVBQ==" spinCount="100000" sheet="1" objects="1" scenarios="1"/>
  <mergeCells count="293">
    <mergeCell ref="A125:C125"/>
    <mergeCell ref="A126:C126"/>
    <mergeCell ref="A127:C127"/>
    <mergeCell ref="A133:K133"/>
    <mergeCell ref="A134:K134"/>
    <mergeCell ref="A135:C135"/>
    <mergeCell ref="A136:C136"/>
    <mergeCell ref="A137:C137"/>
    <mergeCell ref="A138:C138"/>
    <mergeCell ref="A115:C115"/>
    <mergeCell ref="B116:C116"/>
    <mergeCell ref="B117:C117"/>
    <mergeCell ref="A118:C118"/>
    <mergeCell ref="B119:C119"/>
    <mergeCell ref="B120:C120"/>
    <mergeCell ref="B121:C121"/>
    <mergeCell ref="A123:K123"/>
    <mergeCell ref="A124:K124"/>
    <mergeCell ref="A105:C105"/>
    <mergeCell ref="B106:C106"/>
    <mergeCell ref="B107:C107"/>
    <mergeCell ref="A108:C108"/>
    <mergeCell ref="A109:C109"/>
    <mergeCell ref="A110:C110"/>
    <mergeCell ref="B111:C111"/>
    <mergeCell ref="A113:K113"/>
    <mergeCell ref="A114:K114"/>
    <mergeCell ref="A95:K95"/>
    <mergeCell ref="A96:C96"/>
    <mergeCell ref="A97:C97"/>
    <mergeCell ref="A98:C98"/>
    <mergeCell ref="A99:C99"/>
    <mergeCell ref="A100:C100"/>
    <mergeCell ref="A101:C101"/>
    <mergeCell ref="A103:K103"/>
    <mergeCell ref="A104:K104"/>
    <mergeCell ref="A42:C42"/>
    <mergeCell ref="A43:C43"/>
    <mergeCell ref="A44:C44"/>
    <mergeCell ref="A45:C45"/>
    <mergeCell ref="A32:C32"/>
    <mergeCell ref="A33:C33"/>
    <mergeCell ref="A34:C34"/>
    <mergeCell ref="A40:K40"/>
    <mergeCell ref="A41:K41"/>
    <mergeCell ref="B26:C26"/>
    <mergeCell ref="B27:C27"/>
    <mergeCell ref="B28:C28"/>
    <mergeCell ref="A30:K30"/>
    <mergeCell ref="A31:K31"/>
    <mergeCell ref="A21:K21"/>
    <mergeCell ref="A22:C22"/>
    <mergeCell ref="B23:C23"/>
    <mergeCell ref="B24:C24"/>
    <mergeCell ref="A25:C25"/>
    <mergeCell ref="A15:C15"/>
    <mergeCell ref="A16:C16"/>
    <mergeCell ref="A17:C17"/>
    <mergeCell ref="B18:C18"/>
    <mergeCell ref="A20:K20"/>
    <mergeCell ref="A324:C324"/>
    <mergeCell ref="A325:C325"/>
    <mergeCell ref="A1:K1"/>
    <mergeCell ref="A2:K2"/>
    <mergeCell ref="A3:C3"/>
    <mergeCell ref="A4:C4"/>
    <mergeCell ref="A5:C5"/>
    <mergeCell ref="A6:C6"/>
    <mergeCell ref="A7:C7"/>
    <mergeCell ref="A8:C8"/>
    <mergeCell ref="A10:K10"/>
    <mergeCell ref="A11:K11"/>
    <mergeCell ref="A12:C12"/>
    <mergeCell ref="B13:C13"/>
    <mergeCell ref="B14:C14"/>
    <mergeCell ref="A314:C314"/>
    <mergeCell ref="A320:K320"/>
    <mergeCell ref="A321:K321"/>
    <mergeCell ref="A322:C322"/>
    <mergeCell ref="A296:C296"/>
    <mergeCell ref="A323:C323"/>
    <mergeCell ref="B308:C308"/>
    <mergeCell ref="A310:K310"/>
    <mergeCell ref="A311:K311"/>
    <mergeCell ref="A312:C312"/>
    <mergeCell ref="A313:C313"/>
    <mergeCell ref="B303:C303"/>
    <mergeCell ref="B304:C304"/>
    <mergeCell ref="A305:C305"/>
    <mergeCell ref="B306:C306"/>
    <mergeCell ref="B307:C307"/>
    <mergeCell ref="B340:C340"/>
    <mergeCell ref="B341:C341"/>
    <mergeCell ref="A342:C342"/>
    <mergeCell ref="A333:C333"/>
    <mergeCell ref="A334:C334"/>
    <mergeCell ref="A335:C335"/>
    <mergeCell ref="A337:K337"/>
    <mergeCell ref="A338:K338"/>
    <mergeCell ref="A339:C339"/>
    <mergeCell ref="A281:K281"/>
    <mergeCell ref="A329:K329"/>
    <mergeCell ref="A330:C330"/>
    <mergeCell ref="A331:C331"/>
    <mergeCell ref="A332:C332"/>
    <mergeCell ref="D328:K328"/>
    <mergeCell ref="A282:K282"/>
    <mergeCell ref="A283:C283"/>
    <mergeCell ref="A284:C284"/>
    <mergeCell ref="A285:C285"/>
    <mergeCell ref="A286:C286"/>
    <mergeCell ref="A287:C287"/>
    <mergeCell ref="A288:C288"/>
    <mergeCell ref="A290:K290"/>
    <mergeCell ref="A291:K291"/>
    <mergeCell ref="A297:C297"/>
    <mergeCell ref="B298:C298"/>
    <mergeCell ref="A300:K300"/>
    <mergeCell ref="A301:K301"/>
    <mergeCell ref="A302:C302"/>
    <mergeCell ref="A292:C292"/>
    <mergeCell ref="B293:C293"/>
    <mergeCell ref="B294:C294"/>
    <mergeCell ref="A295:C295"/>
    <mergeCell ref="A369:C369"/>
    <mergeCell ref="A370:C370"/>
    <mergeCell ref="A372:C372"/>
    <mergeCell ref="B355:C355"/>
    <mergeCell ref="A357:K357"/>
    <mergeCell ref="A358:K358"/>
    <mergeCell ref="A359:C359"/>
    <mergeCell ref="A367:K367"/>
    <mergeCell ref="A368:K368"/>
    <mergeCell ref="A371:C371"/>
    <mergeCell ref="A343:C343"/>
    <mergeCell ref="A344:C344"/>
    <mergeCell ref="A361:C361"/>
    <mergeCell ref="A352:C352"/>
    <mergeCell ref="A360:C360"/>
    <mergeCell ref="B354:C354"/>
    <mergeCell ref="B345:C345"/>
    <mergeCell ref="A347:K347"/>
    <mergeCell ref="A348:K348"/>
    <mergeCell ref="A349:C349"/>
    <mergeCell ref="B350:C350"/>
    <mergeCell ref="B351:C351"/>
    <mergeCell ref="B353:C353"/>
    <mergeCell ref="A234:K234"/>
    <mergeCell ref="A235:K235"/>
    <mergeCell ref="A236:C236"/>
    <mergeCell ref="A237:C237"/>
    <mergeCell ref="A238:C238"/>
    <mergeCell ref="A239:C239"/>
    <mergeCell ref="A240:C240"/>
    <mergeCell ref="A241:C241"/>
    <mergeCell ref="A243:K243"/>
    <mergeCell ref="A242:K242"/>
    <mergeCell ref="A244:K244"/>
    <mergeCell ref="A245:C245"/>
    <mergeCell ref="B246:C246"/>
    <mergeCell ref="B247:C247"/>
    <mergeCell ref="A248:C248"/>
    <mergeCell ref="A249:C249"/>
    <mergeCell ref="A250:C250"/>
    <mergeCell ref="B251:C251"/>
    <mergeCell ref="A253:K253"/>
    <mergeCell ref="A254:K254"/>
    <mergeCell ref="A255:C255"/>
    <mergeCell ref="B256:C256"/>
    <mergeCell ref="B257:C257"/>
    <mergeCell ref="A258:C258"/>
    <mergeCell ref="B259:C259"/>
    <mergeCell ref="B260:C260"/>
    <mergeCell ref="B261:C261"/>
    <mergeCell ref="A263:K263"/>
    <mergeCell ref="A278:C278"/>
    <mergeCell ref="A264:K264"/>
    <mergeCell ref="A265:C265"/>
    <mergeCell ref="A266:C266"/>
    <mergeCell ref="A267:C267"/>
    <mergeCell ref="A273:K273"/>
    <mergeCell ref="A274:K274"/>
    <mergeCell ref="A275:C275"/>
    <mergeCell ref="A276:C276"/>
    <mergeCell ref="A277:C277"/>
    <mergeCell ref="A190:C190"/>
    <mergeCell ref="A191:C191"/>
    <mergeCell ref="A192:C192"/>
    <mergeCell ref="A193:C193"/>
    <mergeCell ref="A202:C202"/>
    <mergeCell ref="B209:C209"/>
    <mergeCell ref="A196:K196"/>
    <mergeCell ref="A197:K197"/>
    <mergeCell ref="A198:C198"/>
    <mergeCell ref="B199:C199"/>
    <mergeCell ref="B200:C200"/>
    <mergeCell ref="A201:C201"/>
    <mergeCell ref="A230:C230"/>
    <mergeCell ref="A225:K225"/>
    <mergeCell ref="A227:C227"/>
    <mergeCell ref="A228:C228"/>
    <mergeCell ref="A229:C229"/>
    <mergeCell ref="A188:K188"/>
    <mergeCell ref="A194:C194"/>
    <mergeCell ref="A203:C203"/>
    <mergeCell ref="B210:C210"/>
    <mergeCell ref="A211:C211"/>
    <mergeCell ref="B214:C214"/>
    <mergeCell ref="A217:K217"/>
    <mergeCell ref="A220:C220"/>
    <mergeCell ref="A226:K226"/>
    <mergeCell ref="B212:C212"/>
    <mergeCell ref="B213:C213"/>
    <mergeCell ref="A216:K216"/>
    <mergeCell ref="A218:C218"/>
    <mergeCell ref="A219:C219"/>
    <mergeCell ref="B204:C204"/>
    <mergeCell ref="A206:K206"/>
    <mergeCell ref="A207:K207"/>
    <mergeCell ref="A208:C208"/>
    <mergeCell ref="A189:C189"/>
    <mergeCell ref="A141:K141"/>
    <mergeCell ref="A142:C142"/>
    <mergeCell ref="A143:C143"/>
    <mergeCell ref="A144:C144"/>
    <mergeCell ref="A145:C145"/>
    <mergeCell ref="A146:C146"/>
    <mergeCell ref="A147:C147"/>
    <mergeCell ref="A149:K149"/>
    <mergeCell ref="A150:K150"/>
    <mergeCell ref="A151:C151"/>
    <mergeCell ref="B152:C152"/>
    <mergeCell ref="B153:C153"/>
    <mergeCell ref="A154:C154"/>
    <mergeCell ref="A155:C155"/>
    <mergeCell ref="A156:C156"/>
    <mergeCell ref="B157:C157"/>
    <mergeCell ref="A159:K159"/>
    <mergeCell ref="A160:K160"/>
    <mergeCell ref="A161:C161"/>
    <mergeCell ref="B162:C162"/>
    <mergeCell ref="B163:C163"/>
    <mergeCell ref="A164:C164"/>
    <mergeCell ref="B165:C165"/>
    <mergeCell ref="B166:C166"/>
    <mergeCell ref="B167:C167"/>
    <mergeCell ref="A169:K169"/>
    <mergeCell ref="A170:K170"/>
    <mergeCell ref="A171:C171"/>
    <mergeCell ref="A172:C172"/>
    <mergeCell ref="A173:C173"/>
    <mergeCell ref="A179:K179"/>
    <mergeCell ref="A180:K180"/>
    <mergeCell ref="A181:C181"/>
    <mergeCell ref="A182:C182"/>
    <mergeCell ref="A183:C183"/>
    <mergeCell ref="A184:C184"/>
    <mergeCell ref="A49:K49"/>
    <mergeCell ref="A50:C50"/>
    <mergeCell ref="A51:C51"/>
    <mergeCell ref="A52:C52"/>
    <mergeCell ref="A53:C53"/>
    <mergeCell ref="A54:C54"/>
    <mergeCell ref="A55:C55"/>
    <mergeCell ref="A57:K57"/>
    <mergeCell ref="A58:K58"/>
    <mergeCell ref="A59:C59"/>
    <mergeCell ref="B60:C60"/>
    <mergeCell ref="B61:C61"/>
    <mergeCell ref="A62:C62"/>
    <mergeCell ref="A63:C63"/>
    <mergeCell ref="A64:C64"/>
    <mergeCell ref="B65:C65"/>
    <mergeCell ref="A67:K67"/>
    <mergeCell ref="A68:K68"/>
    <mergeCell ref="A69:C69"/>
    <mergeCell ref="B70:C70"/>
    <mergeCell ref="B71:C71"/>
    <mergeCell ref="A72:C72"/>
    <mergeCell ref="B73:C73"/>
    <mergeCell ref="B74:C74"/>
    <mergeCell ref="B75:C75"/>
    <mergeCell ref="A77:K77"/>
    <mergeCell ref="A78:K78"/>
    <mergeCell ref="A79:C79"/>
    <mergeCell ref="A80:C80"/>
    <mergeCell ref="A81:C81"/>
    <mergeCell ref="A87:K87"/>
    <mergeCell ref="A88:K88"/>
    <mergeCell ref="A89:C89"/>
    <mergeCell ref="A90:C90"/>
    <mergeCell ref="A91:C91"/>
    <mergeCell ref="A92:C92"/>
  </mergeCells>
  <printOptions horizontalCentered="1"/>
  <pageMargins left="0" right="0" top="0.75" bottom="0" header="0.3" footer="0.15"/>
  <pageSetup scale="83" firstPageNumber="27" orientation="landscape" useFirstPageNumber="1" r:id="rId1"/>
  <headerFooter>
    <oddHeader>&amp;L&amp;9
Semi-Annual Child Welfare Report&amp;C&amp;"-,Bold"&amp;14ARIZONA DEPARTMENT of CHILD SAFETY&amp;R&amp;9
January 1, 2021 through June 30, 2021</oddHeader>
    <oddFooter>&amp;CPage &amp;P</oddFooter>
  </headerFooter>
  <ignoredErrors>
    <ignoredError sqref="K287" formula="1"/>
    <ignoredError sqref="D287:J287 K294:K295 D240:J240 D193:J193 K200:K201 K153:K154 D146:J146 D100:J100 K107:K108 D54:J54 K61:K62"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220"/>
  <sheetViews>
    <sheetView showGridLines="0" showWhiteSpace="0" view="pageLayout" zoomScaleNormal="100" workbookViewId="0">
      <selection activeCell="A5" sqref="A5"/>
    </sheetView>
  </sheetViews>
  <sheetFormatPr defaultColWidth="8.85546875" defaultRowHeight="15" x14ac:dyDescent="0.25"/>
  <cols>
    <col min="1" max="1" width="35.140625" customWidth="1"/>
    <col min="2" max="2" width="12.5703125" customWidth="1"/>
    <col min="3" max="3" width="11.85546875" customWidth="1"/>
    <col min="4" max="4" width="9.140625" customWidth="1"/>
    <col min="5" max="5" width="11" customWidth="1"/>
    <col min="6" max="6" width="10.42578125" customWidth="1"/>
    <col min="7" max="9" width="9.140625" customWidth="1"/>
    <col min="10" max="10" width="11.85546875" customWidth="1"/>
    <col min="11" max="11" width="2.42578125" customWidth="1"/>
    <col min="12" max="12" width="10.7109375" customWidth="1"/>
    <col min="13" max="13" width="9.42578125" customWidth="1"/>
    <col min="14" max="14" width="11.85546875" customWidth="1"/>
    <col min="15" max="16" width="9.42578125" customWidth="1"/>
    <col min="17" max="18" width="11.85546875" customWidth="1"/>
    <col min="19" max="19" width="2.140625" customWidth="1"/>
    <col min="20" max="20" width="11.85546875" customWidth="1"/>
  </cols>
  <sheetData>
    <row r="1" spans="1:20" ht="9" customHeight="1" x14ac:dyDescent="0.25">
      <c r="A1" s="44"/>
      <c r="B1" s="44"/>
      <c r="C1" s="44"/>
      <c r="D1" s="44"/>
      <c r="E1" s="44"/>
      <c r="F1" s="44"/>
      <c r="G1" s="44"/>
      <c r="H1" s="44"/>
      <c r="I1" s="44"/>
      <c r="J1" s="44"/>
      <c r="K1" s="44"/>
      <c r="L1" s="44"/>
      <c r="M1" s="44"/>
      <c r="N1" s="44"/>
      <c r="O1" s="44"/>
      <c r="P1" s="44"/>
      <c r="Q1" s="44"/>
      <c r="R1" s="44"/>
    </row>
    <row r="2" spans="1:20" s="1413" customFormat="1" ht="15" customHeight="1" x14ac:dyDescent="0.25">
      <c r="A2" s="2277" t="s">
        <v>796</v>
      </c>
      <c r="B2" s="2278"/>
      <c r="C2" s="2278"/>
      <c r="D2" s="2278"/>
      <c r="E2" s="2278"/>
      <c r="F2" s="2278"/>
      <c r="G2" s="2278"/>
      <c r="H2" s="2278"/>
      <c r="I2" s="2278"/>
      <c r="J2" s="2278"/>
      <c r="K2" s="2278"/>
      <c r="L2" s="2278"/>
      <c r="M2" s="2278"/>
      <c r="N2" s="2278"/>
      <c r="O2" s="2278"/>
      <c r="P2" s="2278"/>
      <c r="Q2" s="2278"/>
      <c r="R2" s="2278"/>
      <c r="S2" s="2278"/>
      <c r="T2" s="2278"/>
    </row>
    <row r="3" spans="1:20" s="1413" customFormat="1" ht="15.75" customHeight="1" x14ac:dyDescent="0.25">
      <c r="A3" s="2277"/>
      <c r="B3" s="2278"/>
      <c r="C3" s="2278"/>
      <c r="D3" s="2278"/>
      <c r="E3" s="2278"/>
      <c r="F3" s="2278"/>
      <c r="G3" s="2278"/>
      <c r="H3" s="2278"/>
      <c r="I3" s="2278"/>
      <c r="J3" s="2278"/>
      <c r="K3" s="2278"/>
      <c r="L3" s="2278"/>
      <c r="M3" s="2278"/>
      <c r="N3" s="2278"/>
      <c r="O3" s="2278"/>
      <c r="P3" s="2278"/>
      <c r="Q3" s="2278"/>
      <c r="R3" s="2278"/>
      <c r="S3" s="2278"/>
      <c r="T3" s="2278"/>
    </row>
    <row r="4" spans="1:20" s="1413" customFormat="1" ht="21" thickBot="1" x14ac:dyDescent="0.35">
      <c r="A4" s="2279"/>
      <c r="B4" s="2279"/>
      <c r="C4" s="2279"/>
      <c r="D4" s="2279"/>
      <c r="E4" s="2279"/>
      <c r="F4" s="2279"/>
      <c r="G4" s="2279"/>
      <c r="H4" s="2279"/>
      <c r="I4" s="2279"/>
      <c r="J4" s="2279"/>
      <c r="K4" s="2279"/>
      <c r="L4" s="2279"/>
      <c r="M4" s="2279"/>
      <c r="N4" s="2279"/>
      <c r="O4" s="2279"/>
      <c r="P4" s="2279"/>
      <c r="Q4" s="2279"/>
      <c r="R4" s="2279"/>
      <c r="S4" s="2279"/>
      <c r="T4" s="2279"/>
    </row>
    <row r="5" spans="1:20" s="1413" customFormat="1" ht="21" thickBot="1" x14ac:dyDescent="0.35">
      <c r="A5" s="47"/>
      <c r="B5" s="2203" t="s">
        <v>189</v>
      </c>
      <c r="C5" s="2204"/>
      <c r="D5" s="2204"/>
      <c r="E5" s="2204"/>
      <c r="F5" s="2204"/>
      <c r="G5" s="2204"/>
      <c r="H5" s="2204"/>
      <c r="I5" s="2204"/>
      <c r="J5" s="2205"/>
      <c r="K5" s="48"/>
      <c r="L5" s="2206" t="s">
        <v>190</v>
      </c>
      <c r="M5" s="2207"/>
      <c r="N5" s="2207"/>
      <c r="O5" s="2207"/>
      <c r="P5" s="2207"/>
      <c r="Q5" s="2207"/>
      <c r="R5" s="2208"/>
      <c r="S5" s="49"/>
      <c r="T5" s="1616" t="s">
        <v>191</v>
      </c>
    </row>
    <row r="6" spans="1:20" s="1413" customFormat="1" ht="56.1" customHeight="1" x14ac:dyDescent="0.25">
      <c r="A6" s="50"/>
      <c r="B6" s="50" t="s">
        <v>192</v>
      </c>
      <c r="C6" s="50" t="s">
        <v>193</v>
      </c>
      <c r="D6" s="50" t="s">
        <v>885</v>
      </c>
      <c r="E6" s="50" t="s">
        <v>194</v>
      </c>
      <c r="F6" s="50" t="s">
        <v>195</v>
      </c>
      <c r="G6" s="50" t="s">
        <v>196</v>
      </c>
      <c r="H6" s="50" t="s">
        <v>886</v>
      </c>
      <c r="I6" s="50" t="s">
        <v>197</v>
      </c>
      <c r="J6" s="50" t="s">
        <v>198</v>
      </c>
      <c r="K6" s="50"/>
      <c r="L6" s="50" t="s">
        <v>199</v>
      </c>
      <c r="M6" s="50" t="s">
        <v>200</v>
      </c>
      <c r="N6" s="50" t="s">
        <v>201</v>
      </c>
      <c r="O6" s="50" t="s">
        <v>202</v>
      </c>
      <c r="P6" s="50" t="s">
        <v>203</v>
      </c>
      <c r="Q6" s="50" t="s">
        <v>204</v>
      </c>
      <c r="R6" s="50" t="s">
        <v>123</v>
      </c>
      <c r="S6" s="553"/>
      <c r="T6" s="553" t="s">
        <v>205</v>
      </c>
    </row>
    <row r="7" spans="1:20" s="1413" customFormat="1" x14ac:dyDescent="0.25">
      <c r="A7" s="50"/>
      <c r="B7" s="50"/>
      <c r="C7" s="50"/>
      <c r="D7" s="50"/>
      <c r="E7" s="50"/>
      <c r="F7" s="50"/>
      <c r="G7" s="50"/>
      <c r="H7" s="50"/>
      <c r="I7" s="50"/>
      <c r="J7" s="51"/>
      <c r="K7" s="50"/>
      <c r="L7" s="50"/>
      <c r="M7" s="50"/>
      <c r="N7" s="50"/>
      <c r="O7" s="50"/>
      <c r="P7" s="50"/>
      <c r="Q7" s="50"/>
      <c r="R7" s="50"/>
      <c r="S7" s="50"/>
      <c r="T7" s="51"/>
    </row>
    <row r="8" spans="1:20" s="1413" customFormat="1" x14ac:dyDescent="0.25">
      <c r="A8" s="1683" t="s">
        <v>206</v>
      </c>
      <c r="B8" s="53">
        <v>1789.8</v>
      </c>
      <c r="C8" s="53">
        <v>654.4</v>
      </c>
      <c r="D8" s="53">
        <v>10</v>
      </c>
      <c r="E8" s="53">
        <v>0</v>
      </c>
      <c r="F8" s="53">
        <v>0</v>
      </c>
      <c r="G8" s="53">
        <v>0</v>
      </c>
      <c r="H8" s="53"/>
      <c r="I8" s="53">
        <v>0</v>
      </c>
      <c r="J8" s="53">
        <v>2454.1999999999998</v>
      </c>
      <c r="K8" s="50"/>
      <c r="L8" s="53">
        <v>7.87163119925036</v>
      </c>
      <c r="M8" s="53">
        <v>8.7457319432614771</v>
      </c>
      <c r="N8" s="53">
        <v>396.60489748812716</v>
      </c>
      <c r="O8" s="53">
        <v>12.929184244096033</v>
      </c>
      <c r="P8" s="53">
        <v>0</v>
      </c>
      <c r="Q8" s="53">
        <v>322.74855512526511</v>
      </c>
      <c r="R8" s="53">
        <v>0</v>
      </c>
      <c r="S8" s="50"/>
      <c r="T8" s="53">
        <v>3203.1</v>
      </c>
    </row>
    <row r="9" spans="1:20" s="1413" customFormat="1" x14ac:dyDescent="0.25">
      <c r="A9" s="1683"/>
      <c r="B9" s="53"/>
      <c r="C9" s="53"/>
      <c r="D9" s="53"/>
      <c r="E9" s="53"/>
      <c r="F9" s="53"/>
      <c r="G9" s="53"/>
      <c r="H9" s="53"/>
      <c r="I9" s="53"/>
      <c r="J9" s="53"/>
      <c r="K9" s="50"/>
      <c r="L9" s="53"/>
      <c r="M9" s="53"/>
      <c r="N9" s="53"/>
      <c r="O9" s="53"/>
      <c r="P9" s="53"/>
      <c r="Q9" s="53"/>
      <c r="R9" s="53"/>
      <c r="S9" s="50"/>
      <c r="T9" s="53"/>
    </row>
    <row r="10" spans="1:20" s="1413" customFormat="1" x14ac:dyDescent="0.25">
      <c r="A10" s="55" t="s">
        <v>207</v>
      </c>
      <c r="B10" s="53">
        <v>62679.448000000004</v>
      </c>
      <c r="C10" s="53">
        <v>21926.7</v>
      </c>
      <c r="D10" s="53">
        <v>941.9</v>
      </c>
      <c r="E10" s="53"/>
      <c r="F10" s="53"/>
      <c r="G10" s="53"/>
      <c r="H10" s="53"/>
      <c r="I10" s="53"/>
      <c r="J10" s="53">
        <v>85548.047999999995</v>
      </c>
      <c r="K10" s="53"/>
      <c r="L10" s="53">
        <v>2374.2618899999948</v>
      </c>
      <c r="M10" s="53">
        <v>1668.5631799999992</v>
      </c>
      <c r="N10" s="53">
        <v>15591.880650000005</v>
      </c>
      <c r="O10" s="53">
        <v>4075.7069000000024</v>
      </c>
      <c r="P10" s="53"/>
      <c r="Q10" s="53">
        <v>2014.1393800000071</v>
      </c>
      <c r="R10" s="53">
        <v>0</v>
      </c>
      <c r="S10" s="53"/>
      <c r="T10" s="53">
        <v>111272.6</v>
      </c>
    </row>
    <row r="11" spans="1:20" s="1413" customFormat="1" x14ac:dyDescent="0.25">
      <c r="A11" s="55" t="s">
        <v>208</v>
      </c>
      <c r="B11" s="53">
        <v>47539.519999999997</v>
      </c>
      <c r="C11" s="53">
        <v>31992.199999999997</v>
      </c>
      <c r="D11" s="53"/>
      <c r="E11" s="53"/>
      <c r="F11" s="53"/>
      <c r="G11" s="53">
        <v>207.9</v>
      </c>
      <c r="H11" s="53"/>
      <c r="I11" s="53"/>
      <c r="J11" s="53">
        <v>79739.62</v>
      </c>
      <c r="K11" s="53"/>
      <c r="L11" s="53">
        <v>3279.8261799999991</v>
      </c>
      <c r="M11" s="53">
        <v>965.13589000000002</v>
      </c>
      <c r="N11" s="53">
        <v>15533.583230000011</v>
      </c>
      <c r="O11" s="53">
        <v>3507.6158500000024</v>
      </c>
      <c r="P11" s="53"/>
      <c r="Q11" s="53">
        <v>2465.1547600000022</v>
      </c>
      <c r="R11" s="53">
        <v>6409.5640899999889</v>
      </c>
      <c r="S11" s="53"/>
      <c r="T11" s="53">
        <v>111900.5</v>
      </c>
    </row>
    <row r="12" spans="1:20" s="1413" customFormat="1" x14ac:dyDescent="0.25">
      <c r="A12" s="55" t="s">
        <v>209</v>
      </c>
      <c r="B12" s="53">
        <v>1147.4969999999998</v>
      </c>
      <c r="C12" s="53">
        <v>1334.7</v>
      </c>
      <c r="D12" s="53"/>
      <c r="E12" s="53"/>
      <c r="F12" s="53"/>
      <c r="G12" s="53"/>
      <c r="H12" s="53"/>
      <c r="I12" s="53"/>
      <c r="J12" s="53">
        <v>2482.1970000000001</v>
      </c>
      <c r="K12" s="53"/>
      <c r="L12" s="53"/>
      <c r="M12" s="53"/>
      <c r="N12" s="53">
        <v>284.34908000000019</v>
      </c>
      <c r="O12" s="53"/>
      <c r="P12" s="53"/>
      <c r="Q12" s="53">
        <v>77.590589999999992</v>
      </c>
      <c r="R12" s="53">
        <v>388.0633299999995</v>
      </c>
      <c r="S12" s="53"/>
      <c r="T12" s="53">
        <v>3232.2</v>
      </c>
    </row>
    <row r="13" spans="1:20" s="1413" customFormat="1" x14ac:dyDescent="0.25">
      <c r="A13" s="55" t="s">
        <v>213</v>
      </c>
      <c r="B13" s="53">
        <v>459.29899999999998</v>
      </c>
      <c r="C13" s="53"/>
      <c r="D13" s="53"/>
      <c r="E13" s="53"/>
      <c r="F13" s="53"/>
      <c r="G13" s="53"/>
      <c r="H13" s="53"/>
      <c r="I13" s="53"/>
      <c r="J13" s="53">
        <v>459.29899999999998</v>
      </c>
      <c r="K13" s="53"/>
      <c r="L13" s="53"/>
      <c r="M13" s="53"/>
      <c r="N13" s="53">
        <v>59.687039999999996</v>
      </c>
      <c r="O13" s="53"/>
      <c r="P13" s="53"/>
      <c r="Q13" s="53"/>
      <c r="R13" s="53">
        <v>70.913960000000003</v>
      </c>
      <c r="S13" s="53"/>
      <c r="T13" s="53">
        <v>589.9</v>
      </c>
    </row>
    <row r="14" spans="1:20" s="1413" customFormat="1" x14ac:dyDescent="0.25">
      <c r="A14" s="55" t="s">
        <v>214</v>
      </c>
      <c r="B14" s="53">
        <v>1490.8999999999999</v>
      </c>
      <c r="C14" s="53">
        <v>178.9</v>
      </c>
      <c r="D14" s="53"/>
      <c r="E14" s="53"/>
      <c r="F14" s="53"/>
      <c r="G14" s="53"/>
      <c r="H14" s="53"/>
      <c r="I14" s="53"/>
      <c r="J14" s="53">
        <v>1669.8</v>
      </c>
      <c r="K14" s="53"/>
      <c r="L14" s="53">
        <v>98.871720000000025</v>
      </c>
      <c r="M14" s="53"/>
      <c r="N14" s="53">
        <v>441.31942000000049</v>
      </c>
      <c r="O14" s="53">
        <v>39.228400000000008</v>
      </c>
      <c r="P14" s="53"/>
      <c r="Q14" s="53"/>
      <c r="R14" s="53">
        <v>265.58045999999979</v>
      </c>
      <c r="S14" s="53">
        <v>0</v>
      </c>
      <c r="T14" s="53">
        <v>2514.8000000000002</v>
      </c>
    </row>
    <row r="15" spans="1:20" s="1413" customFormat="1" x14ac:dyDescent="0.25">
      <c r="A15" s="56" t="s">
        <v>215</v>
      </c>
      <c r="B15" s="53">
        <v>157</v>
      </c>
      <c r="C15" s="53"/>
      <c r="D15" s="53"/>
      <c r="E15" s="53"/>
      <c r="F15" s="53"/>
      <c r="G15" s="53"/>
      <c r="H15" s="53"/>
      <c r="I15" s="53"/>
      <c r="J15" s="53">
        <v>157</v>
      </c>
      <c r="K15" s="53"/>
      <c r="L15" s="53"/>
      <c r="M15" s="53"/>
      <c r="N15" s="53"/>
      <c r="O15" s="53"/>
      <c r="P15" s="53"/>
      <c r="Q15" s="53"/>
      <c r="R15" s="53">
        <v>0</v>
      </c>
      <c r="S15" s="53">
        <v>0</v>
      </c>
      <c r="T15" s="53">
        <v>157</v>
      </c>
    </row>
    <row r="16" spans="1:20" s="1413" customFormat="1" x14ac:dyDescent="0.25">
      <c r="A16" s="56" t="s">
        <v>216</v>
      </c>
      <c r="B16" s="53">
        <v>9497.4</v>
      </c>
      <c r="C16" s="53"/>
      <c r="D16" s="53"/>
      <c r="E16" s="53"/>
      <c r="F16" s="53"/>
      <c r="G16" s="53"/>
      <c r="H16" s="53"/>
      <c r="I16" s="53"/>
      <c r="J16" s="53">
        <v>9497.4</v>
      </c>
      <c r="K16" s="53"/>
      <c r="L16" s="53"/>
      <c r="M16" s="53"/>
      <c r="N16" s="53"/>
      <c r="O16" s="53"/>
      <c r="P16" s="53"/>
      <c r="Q16" s="53"/>
      <c r="R16" s="53">
        <v>202</v>
      </c>
      <c r="S16" s="53"/>
      <c r="T16" s="53">
        <v>9699.4</v>
      </c>
    </row>
    <row r="17" spans="1:20" s="1413" customFormat="1" x14ac:dyDescent="0.25">
      <c r="A17" s="56" t="s">
        <v>217</v>
      </c>
      <c r="B17" s="53">
        <v>150</v>
      </c>
      <c r="C17" s="53"/>
      <c r="D17" s="53"/>
      <c r="E17" s="53"/>
      <c r="F17" s="53"/>
      <c r="G17" s="53"/>
      <c r="H17" s="53"/>
      <c r="I17" s="53"/>
      <c r="J17" s="53">
        <v>150</v>
      </c>
      <c r="K17" s="53"/>
      <c r="L17" s="53"/>
      <c r="M17" s="53"/>
      <c r="N17" s="53">
        <v>8984.5145599999996</v>
      </c>
      <c r="O17" s="53"/>
      <c r="P17" s="53"/>
      <c r="Q17" s="53"/>
      <c r="R17" s="53">
        <v>15.485440000000381</v>
      </c>
      <c r="S17" s="53"/>
      <c r="T17" s="53">
        <v>9150</v>
      </c>
    </row>
    <row r="18" spans="1:20" s="1413" customFormat="1" x14ac:dyDescent="0.25">
      <c r="A18" s="56" t="s">
        <v>218</v>
      </c>
      <c r="B18" s="53">
        <v>80965.840000000011</v>
      </c>
      <c r="C18" s="53">
        <v>22445.7</v>
      </c>
      <c r="D18" s="53"/>
      <c r="E18" s="53"/>
      <c r="F18" s="53"/>
      <c r="G18" s="53"/>
      <c r="H18" s="53"/>
      <c r="I18" s="53"/>
      <c r="J18" s="53">
        <v>103411.54000000001</v>
      </c>
      <c r="K18" s="53"/>
      <c r="L18" s="53"/>
      <c r="M18" s="53">
        <v>239.89149</v>
      </c>
      <c r="N18" s="53">
        <v>163284.43376000019</v>
      </c>
      <c r="O18" s="53"/>
      <c r="P18" s="53"/>
      <c r="Q18" s="53"/>
      <c r="R18" s="53">
        <v>11322.634749999794</v>
      </c>
      <c r="S18" s="53"/>
      <c r="T18" s="53">
        <v>278258.5</v>
      </c>
    </row>
    <row r="19" spans="1:20" s="1413" customFormat="1" x14ac:dyDescent="0.25">
      <c r="A19" s="56" t="s">
        <v>219</v>
      </c>
      <c r="B19" s="53">
        <v>10573.9</v>
      </c>
      <c r="C19" s="53">
        <v>1943</v>
      </c>
      <c r="D19" s="53"/>
      <c r="E19" s="53"/>
      <c r="F19" s="53"/>
      <c r="G19" s="53"/>
      <c r="H19" s="53"/>
      <c r="I19" s="53"/>
      <c r="J19" s="53">
        <v>12516.9</v>
      </c>
      <c r="K19" s="53"/>
      <c r="L19" s="53"/>
      <c r="M19" s="53"/>
      <c r="N19" s="53"/>
      <c r="O19" s="53"/>
      <c r="P19" s="53"/>
      <c r="Q19" s="53"/>
      <c r="R19" s="53">
        <v>0</v>
      </c>
      <c r="S19" s="53"/>
      <c r="T19" s="53">
        <v>12516.9</v>
      </c>
    </row>
    <row r="20" spans="1:20" s="1413" customFormat="1" x14ac:dyDescent="0.25">
      <c r="A20" s="56" t="s">
        <v>795</v>
      </c>
      <c r="B20" s="53">
        <v>7283.3000000000011</v>
      </c>
      <c r="C20" s="53"/>
      <c r="D20" s="53"/>
      <c r="E20" s="53"/>
      <c r="F20" s="53"/>
      <c r="G20" s="53"/>
      <c r="H20" s="53"/>
      <c r="I20" s="53"/>
      <c r="J20" s="53">
        <v>7283.3000000000011</v>
      </c>
      <c r="K20" s="53"/>
      <c r="L20" s="53"/>
      <c r="M20" s="53"/>
      <c r="N20" s="53"/>
      <c r="O20" s="53"/>
      <c r="P20" s="53"/>
      <c r="Q20" s="53"/>
      <c r="R20" s="53">
        <v>7153.9</v>
      </c>
      <c r="S20" s="53"/>
      <c r="T20" s="53">
        <v>14437.2</v>
      </c>
    </row>
    <row r="21" spans="1:20" s="1413" customFormat="1" x14ac:dyDescent="0.25">
      <c r="A21" s="56" t="s">
        <v>221</v>
      </c>
      <c r="B21" s="53">
        <v>4500</v>
      </c>
      <c r="C21" s="53">
        <v>500</v>
      </c>
      <c r="D21" s="53"/>
      <c r="E21" s="53"/>
      <c r="F21" s="53"/>
      <c r="G21" s="53"/>
      <c r="H21" s="53"/>
      <c r="I21" s="53"/>
      <c r="J21" s="53">
        <v>5000</v>
      </c>
      <c r="K21" s="53"/>
      <c r="L21" s="53"/>
      <c r="M21" s="53"/>
      <c r="N21" s="53"/>
      <c r="O21" s="53"/>
      <c r="P21" s="53"/>
      <c r="Q21" s="53"/>
      <c r="R21" s="53">
        <v>0</v>
      </c>
      <c r="S21" s="53"/>
      <c r="T21" s="53">
        <v>5000</v>
      </c>
    </row>
    <row r="22" spans="1:20" s="1413" customFormat="1" x14ac:dyDescent="0.25">
      <c r="A22" s="56" t="s">
        <v>222</v>
      </c>
      <c r="B22" s="53">
        <v>56214.200000000012</v>
      </c>
      <c r="C22" s="53">
        <v>21423</v>
      </c>
      <c r="D22" s="53"/>
      <c r="E22" s="53"/>
      <c r="F22" s="53"/>
      <c r="G22" s="53"/>
      <c r="H22" s="53"/>
      <c r="I22" s="53"/>
      <c r="J22" s="53">
        <v>77637.200000000012</v>
      </c>
      <c r="K22" s="53"/>
      <c r="L22" s="53"/>
      <c r="M22" s="53"/>
      <c r="N22" s="53">
        <v>31568.050149999977</v>
      </c>
      <c r="O22" s="53">
        <v>1462.375</v>
      </c>
      <c r="P22" s="53"/>
      <c r="Q22" s="53"/>
      <c r="R22" s="53">
        <v>4259.4748500000132</v>
      </c>
      <c r="S22" s="53"/>
      <c r="T22" s="53">
        <v>114927.1</v>
      </c>
    </row>
    <row r="23" spans="1:20" s="1413" customFormat="1" x14ac:dyDescent="0.25">
      <c r="A23" s="56" t="s">
        <v>223</v>
      </c>
      <c r="B23" s="53">
        <v>17825.5</v>
      </c>
      <c r="C23" s="53">
        <v>6973.1</v>
      </c>
      <c r="D23" s="53"/>
      <c r="E23" s="53"/>
      <c r="F23" s="53"/>
      <c r="G23" s="53"/>
      <c r="H23" s="53"/>
      <c r="I23" s="53"/>
      <c r="J23" s="53">
        <v>24798.6</v>
      </c>
      <c r="K23" s="53"/>
      <c r="L23" s="53"/>
      <c r="M23" s="53"/>
      <c r="N23" s="53">
        <v>19203.537680000012</v>
      </c>
      <c r="O23" s="53"/>
      <c r="P23" s="53"/>
      <c r="Q23" s="53"/>
      <c r="R23" s="53">
        <v>7927.3623199999893</v>
      </c>
      <c r="S23" s="53"/>
      <c r="T23" s="53">
        <v>51929.5</v>
      </c>
    </row>
    <row r="24" spans="1:20" s="1413" customFormat="1" x14ac:dyDescent="0.25">
      <c r="A24" s="57" t="s">
        <v>224</v>
      </c>
      <c r="B24" s="53">
        <v>19652.199999999997</v>
      </c>
      <c r="C24" s="53"/>
      <c r="D24" s="53"/>
      <c r="E24" s="53"/>
      <c r="F24" s="53"/>
      <c r="G24" s="53"/>
      <c r="H24" s="53"/>
      <c r="I24" s="53"/>
      <c r="J24" s="53">
        <v>19652.199999999997</v>
      </c>
      <c r="K24" s="53"/>
      <c r="L24" s="53"/>
      <c r="M24" s="53"/>
      <c r="N24" s="53">
        <v>10437.857129999991</v>
      </c>
      <c r="O24" s="53"/>
      <c r="P24" s="53"/>
      <c r="Q24" s="53"/>
      <c r="R24" s="53">
        <v>2663.5428700000102</v>
      </c>
      <c r="S24" s="53"/>
      <c r="T24" s="53">
        <v>32753.599999999999</v>
      </c>
    </row>
    <row r="25" spans="1:20" s="1413" customFormat="1" x14ac:dyDescent="0.25">
      <c r="A25" s="56" t="s">
        <v>225</v>
      </c>
      <c r="B25" s="53">
        <v>47879.200000000004</v>
      </c>
      <c r="C25" s="53">
        <v>34139.599999999999</v>
      </c>
      <c r="D25" s="53"/>
      <c r="E25" s="53"/>
      <c r="F25" s="53"/>
      <c r="G25" s="53"/>
      <c r="H25" s="53"/>
      <c r="I25" s="53"/>
      <c r="J25" s="53">
        <v>82018.8</v>
      </c>
      <c r="K25" s="53"/>
      <c r="L25" s="53"/>
      <c r="M25" s="53"/>
      <c r="N25" s="53">
        <v>14210.594179999991</v>
      </c>
      <c r="O25" s="53">
        <v>292.35624000000007</v>
      </c>
      <c r="P25" s="53"/>
      <c r="Q25" s="53"/>
      <c r="R25" s="53">
        <v>19605.04958000001</v>
      </c>
      <c r="S25" s="53"/>
      <c r="T25" s="53">
        <v>116126.8</v>
      </c>
    </row>
    <row r="26" spans="1:20" s="1413" customFormat="1" x14ac:dyDescent="0.25">
      <c r="A26" s="56" t="s">
        <v>226</v>
      </c>
      <c r="B26" s="53">
        <v>6971.6999999999962</v>
      </c>
      <c r="C26" s="53">
        <v>14611.2</v>
      </c>
      <c r="D26" s="53"/>
      <c r="E26" s="53"/>
      <c r="F26" s="53"/>
      <c r="G26" s="53"/>
      <c r="H26" s="53">
        <v>1459.3</v>
      </c>
      <c r="I26" s="53"/>
      <c r="J26" s="53">
        <v>23042.199999999997</v>
      </c>
      <c r="K26" s="53"/>
      <c r="L26" s="53"/>
      <c r="M26" s="53">
        <v>3518.2033299999966</v>
      </c>
      <c r="N26" s="53"/>
      <c r="O26" s="53">
        <v>71.975989999999996</v>
      </c>
      <c r="P26" s="53"/>
      <c r="Q26" s="53"/>
      <c r="R26" s="53">
        <v>2355.7206800000049</v>
      </c>
      <c r="S26" s="53"/>
      <c r="T26" s="53">
        <v>28988.1</v>
      </c>
    </row>
    <row r="27" spans="1:20" s="1413" customFormat="1" x14ac:dyDescent="0.25">
      <c r="A27" s="57" t="s">
        <v>227</v>
      </c>
      <c r="B27" s="53">
        <v>4000</v>
      </c>
      <c r="C27" s="53"/>
      <c r="D27" s="53"/>
      <c r="E27" s="53"/>
      <c r="F27" s="53"/>
      <c r="G27" s="53"/>
      <c r="H27" s="53"/>
      <c r="I27" s="53"/>
      <c r="J27" s="53">
        <v>4000</v>
      </c>
      <c r="K27" s="53"/>
      <c r="L27" s="53"/>
      <c r="M27" s="53"/>
      <c r="N27" s="53"/>
      <c r="O27" s="53"/>
      <c r="P27" s="53"/>
      <c r="Q27" s="53"/>
      <c r="R27" s="53">
        <v>11148.3</v>
      </c>
      <c r="S27" s="53"/>
      <c r="T27" s="53">
        <v>15148.3</v>
      </c>
    </row>
    <row r="28" spans="1:20" s="1413" customFormat="1" x14ac:dyDescent="0.25">
      <c r="A28" s="57" t="s">
        <v>228</v>
      </c>
      <c r="B28" s="53">
        <v>7000</v>
      </c>
      <c r="C28" s="53"/>
      <c r="D28" s="53"/>
      <c r="E28" s="53">
        <v>130916</v>
      </c>
      <c r="F28" s="53"/>
      <c r="G28" s="53"/>
      <c r="H28" s="53"/>
      <c r="I28" s="53"/>
      <c r="J28" s="53">
        <v>137916</v>
      </c>
      <c r="K28" s="53"/>
      <c r="L28" s="53"/>
      <c r="M28" s="53"/>
      <c r="N28" s="53">
        <v>4849.2421399999994</v>
      </c>
      <c r="O28" s="53"/>
      <c r="P28" s="53"/>
      <c r="Q28" s="53"/>
      <c r="R28" s="53">
        <v>9310.1578599999957</v>
      </c>
      <c r="S28" s="53"/>
      <c r="T28" s="58">
        <v>152075.4</v>
      </c>
    </row>
    <row r="29" spans="1:20" s="1413" customFormat="1" x14ac:dyDescent="0.25">
      <c r="A29" s="56" t="s">
        <v>887</v>
      </c>
      <c r="B29" s="53"/>
      <c r="C29" s="53"/>
      <c r="D29" s="53"/>
      <c r="E29" s="53"/>
      <c r="F29" s="53"/>
      <c r="G29" s="53"/>
      <c r="H29" s="53"/>
      <c r="I29" s="53"/>
      <c r="J29" s="53">
        <v>0</v>
      </c>
      <c r="K29" s="53"/>
      <c r="L29" s="53"/>
      <c r="M29" s="53"/>
      <c r="N29" s="53"/>
      <c r="O29" s="53"/>
      <c r="P29" s="53"/>
      <c r="Q29" s="53">
        <v>197055.4</v>
      </c>
      <c r="R29" s="53"/>
      <c r="S29" s="53"/>
      <c r="T29" s="53">
        <v>197055.4</v>
      </c>
    </row>
    <row r="30" spans="1:20" s="1413" customFormat="1" x14ac:dyDescent="0.25">
      <c r="A30" s="56" t="s">
        <v>888</v>
      </c>
      <c r="B30" s="53"/>
      <c r="C30" s="53"/>
      <c r="D30" s="53"/>
      <c r="E30" s="53"/>
      <c r="F30" s="53"/>
      <c r="G30" s="53"/>
      <c r="H30" s="53"/>
      <c r="I30" s="53"/>
      <c r="J30" s="53">
        <v>0</v>
      </c>
      <c r="K30" s="53"/>
      <c r="L30" s="53"/>
      <c r="M30" s="53"/>
      <c r="N30" s="53"/>
      <c r="O30" s="53"/>
      <c r="P30" s="53"/>
      <c r="Q30" s="53">
        <v>29862.5</v>
      </c>
      <c r="R30" s="53"/>
      <c r="S30" s="53"/>
      <c r="T30" s="53">
        <v>29862.5</v>
      </c>
    </row>
    <row r="31" spans="1:20" s="1413" customFormat="1" x14ac:dyDescent="0.25">
      <c r="A31" s="59" t="s">
        <v>889</v>
      </c>
      <c r="B31" s="53"/>
      <c r="C31" s="53"/>
      <c r="D31" s="53"/>
      <c r="E31" s="53"/>
      <c r="F31" s="53"/>
      <c r="G31" s="53"/>
      <c r="H31" s="53"/>
      <c r="I31" s="53"/>
      <c r="J31" s="53">
        <v>0</v>
      </c>
      <c r="K31" s="53"/>
      <c r="L31" s="53"/>
      <c r="M31" s="53"/>
      <c r="N31" s="53"/>
      <c r="O31" s="53"/>
      <c r="P31" s="53"/>
      <c r="Q31" s="53">
        <v>4405.1000000000004</v>
      </c>
      <c r="R31" s="53"/>
      <c r="S31" s="53"/>
      <c r="T31" s="53">
        <v>4405.1000000000004</v>
      </c>
    </row>
    <row r="32" spans="1:20" s="1413" customFormat="1" x14ac:dyDescent="0.25">
      <c r="A32" s="49" t="s">
        <v>229</v>
      </c>
      <c r="B32" s="53">
        <v>19741.896000000001</v>
      </c>
      <c r="C32" s="53"/>
      <c r="D32" s="53"/>
      <c r="E32" s="53"/>
      <c r="F32" s="53"/>
      <c r="G32" s="53"/>
      <c r="H32" s="53"/>
      <c r="I32" s="53"/>
      <c r="J32" s="53">
        <v>19741.896000000001</v>
      </c>
      <c r="K32" s="53"/>
      <c r="L32" s="53"/>
      <c r="M32" s="53"/>
      <c r="N32" s="53">
        <v>5408.5383100000008</v>
      </c>
      <c r="O32" s="58"/>
      <c r="P32" s="53"/>
      <c r="Q32" s="53"/>
      <c r="R32" s="53">
        <v>372.36569000000145</v>
      </c>
      <c r="S32" s="53"/>
      <c r="T32" s="53">
        <v>25522.800000000003</v>
      </c>
    </row>
    <row r="33" spans="1:20" s="1413" customFormat="1" x14ac:dyDescent="0.25">
      <c r="A33" s="49"/>
      <c r="B33" s="53"/>
      <c r="C33" s="53"/>
      <c r="D33" s="53"/>
      <c r="E33" s="53"/>
      <c r="F33" s="53"/>
      <c r="G33" s="53"/>
      <c r="H33" s="53"/>
      <c r="I33" s="53"/>
      <c r="J33" s="53"/>
      <c r="K33" s="53"/>
      <c r="L33" s="53"/>
      <c r="M33" s="53"/>
      <c r="N33" s="53"/>
      <c r="O33" s="53"/>
      <c r="P33" s="53"/>
      <c r="Q33" s="53"/>
      <c r="R33" s="53"/>
      <c r="S33" s="53"/>
      <c r="T33" s="53"/>
    </row>
    <row r="34" spans="1:20" s="1413" customFormat="1" ht="15.75" thickBot="1" x14ac:dyDescent="0.3">
      <c r="A34" s="49" t="s">
        <v>230</v>
      </c>
      <c r="B34" s="249">
        <v>405728.80000000005</v>
      </c>
      <c r="C34" s="249">
        <v>157468.1</v>
      </c>
      <c r="D34" s="249">
        <v>941.9</v>
      </c>
      <c r="E34" s="249">
        <v>130916</v>
      </c>
      <c r="F34" s="249">
        <v>0</v>
      </c>
      <c r="G34" s="249">
        <v>207.9</v>
      </c>
      <c r="H34" s="249">
        <v>1459.3</v>
      </c>
      <c r="I34" s="249">
        <v>0</v>
      </c>
      <c r="J34" s="249">
        <v>696721.99999999988</v>
      </c>
      <c r="K34" s="249"/>
      <c r="L34" s="249">
        <v>5752.9597899999944</v>
      </c>
      <c r="M34" s="249">
        <v>6391.7938899999954</v>
      </c>
      <c r="N34" s="249">
        <v>289857.58733000018</v>
      </c>
      <c r="O34" s="249">
        <v>9449.2583800000048</v>
      </c>
      <c r="P34" s="249">
        <v>0</v>
      </c>
      <c r="Q34" s="249">
        <v>235879.88473000002</v>
      </c>
      <c r="R34" s="249">
        <v>83470.115879999808</v>
      </c>
      <c r="S34" s="249"/>
      <c r="T34" s="249">
        <v>1327523.5999999999</v>
      </c>
    </row>
    <row r="35" spans="1:20" s="1413" customFormat="1" ht="15.75" hidden="1" thickTop="1" x14ac:dyDescent="0.25">
      <c r="A35" s="50"/>
      <c r="B35" s="50"/>
      <c r="C35" s="50"/>
      <c r="D35" s="50"/>
      <c r="E35" s="50"/>
      <c r="F35" s="50"/>
      <c r="G35" s="50"/>
      <c r="H35" s="50"/>
      <c r="I35" s="50"/>
      <c r="J35" s="50"/>
      <c r="K35" s="50"/>
      <c r="L35" s="50"/>
      <c r="M35" s="50"/>
      <c r="N35" s="50"/>
      <c r="O35" s="50"/>
      <c r="P35" s="50"/>
      <c r="Q35" s="553"/>
      <c r="R35" s="553"/>
    </row>
    <row r="36" spans="1:20" s="1413" customFormat="1" hidden="1" x14ac:dyDescent="0.25">
      <c r="A36" s="50" t="s">
        <v>231</v>
      </c>
      <c r="B36" s="50">
        <v>0.30562831425369769</v>
      </c>
      <c r="C36" s="50">
        <v>0.11861792890160297</v>
      </c>
      <c r="D36" s="50">
        <v>7.0951657657912829E-4</v>
      </c>
      <c r="E36" s="50">
        <v>9.8616702558056227E-2</v>
      </c>
      <c r="F36" s="50">
        <v>0</v>
      </c>
      <c r="G36" s="50">
        <v>1.5660738536023015E-4</v>
      </c>
      <c r="H36" s="51">
        <v>1.0992648266290709E-3</v>
      </c>
      <c r="I36" s="50">
        <v>0</v>
      </c>
      <c r="J36" s="50">
        <v>0.52482833450192523</v>
      </c>
      <c r="K36" s="50"/>
      <c r="L36" s="50">
        <v>4.3336026493238956E-3</v>
      </c>
      <c r="M36" s="50">
        <v>4.8148250547108886E-3</v>
      </c>
      <c r="N36" s="50">
        <v>0.21834458335053344</v>
      </c>
      <c r="O36" s="50">
        <v>7.117958867171933E-3</v>
      </c>
      <c r="P36" s="50">
        <v>0</v>
      </c>
      <c r="Q36" s="50">
        <v>0.17768413663606436</v>
      </c>
      <c r="R36" s="51">
        <v>6.2876558940270305E-2</v>
      </c>
      <c r="T36" s="1413">
        <v>1</v>
      </c>
    </row>
    <row r="37" spans="1:20" s="1413" customFormat="1" hidden="1" x14ac:dyDescent="0.25">
      <c r="A37" s="1419" t="s">
        <v>206</v>
      </c>
      <c r="B37" s="53">
        <v>1552.9436960356775</v>
      </c>
      <c r="C37" s="53">
        <v>731.41439822127018</v>
      </c>
      <c r="D37" s="53">
        <v>0</v>
      </c>
      <c r="E37" s="53">
        <v>0</v>
      </c>
      <c r="F37" s="53">
        <v>2.6548872917006254</v>
      </c>
      <c r="G37" s="53">
        <v>0</v>
      </c>
      <c r="H37" s="53">
        <v>2287.0129815486484</v>
      </c>
      <c r="I37" s="50"/>
      <c r="J37" s="53">
        <v>68.502373540161997</v>
      </c>
      <c r="K37" s="53">
        <v>15.53027445836838</v>
      </c>
      <c r="L37" s="53">
        <v>510.86023477013669</v>
      </c>
      <c r="M37" s="53">
        <v>65.291851501562505</v>
      </c>
      <c r="N37" s="53"/>
      <c r="O37" s="53">
        <v>146.17377776645804</v>
      </c>
      <c r="P37" s="53">
        <v>115.15878087303264</v>
      </c>
      <c r="Q37" s="50"/>
      <c r="R37" s="53">
        <v>3193</v>
      </c>
    </row>
    <row r="38" spans="1:20" s="1413" customFormat="1" hidden="1" x14ac:dyDescent="0.25">
      <c r="A38" s="1419"/>
      <c r="B38" s="53"/>
      <c r="C38" s="53"/>
      <c r="D38" s="53"/>
      <c r="E38" s="53"/>
      <c r="F38" s="53"/>
      <c r="G38" s="53"/>
      <c r="H38" s="53"/>
      <c r="I38" s="50"/>
      <c r="J38" s="53"/>
      <c r="K38" s="53"/>
      <c r="L38" s="53"/>
      <c r="M38" s="53"/>
      <c r="N38" s="53"/>
      <c r="O38" s="53"/>
      <c r="P38" s="53"/>
      <c r="Q38" s="50"/>
      <c r="R38" s="53"/>
    </row>
    <row r="39" spans="1:20" s="1413" customFormat="1" hidden="1" x14ac:dyDescent="0.25">
      <c r="A39" s="55" t="s">
        <v>207</v>
      </c>
      <c r="B39" s="53">
        <v>61416.4</v>
      </c>
      <c r="C39" s="53">
        <v>21210</v>
      </c>
      <c r="D39" s="53"/>
      <c r="E39" s="53"/>
      <c r="F39" s="53"/>
      <c r="G39" s="53"/>
      <c r="H39" s="53">
        <v>82626.399999999994</v>
      </c>
      <c r="I39" s="53"/>
      <c r="J39" s="53">
        <v>3182.348828100738</v>
      </c>
      <c r="K39" s="53">
        <v>1211.4713307727018</v>
      </c>
      <c r="L39" s="53">
        <v>13995.360535685075</v>
      </c>
      <c r="M39" s="53">
        <v>3714.556485470905</v>
      </c>
      <c r="N39" s="53"/>
      <c r="O39" s="53">
        <v>8705.5341507432859</v>
      </c>
      <c r="P39" s="53">
        <v>3727</v>
      </c>
      <c r="Q39" s="53"/>
      <c r="R39" s="53">
        <v>115951.2</v>
      </c>
    </row>
    <row r="40" spans="1:20" s="1413" customFormat="1" hidden="1" x14ac:dyDescent="0.25">
      <c r="A40" s="55" t="s">
        <v>208</v>
      </c>
      <c r="B40" s="53">
        <v>44202.1</v>
      </c>
      <c r="C40" s="53">
        <v>32030.2</v>
      </c>
      <c r="D40" s="53"/>
      <c r="E40" s="53"/>
      <c r="F40" s="53">
        <v>207.1</v>
      </c>
      <c r="G40" s="53"/>
      <c r="H40" s="53">
        <v>76439.400000000009</v>
      </c>
      <c r="I40" s="53"/>
      <c r="J40" s="53">
        <v>1828.0307517949052</v>
      </c>
      <c r="K40" s="53"/>
      <c r="L40" s="53">
        <v>21667.144051366027</v>
      </c>
      <c r="M40" s="53">
        <v>1378.6700662716823</v>
      </c>
      <c r="N40" s="53"/>
      <c r="O40" s="53">
        <v>2697.0551305673816</v>
      </c>
      <c r="P40" s="53">
        <v>3917</v>
      </c>
      <c r="Q40" s="53"/>
      <c r="R40" s="53">
        <v>107927.3</v>
      </c>
    </row>
    <row r="41" spans="1:20" s="1413" customFormat="1" hidden="1" x14ac:dyDescent="0.25">
      <c r="A41" s="55" t="s">
        <v>209</v>
      </c>
      <c r="B41" s="53">
        <v>1455</v>
      </c>
      <c r="C41" s="53">
        <v>1377.2</v>
      </c>
      <c r="D41" s="53"/>
      <c r="E41" s="53"/>
      <c r="F41" s="53"/>
      <c r="G41" s="53"/>
      <c r="H41" s="53">
        <v>2832.2</v>
      </c>
      <c r="I41" s="53"/>
      <c r="J41" s="53"/>
      <c r="K41" s="53"/>
      <c r="L41" s="53">
        <v>363.70000000000027</v>
      </c>
      <c r="M41" s="53"/>
      <c r="N41" s="53"/>
      <c r="O41" s="53"/>
      <c r="P41" s="53">
        <v>110</v>
      </c>
      <c r="Q41" s="53"/>
      <c r="R41" s="53">
        <v>3305.9</v>
      </c>
    </row>
    <row r="42" spans="1:20" s="1413" customFormat="1" hidden="1" x14ac:dyDescent="0.25">
      <c r="A42" s="55" t="s">
        <v>212</v>
      </c>
      <c r="B42" s="53">
        <v>2260</v>
      </c>
      <c r="C42" s="53">
        <v>1868.8</v>
      </c>
      <c r="D42" s="53"/>
      <c r="E42" s="53"/>
      <c r="F42" s="53"/>
      <c r="G42" s="53"/>
      <c r="H42" s="53">
        <v>4128.8</v>
      </c>
      <c r="I42" s="53"/>
      <c r="J42" s="53">
        <v>233.29041487839774</v>
      </c>
      <c r="K42" s="53"/>
      <c r="L42" s="53">
        <v>3028.1095851216023</v>
      </c>
      <c r="M42" s="53"/>
      <c r="N42" s="53"/>
      <c r="O42" s="53"/>
      <c r="P42" s="53">
        <v>1212.2</v>
      </c>
      <c r="Q42" s="53"/>
      <c r="R42" s="53">
        <v>8602.4</v>
      </c>
    </row>
    <row r="43" spans="1:20" s="1413" customFormat="1" hidden="1" x14ac:dyDescent="0.25">
      <c r="A43" s="55" t="s">
        <v>213</v>
      </c>
      <c r="B43" s="53">
        <v>503.8</v>
      </c>
      <c r="C43" s="53"/>
      <c r="D43" s="53"/>
      <c r="E43" s="53"/>
      <c r="F43" s="53"/>
      <c r="G43" s="53"/>
      <c r="H43" s="53">
        <v>503.8</v>
      </c>
      <c r="I43" s="53"/>
      <c r="J43" s="53"/>
      <c r="K43" s="53"/>
      <c r="L43" s="53">
        <v>94.199999999999989</v>
      </c>
      <c r="M43" s="53"/>
      <c r="N43" s="53"/>
      <c r="O43" s="53"/>
      <c r="P43" s="53">
        <v>2</v>
      </c>
      <c r="Q43" s="53"/>
      <c r="R43" s="53">
        <v>600</v>
      </c>
    </row>
    <row r="44" spans="1:20" s="1413" customFormat="1" hidden="1" x14ac:dyDescent="0.25">
      <c r="A44" s="56" t="s">
        <v>214</v>
      </c>
      <c r="B44" s="53">
        <v>1379.4</v>
      </c>
      <c r="C44" s="53">
        <v>569.29999999999995</v>
      </c>
      <c r="D44" s="53"/>
      <c r="E44" s="53"/>
      <c r="F44" s="53"/>
      <c r="G44" s="53"/>
      <c r="H44" s="53">
        <v>1948.7</v>
      </c>
      <c r="I44" s="53"/>
      <c r="J44" s="53">
        <v>99.999999999999986</v>
      </c>
      <c r="K44" s="53"/>
      <c r="L44" s="53">
        <v>499.59999999999968</v>
      </c>
      <c r="M44" s="53"/>
      <c r="N44" s="53"/>
      <c r="O44" s="53"/>
      <c r="P44" s="53">
        <v>15</v>
      </c>
      <c r="Q44" s="53"/>
      <c r="R44" s="53">
        <v>2563.2999999999997</v>
      </c>
    </row>
    <row r="45" spans="1:20" s="1413" customFormat="1" hidden="1" x14ac:dyDescent="0.25">
      <c r="A45" s="56" t="s">
        <v>215</v>
      </c>
      <c r="B45" s="53">
        <v>161.69999999999999</v>
      </c>
      <c r="C45" s="53"/>
      <c r="D45" s="53"/>
      <c r="E45" s="53"/>
      <c r="F45" s="53"/>
      <c r="G45" s="53"/>
      <c r="H45" s="53">
        <v>161.69999999999999</v>
      </c>
      <c r="I45" s="53"/>
      <c r="J45" s="53"/>
      <c r="K45" s="53"/>
      <c r="L45" s="53">
        <v>0</v>
      </c>
      <c r="M45" s="53"/>
      <c r="N45" s="53"/>
      <c r="O45" s="53"/>
      <c r="P45" s="53"/>
      <c r="Q45" s="53"/>
      <c r="R45" s="53">
        <v>161.69999999999999</v>
      </c>
    </row>
    <row r="46" spans="1:20" s="1413" customFormat="1" hidden="1" x14ac:dyDescent="0.25">
      <c r="A46" s="56" t="s">
        <v>216</v>
      </c>
      <c r="B46" s="53">
        <v>9762.2000000000007</v>
      </c>
      <c r="C46" s="53"/>
      <c r="D46" s="53"/>
      <c r="E46" s="53"/>
      <c r="F46" s="53"/>
      <c r="G46" s="53"/>
      <c r="H46" s="53">
        <v>9762.2000000000007</v>
      </c>
      <c r="I46" s="53"/>
      <c r="J46" s="53"/>
      <c r="K46" s="53"/>
      <c r="L46" s="53">
        <v>202.60000000000036</v>
      </c>
      <c r="M46" s="53"/>
      <c r="N46" s="53"/>
      <c r="O46" s="53"/>
      <c r="P46" s="53"/>
      <c r="Q46" s="53"/>
      <c r="R46" s="53">
        <v>9964.8000000000011</v>
      </c>
    </row>
    <row r="47" spans="1:20" s="1413" customFormat="1" hidden="1" x14ac:dyDescent="0.25">
      <c r="A47" s="56" t="s">
        <v>217</v>
      </c>
      <c r="B47" s="53">
        <v>150</v>
      </c>
      <c r="C47" s="53"/>
      <c r="D47" s="53"/>
      <c r="E47" s="53"/>
      <c r="F47" s="53"/>
      <c r="G47" s="53"/>
      <c r="H47" s="53">
        <v>150</v>
      </c>
      <c r="I47" s="53"/>
      <c r="J47" s="53"/>
      <c r="K47" s="53"/>
      <c r="L47" s="53">
        <v>9000</v>
      </c>
      <c r="M47" s="53"/>
      <c r="N47" s="53"/>
      <c r="O47" s="53"/>
      <c r="P47" s="53"/>
      <c r="Q47" s="53"/>
      <c r="R47" s="53">
        <v>9150</v>
      </c>
    </row>
    <row r="48" spans="1:20" s="1413" customFormat="1" hidden="1" x14ac:dyDescent="0.25">
      <c r="A48" s="56" t="s">
        <v>218</v>
      </c>
      <c r="B48" s="53">
        <v>84965.84</v>
      </c>
      <c r="C48" s="53">
        <v>22445.7</v>
      </c>
      <c r="D48" s="53"/>
      <c r="E48" s="53"/>
      <c r="F48" s="53"/>
      <c r="G48" s="53"/>
      <c r="H48" s="53">
        <v>107411.54</v>
      </c>
      <c r="I48" s="53"/>
      <c r="J48" s="53"/>
      <c r="K48" s="53">
        <v>1632.6010000000001</v>
      </c>
      <c r="L48" s="53">
        <v>172266.185</v>
      </c>
      <c r="M48" s="53"/>
      <c r="N48" s="53"/>
      <c r="O48" s="53"/>
      <c r="P48" s="53">
        <v>9922.5720000000001</v>
      </c>
      <c r="Q48" s="53"/>
      <c r="R48" s="53">
        <v>291232.89799999999</v>
      </c>
    </row>
    <row r="49" spans="1:18" s="1413" customFormat="1" hidden="1" x14ac:dyDescent="0.25">
      <c r="A49" s="56" t="s">
        <v>219</v>
      </c>
      <c r="B49" s="53">
        <v>10573.9</v>
      </c>
      <c r="C49" s="53">
        <v>1943</v>
      </c>
      <c r="D49" s="53"/>
      <c r="E49" s="53"/>
      <c r="F49" s="53"/>
      <c r="G49" s="53"/>
      <c r="H49" s="53">
        <v>12516.9</v>
      </c>
      <c r="I49" s="53"/>
      <c r="J49" s="53"/>
      <c r="K49" s="53"/>
      <c r="L49" s="53"/>
      <c r="M49" s="53"/>
      <c r="N49" s="53"/>
      <c r="O49" s="53"/>
      <c r="P49" s="53"/>
      <c r="Q49" s="53"/>
      <c r="R49" s="53">
        <v>12516.9</v>
      </c>
    </row>
    <row r="50" spans="1:18" s="1413" customFormat="1" hidden="1" x14ac:dyDescent="0.25">
      <c r="A50" s="56" t="s">
        <v>795</v>
      </c>
      <c r="B50" s="53">
        <v>8283.2999999999993</v>
      </c>
      <c r="C50" s="53"/>
      <c r="D50" s="53"/>
      <c r="E50" s="53"/>
      <c r="F50" s="53"/>
      <c r="G50" s="53"/>
      <c r="H50" s="53">
        <v>8283.2999999999993</v>
      </c>
      <c r="I50" s="53"/>
      <c r="J50" s="53"/>
      <c r="K50" s="53"/>
      <c r="L50" s="53">
        <v>4806.9713999999985</v>
      </c>
      <c r="M50" s="53"/>
      <c r="N50" s="53"/>
      <c r="O50" s="53"/>
      <c r="P50" s="53">
        <v>1346.9286</v>
      </c>
      <c r="Q50" s="53"/>
      <c r="R50" s="53">
        <v>14437.199999999997</v>
      </c>
    </row>
    <row r="51" spans="1:18" s="1413" customFormat="1" hidden="1" x14ac:dyDescent="0.25">
      <c r="A51" s="56" t="s">
        <v>221</v>
      </c>
      <c r="B51" s="53">
        <v>4500</v>
      </c>
      <c r="C51" s="53">
        <v>500</v>
      </c>
      <c r="D51" s="53"/>
      <c r="E51" s="53"/>
      <c r="F51" s="53"/>
      <c r="G51" s="53"/>
      <c r="H51" s="53">
        <v>5000</v>
      </c>
      <c r="I51" s="53"/>
      <c r="J51" s="53"/>
      <c r="K51" s="53"/>
      <c r="L51" s="53"/>
      <c r="M51" s="53"/>
      <c r="N51" s="53"/>
      <c r="O51" s="53"/>
      <c r="P51" s="53"/>
      <c r="Q51" s="53"/>
      <c r="R51" s="53">
        <v>5000</v>
      </c>
    </row>
    <row r="52" spans="1:18" s="1413" customFormat="1" hidden="1" x14ac:dyDescent="0.25">
      <c r="A52" s="56" t="s">
        <v>222</v>
      </c>
      <c r="B52" s="53">
        <v>56214.224000000002</v>
      </c>
      <c r="C52" s="53">
        <v>10627.2</v>
      </c>
      <c r="D52" s="53"/>
      <c r="E52" s="53"/>
      <c r="F52" s="53"/>
      <c r="G52" s="53"/>
      <c r="H52" s="53">
        <v>66841.423999999999</v>
      </c>
      <c r="I52" s="53"/>
      <c r="J52" s="53"/>
      <c r="K52" s="53"/>
      <c r="L52" s="53">
        <v>33239.644</v>
      </c>
      <c r="M52" s="53">
        <v>5849.5000000000009</v>
      </c>
      <c r="N52" s="53"/>
      <c r="O52" s="53"/>
      <c r="P52" s="53">
        <v>10795.8</v>
      </c>
      <c r="Q52" s="53"/>
      <c r="R52" s="53">
        <v>116726.368</v>
      </c>
    </row>
    <row r="53" spans="1:18" s="1413" customFormat="1" hidden="1" x14ac:dyDescent="0.25">
      <c r="A53" s="57" t="s">
        <v>223</v>
      </c>
      <c r="B53" s="53">
        <v>22825.5</v>
      </c>
      <c r="C53" s="53">
        <v>2574.8000000000002</v>
      </c>
      <c r="D53" s="53"/>
      <c r="E53" s="53"/>
      <c r="F53" s="53"/>
      <c r="G53" s="53"/>
      <c r="H53" s="53">
        <v>25400.3</v>
      </c>
      <c r="I53" s="53"/>
      <c r="J53" s="53"/>
      <c r="K53" s="53"/>
      <c r="L53" s="53">
        <v>22130.9</v>
      </c>
      <c r="M53" s="53"/>
      <c r="N53" s="53"/>
      <c r="O53" s="53"/>
      <c r="P53" s="53">
        <v>4398.3</v>
      </c>
      <c r="Q53" s="53"/>
      <c r="R53" s="53">
        <v>51929.5</v>
      </c>
    </row>
    <row r="54" spans="1:18" s="1413" customFormat="1" hidden="1" x14ac:dyDescent="0.25">
      <c r="A54" s="56" t="s">
        <v>224</v>
      </c>
      <c r="B54" s="53">
        <v>19652.16</v>
      </c>
      <c r="C54" s="53"/>
      <c r="D54" s="53"/>
      <c r="E54" s="53"/>
      <c r="F54" s="53"/>
      <c r="G54" s="53"/>
      <c r="H54" s="53">
        <v>19652.16</v>
      </c>
      <c r="I54" s="53"/>
      <c r="J54" s="53"/>
      <c r="K54" s="53"/>
      <c r="L54" s="53">
        <v>13101.44</v>
      </c>
      <c r="M54" s="53"/>
      <c r="N54" s="53"/>
      <c r="O54" s="53"/>
      <c r="P54" s="53"/>
      <c r="Q54" s="53"/>
      <c r="R54" s="53">
        <v>32753.599999999999</v>
      </c>
    </row>
    <row r="55" spans="1:18" s="1413" customFormat="1" hidden="1" x14ac:dyDescent="0.25">
      <c r="A55" s="56" t="s">
        <v>225</v>
      </c>
      <c r="B55" s="53">
        <v>48512.1</v>
      </c>
      <c r="C55" s="53">
        <v>29319.599999999999</v>
      </c>
      <c r="D55" s="53"/>
      <c r="E55" s="53"/>
      <c r="F55" s="53"/>
      <c r="G55" s="53"/>
      <c r="H55" s="53">
        <v>77831.7</v>
      </c>
      <c r="I55" s="53"/>
      <c r="J55" s="53"/>
      <c r="K55" s="53"/>
      <c r="L55" s="53">
        <v>24623.567164804117</v>
      </c>
      <c r="M55" s="53">
        <v>1635.632835195875</v>
      </c>
      <c r="N55" s="53"/>
      <c r="O55" s="53">
        <v>45000</v>
      </c>
      <c r="P55" s="53">
        <v>4820</v>
      </c>
      <c r="Q55" s="53"/>
      <c r="R55" s="53">
        <v>153910.9</v>
      </c>
    </row>
    <row r="56" spans="1:18" s="1413" customFormat="1" hidden="1" x14ac:dyDescent="0.25">
      <c r="A56" s="57" t="s">
        <v>226</v>
      </c>
      <c r="B56" s="53">
        <v>6971.7</v>
      </c>
      <c r="C56" s="53">
        <v>14611.2</v>
      </c>
      <c r="D56" s="53"/>
      <c r="E56" s="53">
        <v>1459.3</v>
      </c>
      <c r="F56" s="53"/>
      <c r="G56" s="53"/>
      <c r="H56" s="53">
        <v>23042.2</v>
      </c>
      <c r="I56" s="53"/>
      <c r="J56" s="53"/>
      <c r="K56" s="53">
        <v>3786.3131346151222</v>
      </c>
      <c r="L56" s="53"/>
      <c r="M56" s="53">
        <v>1859.5868653848775</v>
      </c>
      <c r="N56" s="53"/>
      <c r="O56" s="53"/>
      <c r="P56" s="53">
        <v>300</v>
      </c>
      <c r="Q56" s="53"/>
      <c r="R56" s="53">
        <v>28988.100000000002</v>
      </c>
    </row>
    <row r="57" spans="1:18" s="1413" customFormat="1" hidden="1" x14ac:dyDescent="0.25">
      <c r="A57" s="57" t="s">
        <v>227</v>
      </c>
      <c r="B57" s="53">
        <v>4000</v>
      </c>
      <c r="C57" s="53"/>
      <c r="D57" s="53"/>
      <c r="E57" s="53"/>
      <c r="F57" s="53"/>
      <c r="G57" s="53"/>
      <c r="H57" s="53">
        <v>4000</v>
      </c>
      <c r="I57" s="53"/>
      <c r="J57" s="53"/>
      <c r="K57" s="53"/>
      <c r="L57" s="53"/>
      <c r="M57" s="53"/>
      <c r="N57" s="53">
        <v>6000</v>
      </c>
      <c r="O57" s="53"/>
      <c r="P57" s="53">
        <v>5148.2999999999993</v>
      </c>
      <c r="Q57" s="53"/>
      <c r="R57" s="58">
        <v>15148.3</v>
      </c>
    </row>
    <row r="58" spans="1:18" s="1413" customFormat="1" hidden="1" x14ac:dyDescent="0.25">
      <c r="A58" s="56" t="s">
        <v>228</v>
      </c>
      <c r="B58" s="53">
        <v>7000</v>
      </c>
      <c r="C58" s="53"/>
      <c r="D58" s="53">
        <v>40516</v>
      </c>
      <c r="E58" s="53"/>
      <c r="F58" s="53"/>
      <c r="G58" s="53"/>
      <c r="H58" s="53">
        <v>47516</v>
      </c>
      <c r="I58" s="53"/>
      <c r="J58" s="53"/>
      <c r="K58" s="53"/>
      <c r="L58" s="53">
        <v>14159.4</v>
      </c>
      <c r="M58" s="53"/>
      <c r="N58" s="53"/>
      <c r="O58" s="53"/>
      <c r="P58" s="53"/>
      <c r="Q58" s="53"/>
      <c r="R58" s="53">
        <v>61675.4</v>
      </c>
    </row>
    <row r="59" spans="1:18" s="1413" customFormat="1" hidden="1" x14ac:dyDescent="0.25">
      <c r="A59" s="56" t="s">
        <v>229</v>
      </c>
      <c r="B59" s="53">
        <v>19741.900000000001</v>
      </c>
      <c r="C59" s="53"/>
      <c r="D59" s="53"/>
      <c r="E59" s="53"/>
      <c r="F59" s="53"/>
      <c r="G59" s="53"/>
      <c r="H59" s="53">
        <v>19741.900000000001</v>
      </c>
      <c r="I59" s="53"/>
      <c r="J59" s="53"/>
      <c r="K59" s="53"/>
      <c r="L59" s="53">
        <v>4992.8</v>
      </c>
      <c r="M59" s="53"/>
      <c r="N59" s="53"/>
      <c r="O59" s="53"/>
      <c r="P59" s="53"/>
      <c r="Q59" s="53"/>
      <c r="R59" s="53">
        <v>24734.7</v>
      </c>
    </row>
    <row r="60" spans="1:18" s="1413" customFormat="1" hidden="1" x14ac:dyDescent="0.25">
      <c r="A60" s="59"/>
      <c r="B60" s="53"/>
      <c r="C60" s="53"/>
      <c r="D60" s="53"/>
      <c r="E60" s="53"/>
      <c r="F60" s="53"/>
      <c r="G60" s="53"/>
      <c r="H60" s="53"/>
      <c r="I60" s="53"/>
      <c r="J60" s="53"/>
      <c r="K60" s="53"/>
      <c r="L60" s="53"/>
      <c r="M60" s="53"/>
      <c r="N60" s="53"/>
      <c r="O60" s="53"/>
      <c r="P60" s="53"/>
      <c r="Q60" s="53"/>
      <c r="R60" s="53"/>
    </row>
    <row r="61" spans="1:18" s="1413" customFormat="1" hidden="1" x14ac:dyDescent="0.25">
      <c r="A61" s="49" t="s">
        <v>230</v>
      </c>
      <c r="B61" s="53">
        <v>414531.22399999999</v>
      </c>
      <c r="C61" s="53">
        <v>139077</v>
      </c>
      <c r="D61" s="53">
        <v>40516</v>
      </c>
      <c r="E61" s="53">
        <v>1459.3</v>
      </c>
      <c r="F61" s="53">
        <v>207.1</v>
      </c>
      <c r="G61" s="53">
        <v>0</v>
      </c>
      <c r="H61" s="53">
        <v>595790.62399999995</v>
      </c>
      <c r="I61" s="53"/>
      <c r="J61" s="53">
        <v>5343.6699947740408</v>
      </c>
      <c r="K61" s="53">
        <v>6630.3854653878243</v>
      </c>
      <c r="L61" s="53">
        <v>338171.62173697684</v>
      </c>
      <c r="M61" s="58">
        <v>14437.94625232334</v>
      </c>
      <c r="N61" s="53">
        <v>6000</v>
      </c>
      <c r="O61" s="53">
        <v>56402.589281310669</v>
      </c>
      <c r="P61" s="53">
        <v>45715.100600000005</v>
      </c>
      <c r="Q61" s="53"/>
      <c r="R61" s="53">
        <v>1068491.9373307726</v>
      </c>
    </row>
    <row r="62" spans="1:18" s="1413" customFormat="1" hidden="1" x14ac:dyDescent="0.25">
      <c r="A62" s="49"/>
      <c r="B62" s="53"/>
      <c r="C62" s="53"/>
      <c r="D62" s="53"/>
      <c r="E62" s="53"/>
      <c r="F62" s="53"/>
      <c r="G62" s="53"/>
      <c r="H62" s="53"/>
      <c r="I62" s="53"/>
      <c r="J62" s="53"/>
      <c r="K62" s="53"/>
      <c r="L62" s="53"/>
      <c r="M62" s="53"/>
      <c r="N62" s="53"/>
      <c r="O62" s="53"/>
      <c r="P62" s="53"/>
      <c r="Q62" s="53"/>
      <c r="R62" s="53"/>
    </row>
    <row r="63" spans="1:18" s="1413" customFormat="1" ht="15.75" hidden="1" thickBot="1" x14ac:dyDescent="0.3">
      <c r="A63" s="49" t="s">
        <v>231</v>
      </c>
      <c r="B63" s="1605">
        <v>0.38795915019775551</v>
      </c>
      <c r="C63" s="1605">
        <v>0.13016195550097631</v>
      </c>
      <c r="D63" s="1605">
        <v>3.7918863572535766E-2</v>
      </c>
      <c r="E63" s="1605">
        <v>1.3657566791243319E-3</v>
      </c>
      <c r="F63" s="1605">
        <v>1.9382457907671431E-4</v>
      </c>
      <c r="G63" s="1605">
        <v>0</v>
      </c>
      <c r="H63" s="1605">
        <v>0.55759955052946863</v>
      </c>
      <c r="I63" s="1249"/>
      <c r="J63" s="1605">
        <v>5.0011327255526147E-3</v>
      </c>
      <c r="K63" s="1605">
        <v>6.2053678027289205E-3</v>
      </c>
      <c r="L63" s="1605">
        <v>0.3164943130799584</v>
      </c>
      <c r="M63" s="1605">
        <v>1.3512452221577962E-2</v>
      </c>
      <c r="N63" s="1605">
        <v>5.6153909920825E-3</v>
      </c>
      <c r="O63" s="1605">
        <v>5.2787098630066816E-2</v>
      </c>
      <c r="P63" s="1605">
        <v>4.2784694018564225E-2</v>
      </c>
      <c r="Q63" s="1249"/>
      <c r="R63" s="1606">
        <v>1</v>
      </c>
    </row>
    <row r="64" spans="1:18" s="1413" customFormat="1" ht="15.75" thickTop="1" x14ac:dyDescent="0.25">
      <c r="A64" s="49"/>
      <c r="B64" s="53"/>
      <c r="C64" s="53"/>
      <c r="D64" s="53"/>
      <c r="E64" s="53"/>
      <c r="F64" s="53"/>
      <c r="G64" s="53"/>
      <c r="H64" s="53"/>
      <c r="I64" s="53"/>
      <c r="J64" s="53"/>
      <c r="K64" s="53"/>
      <c r="L64" s="53"/>
      <c r="M64" s="53"/>
      <c r="N64" s="53"/>
      <c r="O64" s="53"/>
      <c r="P64" s="53"/>
      <c r="Q64" s="53"/>
      <c r="R64" s="53"/>
    </row>
    <row r="65" spans="1:18" s="1413" customFormat="1" x14ac:dyDescent="0.25">
      <c r="A65" s="1249" t="s">
        <v>232</v>
      </c>
      <c r="B65" s="1249"/>
      <c r="C65" s="1249"/>
      <c r="D65" s="1249"/>
      <c r="E65" s="1249"/>
      <c r="F65" s="1249"/>
      <c r="G65" s="1249"/>
      <c r="H65" s="1249"/>
      <c r="I65" s="1249"/>
      <c r="J65" s="1249"/>
      <c r="K65" s="1249"/>
      <c r="L65" s="1249"/>
      <c r="M65" s="1249"/>
      <c r="N65" s="1249"/>
      <c r="O65" s="1249"/>
      <c r="P65" s="1249"/>
      <c r="Q65" s="1249"/>
      <c r="R65" s="1249"/>
    </row>
    <row r="66" spans="1:18" s="1413" customFormat="1" ht="26.25" hidden="1" customHeight="1" thickBot="1" x14ac:dyDescent="0.3">
      <c r="A66" s="2194"/>
      <c r="B66" s="2194"/>
      <c r="C66" s="2194"/>
      <c r="D66" s="2194"/>
      <c r="E66" s="2194"/>
      <c r="F66" s="2194"/>
      <c r="G66" s="2194"/>
      <c r="H66" s="2194"/>
      <c r="I66" s="2194"/>
      <c r="J66" s="2194"/>
      <c r="K66" s="2194"/>
      <c r="L66" s="2194"/>
      <c r="M66" s="2194"/>
      <c r="N66" s="2194"/>
      <c r="O66" s="2194"/>
      <c r="P66" s="2194"/>
      <c r="Q66" s="2194"/>
      <c r="R66" s="2194"/>
    </row>
    <row r="67" spans="1:18" s="1413" customFormat="1" hidden="1" x14ac:dyDescent="0.25">
      <c r="A67" s="2188" t="s">
        <v>757</v>
      </c>
      <c r="B67" s="2189"/>
      <c r="C67" s="2189"/>
      <c r="D67" s="2189"/>
      <c r="E67" s="2189"/>
      <c r="F67" s="2189"/>
      <c r="G67" s="2189"/>
      <c r="H67" s="2189"/>
      <c r="I67" s="2189"/>
      <c r="J67" s="2189"/>
      <c r="K67" s="2189"/>
      <c r="L67" s="2189"/>
      <c r="M67" s="2189"/>
      <c r="N67" s="2189"/>
      <c r="O67" s="2189"/>
      <c r="P67" s="2189"/>
      <c r="Q67" s="2189"/>
      <c r="R67" s="2190"/>
    </row>
    <row r="68" spans="1:18" s="1413" customFormat="1" ht="15.75" hidden="1" thickBot="1" x14ac:dyDescent="0.3">
      <c r="A68" s="2191"/>
      <c r="B68" s="2192"/>
      <c r="C68" s="2192"/>
      <c r="D68" s="2192"/>
      <c r="E68" s="2192"/>
      <c r="F68" s="2192"/>
      <c r="G68" s="2192"/>
      <c r="H68" s="2192"/>
      <c r="I68" s="2192"/>
      <c r="J68" s="2192"/>
      <c r="K68" s="2192"/>
      <c r="L68" s="2192"/>
      <c r="M68" s="2192"/>
      <c r="N68" s="2192"/>
      <c r="O68" s="2192"/>
      <c r="P68" s="2192"/>
      <c r="Q68" s="2192"/>
      <c r="R68" s="2193"/>
    </row>
    <row r="69" spans="1:18" s="1413" customFormat="1" ht="20.25" hidden="1" x14ac:dyDescent="0.3">
      <c r="A69" s="1075"/>
      <c r="B69" s="1076"/>
      <c r="C69" s="1076"/>
      <c r="D69" s="1076"/>
      <c r="E69" s="1076"/>
      <c r="F69" s="1076"/>
      <c r="G69" s="1076"/>
      <c r="H69" s="1076"/>
      <c r="I69" s="1075"/>
      <c r="J69" s="1075"/>
      <c r="K69" s="1075"/>
      <c r="L69" s="1075"/>
      <c r="M69" s="1075"/>
      <c r="N69" s="1075"/>
      <c r="O69" s="1075"/>
      <c r="P69" s="1075"/>
      <c r="Q69" s="1075"/>
      <c r="R69" s="1075"/>
    </row>
    <row r="70" spans="1:18" s="1413" customFormat="1" ht="21" hidden="1" thickBot="1" x14ac:dyDescent="0.35">
      <c r="A70" s="47"/>
      <c r="B70" s="2197" t="s">
        <v>189</v>
      </c>
      <c r="C70" s="2198"/>
      <c r="D70" s="2198"/>
      <c r="E70" s="2198"/>
      <c r="F70" s="2198"/>
      <c r="G70" s="2198"/>
      <c r="H70" s="2199"/>
      <c r="I70" s="48"/>
      <c r="J70" s="2200" t="s">
        <v>190</v>
      </c>
      <c r="K70" s="2201"/>
      <c r="L70" s="2201"/>
      <c r="M70" s="2201"/>
      <c r="N70" s="2201"/>
      <c r="O70" s="2201"/>
      <c r="P70" s="2202"/>
      <c r="Q70" s="49"/>
      <c r="R70" s="200" t="s">
        <v>191</v>
      </c>
    </row>
    <row r="71" spans="1:18" s="1413" customFormat="1" ht="128.25" hidden="1" x14ac:dyDescent="0.25">
      <c r="A71" s="50"/>
      <c r="B71" s="50" t="s">
        <v>192</v>
      </c>
      <c r="C71" s="50" t="s">
        <v>193</v>
      </c>
      <c r="D71" s="50" t="s">
        <v>194</v>
      </c>
      <c r="E71" s="50" t="s">
        <v>195</v>
      </c>
      <c r="F71" s="50" t="s">
        <v>196</v>
      </c>
      <c r="G71" s="50" t="s">
        <v>197</v>
      </c>
      <c r="H71" s="50" t="s">
        <v>198</v>
      </c>
      <c r="I71" s="50"/>
      <c r="J71" s="50" t="s">
        <v>199</v>
      </c>
      <c r="K71" s="50" t="s">
        <v>200</v>
      </c>
      <c r="L71" s="50" t="s">
        <v>201</v>
      </c>
      <c r="M71" s="50" t="s">
        <v>202</v>
      </c>
      <c r="N71" s="50" t="s">
        <v>203</v>
      </c>
      <c r="O71" s="50" t="s">
        <v>204</v>
      </c>
      <c r="P71" s="50" t="s">
        <v>123</v>
      </c>
      <c r="Q71" s="553"/>
      <c r="R71" s="553" t="s">
        <v>205</v>
      </c>
    </row>
    <row r="72" spans="1:18" s="1413" customFormat="1" hidden="1" x14ac:dyDescent="0.25">
      <c r="A72" s="50"/>
      <c r="B72" s="50"/>
      <c r="C72" s="50"/>
      <c r="D72" s="50"/>
      <c r="E72" s="50"/>
      <c r="F72" s="50"/>
      <c r="G72" s="50"/>
      <c r="H72" s="51"/>
      <c r="I72" s="50"/>
      <c r="J72" s="50"/>
      <c r="K72" s="50"/>
      <c r="L72" s="50"/>
      <c r="M72" s="50"/>
      <c r="N72" s="50"/>
      <c r="O72" s="50"/>
      <c r="P72" s="50"/>
      <c r="Q72" s="50"/>
      <c r="R72" s="51"/>
    </row>
    <row r="73" spans="1:18" s="1413" customFormat="1" hidden="1" x14ac:dyDescent="0.25">
      <c r="A73" s="1542" t="s">
        <v>206</v>
      </c>
      <c r="B73" s="53">
        <v>1323.5626195839761</v>
      </c>
      <c r="C73" s="53">
        <v>631.19482050134775</v>
      </c>
      <c r="D73" s="53">
        <v>0</v>
      </c>
      <c r="E73" s="53">
        <v>0</v>
      </c>
      <c r="F73" s="53">
        <v>2.2911103631697052</v>
      </c>
      <c r="G73" s="53">
        <v>28.785461926448932</v>
      </c>
      <c r="H73" s="53">
        <v>1985.8340123749426</v>
      </c>
      <c r="I73" s="50"/>
      <c r="J73" s="53">
        <v>66.189359743170883</v>
      </c>
      <c r="K73" s="53">
        <v>14.704359586209147</v>
      </c>
      <c r="L73" s="53">
        <v>507.76518251867537</v>
      </c>
      <c r="M73" s="53">
        <v>62.369345302691769</v>
      </c>
      <c r="N73" s="53">
        <v>0</v>
      </c>
      <c r="O73" s="53">
        <v>139.47563020134416</v>
      </c>
      <c r="P73" s="53">
        <v>9.3215335200714335</v>
      </c>
      <c r="Q73" s="50"/>
      <c r="R73" s="53">
        <v>2784</v>
      </c>
    </row>
    <row r="74" spans="1:18" s="1413" customFormat="1" hidden="1" x14ac:dyDescent="0.25">
      <c r="A74" s="1542"/>
      <c r="B74" s="53"/>
      <c r="C74" s="53"/>
      <c r="D74" s="53"/>
      <c r="E74" s="53"/>
      <c r="F74" s="53"/>
      <c r="G74" s="53"/>
      <c r="H74" s="53"/>
      <c r="I74" s="50"/>
      <c r="J74" s="53"/>
      <c r="K74" s="53"/>
      <c r="L74" s="53"/>
      <c r="M74" s="53"/>
      <c r="N74" s="53"/>
      <c r="O74" s="53"/>
      <c r="P74" s="53"/>
      <c r="Q74" s="50"/>
      <c r="R74" s="53"/>
    </row>
    <row r="75" spans="1:18" s="1413" customFormat="1" hidden="1" x14ac:dyDescent="0.25">
      <c r="A75" s="55" t="s">
        <v>207</v>
      </c>
      <c r="B75" s="53">
        <v>59916.4</v>
      </c>
      <c r="C75" s="53">
        <v>21210</v>
      </c>
      <c r="D75" s="53">
        <v>0</v>
      </c>
      <c r="E75" s="53">
        <v>0</v>
      </c>
      <c r="F75" s="53">
        <v>0</v>
      </c>
      <c r="G75" s="53"/>
      <c r="H75" s="53">
        <v>81126.399999999994</v>
      </c>
      <c r="I75" s="53"/>
      <c r="J75" s="53">
        <v>3491.5225</v>
      </c>
      <c r="K75" s="53">
        <v>1329.1690000000001</v>
      </c>
      <c r="L75" s="53">
        <v>15684.772950000002</v>
      </c>
      <c r="M75" s="53">
        <v>4075.4355500000001</v>
      </c>
      <c r="N75" s="53">
        <v>0</v>
      </c>
      <c r="O75" s="53">
        <v>9551.2999999999993</v>
      </c>
      <c r="P75" s="53">
        <v>692.6</v>
      </c>
      <c r="Q75" s="53"/>
      <c r="R75" s="53">
        <v>115951.2</v>
      </c>
    </row>
    <row r="76" spans="1:18" s="1413" customFormat="1" hidden="1" x14ac:dyDescent="0.25">
      <c r="A76" s="55" t="s">
        <v>208</v>
      </c>
      <c r="B76" s="53">
        <v>44202.1</v>
      </c>
      <c r="C76" s="53">
        <v>32030.2</v>
      </c>
      <c r="D76" s="53"/>
      <c r="E76" s="53"/>
      <c r="F76" s="53">
        <v>207.1</v>
      </c>
      <c r="G76" s="53"/>
      <c r="H76" s="53">
        <v>76439.400000000009</v>
      </c>
      <c r="I76" s="53"/>
      <c r="J76" s="53">
        <v>2071.5225</v>
      </c>
      <c r="K76" s="53">
        <v>0</v>
      </c>
      <c r="L76" s="53">
        <v>24787.870049999987</v>
      </c>
      <c r="M76" s="53">
        <v>1562.30745</v>
      </c>
      <c r="N76" s="53">
        <v>0</v>
      </c>
      <c r="O76" s="53">
        <v>3056.3</v>
      </c>
      <c r="P76" s="53">
        <v>0</v>
      </c>
      <c r="Q76" s="53"/>
      <c r="R76" s="53">
        <v>107917.4</v>
      </c>
    </row>
    <row r="77" spans="1:18" s="1413" customFormat="1" hidden="1" x14ac:dyDescent="0.25">
      <c r="A77" s="55" t="s">
        <v>209</v>
      </c>
      <c r="B77" s="53">
        <v>1455</v>
      </c>
      <c r="C77" s="53">
        <v>1377.2</v>
      </c>
      <c r="D77" s="53">
        <v>0</v>
      </c>
      <c r="E77" s="53">
        <v>0</v>
      </c>
      <c r="F77" s="53">
        <v>0</v>
      </c>
      <c r="G77" s="53"/>
      <c r="H77" s="53">
        <v>2832.2</v>
      </c>
      <c r="I77" s="53"/>
      <c r="J77" s="53">
        <v>0</v>
      </c>
      <c r="K77" s="53">
        <v>0</v>
      </c>
      <c r="L77" s="53">
        <v>473.70000000000027</v>
      </c>
      <c r="M77" s="53">
        <v>0</v>
      </c>
      <c r="N77" s="53">
        <v>0</v>
      </c>
      <c r="O77" s="53">
        <v>0</v>
      </c>
      <c r="P77" s="53">
        <v>0</v>
      </c>
      <c r="Q77" s="53"/>
      <c r="R77" s="53">
        <v>3305.9</v>
      </c>
    </row>
    <row r="78" spans="1:18" s="1413" customFormat="1" hidden="1" x14ac:dyDescent="0.25">
      <c r="A78" s="55" t="s">
        <v>210</v>
      </c>
      <c r="B78" s="53">
        <v>0</v>
      </c>
      <c r="C78" s="53">
        <v>0</v>
      </c>
      <c r="D78" s="53"/>
      <c r="E78" s="53"/>
      <c r="F78" s="53"/>
      <c r="G78" s="53">
        <v>2602</v>
      </c>
      <c r="H78" s="53">
        <v>2602</v>
      </c>
      <c r="I78" s="53"/>
      <c r="J78" s="53"/>
      <c r="K78" s="53"/>
      <c r="L78" s="53"/>
      <c r="M78" s="53"/>
      <c r="N78" s="53"/>
      <c r="O78" s="53"/>
      <c r="P78" s="53"/>
      <c r="Q78" s="53"/>
      <c r="R78" s="53">
        <v>2602</v>
      </c>
    </row>
    <row r="79" spans="1:18" s="1413" customFormat="1" hidden="1" x14ac:dyDescent="0.25">
      <c r="A79" s="55" t="s">
        <v>529</v>
      </c>
      <c r="B79" s="53">
        <v>0</v>
      </c>
      <c r="C79" s="53">
        <v>0</v>
      </c>
      <c r="D79" s="53">
        <v>0</v>
      </c>
      <c r="E79" s="53">
        <v>0</v>
      </c>
      <c r="F79" s="53">
        <v>0</v>
      </c>
      <c r="G79" s="53"/>
      <c r="H79" s="53">
        <v>0</v>
      </c>
      <c r="I79" s="53"/>
      <c r="J79" s="53">
        <v>0</v>
      </c>
      <c r="K79" s="53">
        <v>0</v>
      </c>
      <c r="L79" s="53">
        <v>0</v>
      </c>
      <c r="M79" s="53">
        <v>0</v>
      </c>
      <c r="N79" s="53">
        <v>0</v>
      </c>
      <c r="O79" s="53">
        <v>0</v>
      </c>
      <c r="P79" s="53">
        <v>0</v>
      </c>
      <c r="Q79" s="53">
        <v>0</v>
      </c>
      <c r="R79" s="53">
        <v>0</v>
      </c>
    </row>
    <row r="80" spans="1:18" s="1413" customFormat="1" hidden="1" x14ac:dyDescent="0.25">
      <c r="A80" s="56" t="s">
        <v>212</v>
      </c>
      <c r="B80" s="53">
        <v>2260</v>
      </c>
      <c r="C80" s="53">
        <v>1868.8</v>
      </c>
      <c r="D80" s="53">
        <v>0</v>
      </c>
      <c r="E80" s="53">
        <v>0</v>
      </c>
      <c r="F80" s="53">
        <v>0</v>
      </c>
      <c r="G80" s="53"/>
      <c r="H80" s="53">
        <v>4128.8</v>
      </c>
      <c r="I80" s="53"/>
      <c r="J80" s="53">
        <v>320</v>
      </c>
      <c r="K80" s="53">
        <v>0</v>
      </c>
      <c r="L80" s="53">
        <v>4153.5999999999995</v>
      </c>
      <c r="M80" s="53">
        <v>0</v>
      </c>
      <c r="N80" s="53">
        <v>0</v>
      </c>
      <c r="O80" s="53">
        <v>0</v>
      </c>
      <c r="P80" s="53">
        <v>0</v>
      </c>
      <c r="Q80" s="53"/>
      <c r="R80" s="53">
        <v>8602.4</v>
      </c>
    </row>
    <row r="81" spans="1:18" s="1413" customFormat="1" hidden="1" x14ac:dyDescent="0.25">
      <c r="A81" s="56" t="s">
        <v>213</v>
      </c>
      <c r="B81" s="53">
        <v>503.8</v>
      </c>
      <c r="C81" s="53"/>
      <c r="D81" s="53"/>
      <c r="E81" s="53"/>
      <c r="F81" s="53"/>
      <c r="G81" s="53"/>
      <c r="H81" s="53">
        <v>503.8</v>
      </c>
      <c r="I81" s="53"/>
      <c r="J81" s="53"/>
      <c r="K81" s="53"/>
      <c r="L81" s="53">
        <v>96.2</v>
      </c>
      <c r="M81" s="53"/>
      <c r="N81" s="53"/>
      <c r="O81" s="53"/>
      <c r="P81" s="53"/>
      <c r="Q81" s="53"/>
      <c r="R81" s="53">
        <v>600</v>
      </c>
    </row>
    <row r="82" spans="1:18" s="1413" customFormat="1" hidden="1" x14ac:dyDescent="0.25">
      <c r="A82" s="56" t="s">
        <v>214</v>
      </c>
      <c r="B82" s="53">
        <v>1379.4</v>
      </c>
      <c r="C82" s="53">
        <v>569.29999999999995</v>
      </c>
      <c r="D82" s="53">
        <v>0</v>
      </c>
      <c r="E82" s="53">
        <v>0</v>
      </c>
      <c r="F82" s="53">
        <v>0</v>
      </c>
      <c r="G82" s="53"/>
      <c r="H82" s="53">
        <v>1948.7</v>
      </c>
      <c r="I82" s="53"/>
      <c r="J82" s="53">
        <v>100</v>
      </c>
      <c r="K82" s="53">
        <v>0</v>
      </c>
      <c r="L82" s="53">
        <v>499.60000000000014</v>
      </c>
      <c r="M82" s="53">
        <v>0</v>
      </c>
      <c r="N82" s="53">
        <v>0</v>
      </c>
      <c r="O82" s="53">
        <v>0</v>
      </c>
      <c r="P82" s="53">
        <v>150</v>
      </c>
      <c r="Q82" s="53">
        <v>0</v>
      </c>
      <c r="R82" s="53">
        <v>2548.3000000000002</v>
      </c>
    </row>
    <row r="83" spans="1:18" s="1413" customFormat="1" hidden="1" x14ac:dyDescent="0.25">
      <c r="A83" s="56" t="s">
        <v>215</v>
      </c>
      <c r="B83" s="53">
        <v>161.69999999999999</v>
      </c>
      <c r="C83" s="53">
        <v>0</v>
      </c>
      <c r="D83" s="53">
        <v>0</v>
      </c>
      <c r="E83" s="53">
        <v>0</v>
      </c>
      <c r="F83" s="53">
        <v>0</v>
      </c>
      <c r="G83" s="53"/>
      <c r="H83" s="53">
        <v>161.69999999999999</v>
      </c>
      <c r="I83" s="53"/>
      <c r="J83" s="53">
        <v>0</v>
      </c>
      <c r="K83" s="53">
        <v>0</v>
      </c>
      <c r="L83" s="53">
        <v>0</v>
      </c>
      <c r="M83" s="53">
        <v>0</v>
      </c>
      <c r="N83" s="53">
        <v>0</v>
      </c>
      <c r="O83" s="53">
        <v>0</v>
      </c>
      <c r="P83" s="53">
        <v>0</v>
      </c>
      <c r="Q83" s="53">
        <v>0</v>
      </c>
      <c r="R83" s="53">
        <v>161.69999999999999</v>
      </c>
    </row>
    <row r="84" spans="1:18" s="1413" customFormat="1" hidden="1" x14ac:dyDescent="0.25">
      <c r="A84" s="56" t="s">
        <v>216</v>
      </c>
      <c r="B84" s="53">
        <v>9762.2000000000007</v>
      </c>
      <c r="C84" s="53">
        <v>0</v>
      </c>
      <c r="D84" s="53">
        <v>0</v>
      </c>
      <c r="E84" s="53">
        <v>0</v>
      </c>
      <c r="F84" s="53">
        <v>0</v>
      </c>
      <c r="G84" s="53"/>
      <c r="H84" s="53">
        <v>9762.2000000000007</v>
      </c>
      <c r="I84" s="53"/>
      <c r="J84" s="53">
        <v>0</v>
      </c>
      <c r="K84" s="53">
        <v>0</v>
      </c>
      <c r="L84" s="53">
        <v>202.6</v>
      </c>
      <c r="M84" s="53">
        <v>0</v>
      </c>
      <c r="N84" s="53">
        <v>0</v>
      </c>
      <c r="O84" s="53">
        <v>0</v>
      </c>
      <c r="P84" s="53">
        <v>0</v>
      </c>
      <c r="Q84" s="53"/>
      <c r="R84" s="53">
        <v>9964.8000000000011</v>
      </c>
    </row>
    <row r="85" spans="1:18" s="1413" customFormat="1" hidden="1" x14ac:dyDescent="0.25">
      <c r="A85" s="56" t="s">
        <v>217</v>
      </c>
      <c r="B85" s="53">
        <v>150</v>
      </c>
      <c r="C85" s="53">
        <v>0</v>
      </c>
      <c r="D85" s="53">
        <v>0</v>
      </c>
      <c r="E85" s="53">
        <v>0</v>
      </c>
      <c r="F85" s="53">
        <v>0</v>
      </c>
      <c r="G85" s="53"/>
      <c r="H85" s="53">
        <v>150</v>
      </c>
      <c r="I85" s="53"/>
      <c r="J85" s="53"/>
      <c r="K85" s="53"/>
      <c r="L85" s="53">
        <v>9000</v>
      </c>
      <c r="M85" s="53"/>
      <c r="N85" s="53"/>
      <c r="O85" s="53"/>
      <c r="P85" s="53"/>
      <c r="Q85" s="53"/>
      <c r="R85" s="53">
        <v>9150</v>
      </c>
    </row>
    <row r="86" spans="1:18" s="1413" customFormat="1" hidden="1" x14ac:dyDescent="0.25">
      <c r="A86" s="56" t="s">
        <v>218</v>
      </c>
      <c r="B86" s="53">
        <v>84965.84</v>
      </c>
      <c r="C86" s="53">
        <v>22445.7</v>
      </c>
      <c r="D86" s="53"/>
      <c r="E86" s="53"/>
      <c r="F86" s="53"/>
      <c r="G86" s="53"/>
      <c r="H86" s="53">
        <v>107411.54</v>
      </c>
      <c r="I86" s="53"/>
      <c r="J86" s="53"/>
      <c r="K86" s="53">
        <v>1329.1690000000001</v>
      </c>
      <c r="L86" s="53">
        <v>164835.79100000003</v>
      </c>
      <c r="M86" s="53"/>
      <c r="N86" s="53"/>
      <c r="O86" s="53"/>
      <c r="P86" s="53">
        <v>4682</v>
      </c>
      <c r="Q86" s="53"/>
      <c r="R86" s="53">
        <v>278258.5</v>
      </c>
    </row>
    <row r="87" spans="1:18" s="1413" customFormat="1" hidden="1" x14ac:dyDescent="0.25">
      <c r="A87" s="56" t="s">
        <v>219</v>
      </c>
      <c r="B87" s="53">
        <v>10573.9</v>
      </c>
      <c r="C87" s="53">
        <v>1943</v>
      </c>
      <c r="D87" s="53"/>
      <c r="E87" s="53"/>
      <c r="F87" s="53"/>
      <c r="G87" s="53"/>
      <c r="H87" s="53">
        <v>12516.9</v>
      </c>
      <c r="I87" s="53"/>
      <c r="J87" s="53"/>
      <c r="K87" s="53"/>
      <c r="L87" s="53"/>
      <c r="M87" s="53"/>
      <c r="N87" s="53"/>
      <c r="O87" s="53"/>
      <c r="P87" s="53"/>
      <c r="Q87" s="53"/>
      <c r="R87" s="53">
        <v>12516.9</v>
      </c>
    </row>
    <row r="88" spans="1:18" s="1413" customFormat="1" hidden="1" x14ac:dyDescent="0.25">
      <c r="A88" s="56" t="s">
        <v>220</v>
      </c>
      <c r="B88" s="53">
        <v>8283.2999999999993</v>
      </c>
      <c r="C88" s="53"/>
      <c r="D88" s="53"/>
      <c r="E88" s="53"/>
      <c r="F88" s="53"/>
      <c r="G88" s="53"/>
      <c r="H88" s="53">
        <v>8283.2999999999993</v>
      </c>
      <c r="I88" s="53"/>
      <c r="J88" s="53"/>
      <c r="K88" s="53"/>
      <c r="L88" s="53">
        <v>6153.9</v>
      </c>
      <c r="M88" s="53"/>
      <c r="N88" s="53"/>
      <c r="O88" s="53"/>
      <c r="P88" s="53">
        <v>0</v>
      </c>
      <c r="Q88" s="53"/>
      <c r="R88" s="53">
        <v>14437.199999999997</v>
      </c>
    </row>
    <row r="89" spans="1:18" s="1413" customFormat="1" hidden="1" x14ac:dyDescent="0.25">
      <c r="A89" s="57" t="s">
        <v>221</v>
      </c>
      <c r="B89" s="53">
        <v>4500</v>
      </c>
      <c r="C89" s="53">
        <v>500</v>
      </c>
      <c r="D89" s="53"/>
      <c r="E89" s="53"/>
      <c r="F89" s="53"/>
      <c r="G89" s="53"/>
      <c r="H89" s="53">
        <v>5000</v>
      </c>
      <c r="I89" s="53"/>
      <c r="J89" s="53">
        <v>0</v>
      </c>
      <c r="K89" s="53">
        <v>0</v>
      </c>
      <c r="L89" s="53">
        <v>0</v>
      </c>
      <c r="M89" s="53">
        <v>0</v>
      </c>
      <c r="N89" s="53">
        <v>0</v>
      </c>
      <c r="O89" s="53">
        <v>0</v>
      </c>
      <c r="P89" s="53">
        <v>0</v>
      </c>
      <c r="Q89" s="53"/>
      <c r="R89" s="53">
        <v>5000</v>
      </c>
    </row>
    <row r="90" spans="1:18" s="1413" customFormat="1" hidden="1" x14ac:dyDescent="0.25">
      <c r="A90" s="56" t="s">
        <v>222</v>
      </c>
      <c r="B90" s="53">
        <v>31076</v>
      </c>
      <c r="C90" s="53">
        <v>21423</v>
      </c>
      <c r="D90" s="53"/>
      <c r="E90" s="53"/>
      <c r="F90" s="53"/>
      <c r="G90" s="53"/>
      <c r="H90" s="53">
        <v>52499</v>
      </c>
      <c r="I90" s="53"/>
      <c r="J90" s="53"/>
      <c r="K90" s="53"/>
      <c r="L90" s="53">
        <v>31440.399999999994</v>
      </c>
      <c r="M90" s="53">
        <v>5849.5</v>
      </c>
      <c r="N90" s="53"/>
      <c r="O90" s="53"/>
      <c r="P90" s="53"/>
      <c r="Q90" s="53"/>
      <c r="R90" s="53">
        <v>89788.9</v>
      </c>
    </row>
    <row r="91" spans="1:18" s="1413" customFormat="1" hidden="1" x14ac:dyDescent="0.25">
      <c r="A91" s="56" t="s">
        <v>223</v>
      </c>
      <c r="B91" s="53">
        <v>22825.5</v>
      </c>
      <c r="C91" s="53">
        <v>6973.1</v>
      </c>
      <c r="D91" s="53"/>
      <c r="E91" s="53"/>
      <c r="F91" s="53"/>
      <c r="G91" s="53"/>
      <c r="H91" s="53">
        <v>29798.6</v>
      </c>
      <c r="I91" s="53"/>
      <c r="J91" s="53"/>
      <c r="K91" s="53"/>
      <c r="L91" s="53">
        <v>22130.9</v>
      </c>
      <c r="M91" s="53">
        <v>0</v>
      </c>
      <c r="N91" s="53"/>
      <c r="O91" s="53"/>
      <c r="P91" s="53"/>
      <c r="Q91" s="53"/>
      <c r="R91" s="53">
        <v>51929.5</v>
      </c>
    </row>
    <row r="92" spans="1:18" s="1413" customFormat="1" hidden="1" x14ac:dyDescent="0.25">
      <c r="A92" s="57" t="s">
        <v>224</v>
      </c>
      <c r="B92" s="53">
        <v>19652.2</v>
      </c>
      <c r="C92" s="53"/>
      <c r="D92" s="53"/>
      <c r="E92" s="53"/>
      <c r="F92" s="53"/>
      <c r="G92" s="53"/>
      <c r="H92" s="53">
        <v>19652.2</v>
      </c>
      <c r="I92" s="53"/>
      <c r="J92" s="53"/>
      <c r="K92" s="53"/>
      <c r="L92" s="53">
        <v>13101.399999999998</v>
      </c>
      <c r="M92" s="53">
        <v>0</v>
      </c>
      <c r="N92" s="53"/>
      <c r="O92" s="53"/>
      <c r="P92" s="53"/>
      <c r="Q92" s="53"/>
      <c r="R92" s="53">
        <v>32753.599999999999</v>
      </c>
    </row>
    <row r="93" spans="1:18" s="1413" customFormat="1" hidden="1" x14ac:dyDescent="0.25">
      <c r="A93" s="57" t="s">
        <v>225</v>
      </c>
      <c r="B93" s="53">
        <v>48512.1</v>
      </c>
      <c r="C93" s="53">
        <v>34139.599999999999</v>
      </c>
      <c r="D93" s="53"/>
      <c r="E93" s="53"/>
      <c r="F93" s="53"/>
      <c r="G93" s="53"/>
      <c r="H93" s="53">
        <v>82651.7</v>
      </c>
      <c r="I93" s="53"/>
      <c r="J93" s="53"/>
      <c r="K93" s="53">
        <v>0</v>
      </c>
      <c r="L93" s="53">
        <v>19780.899999999994</v>
      </c>
      <c r="M93" s="53">
        <v>1565.3933300000001</v>
      </c>
      <c r="N93" s="53"/>
      <c r="O93" s="53">
        <v>46852.800000000003</v>
      </c>
      <c r="P93" s="53">
        <v>4625.5</v>
      </c>
      <c r="Q93" s="53"/>
      <c r="R93" s="58">
        <v>153910.9</v>
      </c>
    </row>
    <row r="94" spans="1:18" s="1413" customFormat="1" hidden="1" x14ac:dyDescent="0.25">
      <c r="A94" s="56" t="s">
        <v>226</v>
      </c>
      <c r="B94" s="53">
        <v>6971.7</v>
      </c>
      <c r="C94" s="53">
        <v>14611.2</v>
      </c>
      <c r="D94" s="53"/>
      <c r="E94" s="53">
        <v>1459.3</v>
      </c>
      <c r="F94" s="53"/>
      <c r="G94" s="53"/>
      <c r="H94" s="53">
        <v>23042.2</v>
      </c>
      <c r="I94" s="53"/>
      <c r="J94" s="53"/>
      <c r="K94" s="53">
        <v>3987.5070000000001</v>
      </c>
      <c r="L94" s="53">
        <v>0</v>
      </c>
      <c r="M94" s="53">
        <v>1958.3929999999978</v>
      </c>
      <c r="N94" s="53"/>
      <c r="O94" s="53"/>
      <c r="P94" s="53"/>
      <c r="Q94" s="53"/>
      <c r="R94" s="53">
        <v>28988.1</v>
      </c>
    </row>
    <row r="95" spans="1:18" s="1413" customFormat="1" hidden="1" x14ac:dyDescent="0.25">
      <c r="A95" s="56" t="s">
        <v>227</v>
      </c>
      <c r="B95" s="53">
        <v>4000</v>
      </c>
      <c r="C95" s="53"/>
      <c r="D95" s="53"/>
      <c r="E95" s="53"/>
      <c r="F95" s="53"/>
      <c r="G95" s="53"/>
      <c r="H95" s="53">
        <v>4000</v>
      </c>
      <c r="I95" s="53"/>
      <c r="J95" s="53"/>
      <c r="K95" s="53"/>
      <c r="L95" s="53"/>
      <c r="M95" s="53"/>
      <c r="N95" s="53">
        <v>5909.8601200000003</v>
      </c>
      <c r="O95" s="53"/>
      <c r="P95" s="53">
        <v>5238.439879999999</v>
      </c>
      <c r="Q95" s="53"/>
      <c r="R95" s="53">
        <v>15148.3</v>
      </c>
    </row>
    <row r="96" spans="1:18" s="1413" customFormat="1" hidden="1" x14ac:dyDescent="0.25">
      <c r="A96" s="59" t="s">
        <v>228</v>
      </c>
      <c r="B96" s="53">
        <v>7000</v>
      </c>
      <c r="C96" s="53"/>
      <c r="D96" s="53">
        <v>35400</v>
      </c>
      <c r="E96" s="53"/>
      <c r="F96" s="53"/>
      <c r="G96" s="53"/>
      <c r="H96" s="53">
        <v>42400</v>
      </c>
      <c r="I96" s="53"/>
      <c r="J96" s="53"/>
      <c r="K96" s="53"/>
      <c r="L96" s="53">
        <v>14159.4</v>
      </c>
      <c r="M96" s="53"/>
      <c r="N96" s="53"/>
      <c r="O96" s="53"/>
      <c r="P96" s="53"/>
      <c r="Q96" s="53"/>
      <c r="R96" s="53">
        <v>56559.4</v>
      </c>
    </row>
    <row r="97" spans="1:18" s="1413" customFormat="1" hidden="1" x14ac:dyDescent="0.25">
      <c r="A97" s="49" t="s">
        <v>229</v>
      </c>
      <c r="B97" s="53">
        <v>19741.900000000001</v>
      </c>
      <c r="C97" s="53">
        <v>0</v>
      </c>
      <c r="D97" s="53"/>
      <c r="E97" s="53"/>
      <c r="F97" s="53"/>
      <c r="G97" s="53"/>
      <c r="H97" s="53">
        <v>19741.900000000001</v>
      </c>
      <c r="I97" s="53"/>
      <c r="J97" s="53"/>
      <c r="K97" s="53"/>
      <c r="L97" s="53">
        <v>5780.9</v>
      </c>
      <c r="M97" s="58">
        <v>0</v>
      </c>
      <c r="N97" s="53"/>
      <c r="O97" s="53"/>
      <c r="P97" s="53">
        <v>0</v>
      </c>
      <c r="Q97" s="53"/>
      <c r="R97" s="53">
        <v>25522.799999999999</v>
      </c>
    </row>
    <row r="98" spans="1:18" s="1413" customFormat="1" hidden="1" x14ac:dyDescent="0.25">
      <c r="A98" s="49"/>
      <c r="B98" s="53"/>
      <c r="C98" s="53"/>
      <c r="D98" s="53"/>
      <c r="E98" s="53"/>
      <c r="F98" s="53"/>
      <c r="G98" s="53"/>
      <c r="H98" s="53"/>
      <c r="I98" s="53"/>
      <c r="J98" s="53"/>
      <c r="K98" s="53"/>
      <c r="L98" s="53"/>
      <c r="M98" s="53"/>
      <c r="N98" s="53"/>
      <c r="O98" s="53"/>
      <c r="P98" s="53"/>
      <c r="Q98" s="53"/>
      <c r="R98" s="53"/>
    </row>
    <row r="99" spans="1:18" s="1413" customFormat="1" ht="15.75" hidden="1" thickBot="1" x14ac:dyDescent="0.3">
      <c r="A99" s="49" t="s">
        <v>230</v>
      </c>
      <c r="B99" s="249">
        <v>387893.04000000004</v>
      </c>
      <c r="C99" s="249">
        <v>159091.1</v>
      </c>
      <c r="D99" s="249">
        <v>35400</v>
      </c>
      <c r="E99" s="249">
        <v>1459.3</v>
      </c>
      <c r="F99" s="249">
        <v>207.1</v>
      </c>
      <c r="G99" s="249">
        <v>2602</v>
      </c>
      <c r="H99" s="249">
        <v>586652.54</v>
      </c>
      <c r="I99" s="53"/>
      <c r="J99" s="249">
        <v>5983.0450000000001</v>
      </c>
      <c r="K99" s="249">
        <v>6645.8450000000003</v>
      </c>
      <c r="L99" s="249">
        <v>332281.93400000012</v>
      </c>
      <c r="M99" s="249">
        <v>15011.029329999999</v>
      </c>
      <c r="N99" s="249">
        <v>5909.8601200000003</v>
      </c>
      <c r="O99" s="249">
        <v>59460.4</v>
      </c>
      <c r="P99" s="249">
        <v>15388.53988</v>
      </c>
      <c r="Q99" s="53"/>
      <c r="R99" s="1248">
        <v>1027333.1933300002</v>
      </c>
    </row>
    <row r="100" spans="1:18" s="1413" customFormat="1" hidden="1" x14ac:dyDescent="0.25">
      <c r="A100" s="49"/>
      <c r="B100" s="53"/>
      <c r="C100" s="53"/>
      <c r="D100" s="53"/>
      <c r="E100" s="53"/>
      <c r="F100" s="53"/>
      <c r="G100" s="53"/>
      <c r="H100" s="53"/>
      <c r="I100" s="53"/>
      <c r="J100" s="53"/>
      <c r="K100" s="53"/>
      <c r="L100" s="53"/>
      <c r="M100" s="53"/>
      <c r="N100" s="53"/>
      <c r="O100" s="53"/>
      <c r="P100" s="53"/>
      <c r="Q100" s="53"/>
      <c r="R100" s="53"/>
    </row>
    <row r="101" spans="1:18" s="1413" customFormat="1" hidden="1" x14ac:dyDescent="0.25">
      <c r="A101" s="1249" t="s">
        <v>231</v>
      </c>
      <c r="B101" s="1249">
        <v>0.37757277046863702</v>
      </c>
      <c r="C101" s="1249">
        <v>0.15485832739845751</v>
      </c>
      <c r="D101" s="1249">
        <v>3.4458148758198262E-2</v>
      </c>
      <c r="E101" s="1249">
        <v>1.4204739119445967E-3</v>
      </c>
      <c r="F101" s="1249">
        <v>2.0158990417578701E-4</v>
      </c>
      <c r="G101" s="1249">
        <v>2.532771273130844E-3</v>
      </c>
      <c r="H101" s="1249">
        <v>0.57104408171454402</v>
      </c>
      <c r="I101" s="1249"/>
      <c r="J101" s="1249">
        <v>5.8238603004800655E-3</v>
      </c>
      <c r="K101" s="1249">
        <v>6.469025865365202E-3</v>
      </c>
      <c r="L101" s="1249">
        <v>0.32344125173541866</v>
      </c>
      <c r="M101" s="1249">
        <v>1.4611646374768847E-2</v>
      </c>
      <c r="N101" s="1249">
        <v>5.7526225750029218E-3</v>
      </c>
      <c r="O101" s="1249">
        <v>5.7878398542993557E-2</v>
      </c>
      <c r="P101" s="1249">
        <v>1.4979112891426736E-2</v>
      </c>
      <c r="Q101" s="1249"/>
      <c r="R101" s="1249">
        <v>1</v>
      </c>
    </row>
    <row r="102" spans="1:18" s="1413" customFormat="1" hidden="1" x14ac:dyDescent="0.25">
      <c r="A102" s="1268"/>
      <c r="B102" s="1269"/>
      <c r="C102" s="1270"/>
      <c r="D102" s="1270"/>
      <c r="E102" s="1270"/>
      <c r="F102" s="1270"/>
      <c r="G102" s="1270"/>
      <c r="H102" s="1271"/>
      <c r="I102" s="1249"/>
      <c r="J102" s="1270"/>
      <c r="K102" s="1270"/>
      <c r="L102" s="1270"/>
      <c r="M102" s="1270"/>
      <c r="N102" s="1270"/>
      <c r="O102" s="1270"/>
      <c r="P102" s="1270"/>
      <c r="Q102" s="1249"/>
      <c r="R102" s="49"/>
    </row>
    <row r="103" spans="1:18" s="1413" customFormat="1" hidden="1" x14ac:dyDescent="0.25">
      <c r="A103" s="2196" t="s">
        <v>232</v>
      </c>
      <c r="B103" s="2196"/>
      <c r="C103" s="2196"/>
      <c r="D103" s="2196"/>
      <c r="E103" s="2196"/>
      <c r="F103" s="2196"/>
      <c r="G103" s="2196"/>
      <c r="H103" s="2196"/>
      <c r="I103" s="2196"/>
      <c r="J103" s="2196"/>
      <c r="K103" s="2196"/>
      <c r="L103" s="2196"/>
      <c r="M103" s="2196"/>
      <c r="N103" s="2196"/>
      <c r="O103" s="2196"/>
      <c r="P103" s="2196"/>
      <c r="Q103" s="2196"/>
      <c r="R103" s="2196"/>
    </row>
    <row r="104" spans="1:18" s="1413" customFormat="1" hidden="1" x14ac:dyDescent="0.25">
      <c r="A104" s="50"/>
      <c r="B104" s="50"/>
      <c r="C104" s="50"/>
      <c r="D104" s="50"/>
      <c r="E104" s="50"/>
      <c r="F104" s="50"/>
      <c r="G104" s="50"/>
      <c r="H104" s="51"/>
      <c r="I104" s="50"/>
      <c r="J104" s="50"/>
      <c r="K104" s="50"/>
      <c r="L104" s="50"/>
      <c r="M104" s="50"/>
      <c r="N104" s="50"/>
      <c r="O104" s="50"/>
      <c r="P104" s="50"/>
      <c r="Q104" s="50"/>
      <c r="R104" s="51"/>
    </row>
    <row r="105" spans="1:18" s="203" customFormat="1" hidden="1" x14ac:dyDescent="0.25">
      <c r="A105" s="2188" t="s">
        <v>530</v>
      </c>
      <c r="B105" s="2189"/>
      <c r="C105" s="2189"/>
      <c r="D105" s="2189"/>
      <c r="E105" s="2189"/>
      <c r="F105" s="2189"/>
      <c r="G105" s="2189"/>
      <c r="H105" s="2189"/>
      <c r="I105" s="2189"/>
      <c r="J105" s="2189"/>
      <c r="K105" s="2189"/>
      <c r="L105" s="2189"/>
      <c r="M105" s="2189"/>
      <c r="N105" s="2189"/>
      <c r="O105" s="2189"/>
      <c r="P105" s="2189"/>
      <c r="Q105" s="2189"/>
      <c r="R105" s="2190"/>
    </row>
    <row r="106" spans="1:18" s="203" customFormat="1" ht="15.75" hidden="1" thickBot="1" x14ac:dyDescent="0.3">
      <c r="A106" s="2191"/>
      <c r="B106" s="2192"/>
      <c r="C106" s="2192"/>
      <c r="D106" s="2192"/>
      <c r="E106" s="2192"/>
      <c r="F106" s="2192"/>
      <c r="G106" s="2192"/>
      <c r="H106" s="2192"/>
      <c r="I106" s="2192"/>
      <c r="J106" s="2192"/>
      <c r="K106" s="2192"/>
      <c r="L106" s="2192"/>
      <c r="M106" s="2192"/>
      <c r="N106" s="2192"/>
      <c r="O106" s="2192"/>
      <c r="P106" s="2192"/>
      <c r="Q106" s="2192"/>
      <c r="R106" s="2193"/>
    </row>
    <row r="107" spans="1:18" s="203" customFormat="1" ht="20.25" hidden="1" x14ac:dyDescent="0.3">
      <c r="A107" s="1075"/>
      <c r="B107" s="1076"/>
      <c r="C107" s="1076"/>
      <c r="D107" s="1076"/>
      <c r="E107" s="1076"/>
      <c r="F107" s="1076"/>
      <c r="G107" s="1076"/>
      <c r="H107" s="1076"/>
      <c r="I107" s="1075"/>
      <c r="J107" s="1075"/>
      <c r="K107" s="1075"/>
      <c r="L107" s="1075"/>
      <c r="M107" s="1075"/>
      <c r="N107" s="1075"/>
      <c r="O107" s="1075"/>
      <c r="P107" s="1075"/>
      <c r="Q107" s="1075"/>
      <c r="R107" s="1075"/>
    </row>
    <row r="108" spans="1:18" s="203" customFormat="1" ht="21" hidden="1" thickBot="1" x14ac:dyDescent="0.35">
      <c r="A108" s="47"/>
      <c r="B108" s="197" t="s">
        <v>189</v>
      </c>
      <c r="C108" s="198"/>
      <c r="D108" s="198"/>
      <c r="E108" s="198"/>
      <c r="F108" s="198"/>
      <c r="G108" s="198"/>
      <c r="H108" s="199"/>
      <c r="I108" s="48"/>
      <c r="J108" s="202" t="s">
        <v>190</v>
      </c>
      <c r="K108" s="198"/>
      <c r="L108" s="198"/>
      <c r="M108" s="198"/>
      <c r="N108" s="198"/>
      <c r="O108" s="198"/>
      <c r="P108" s="199"/>
      <c r="Q108" s="49"/>
      <c r="R108" s="200" t="s">
        <v>191</v>
      </c>
    </row>
    <row r="109" spans="1:18" s="203" customFormat="1" ht="128.25" hidden="1" x14ac:dyDescent="0.25">
      <c r="A109" s="50"/>
      <c r="B109" s="50" t="s">
        <v>192</v>
      </c>
      <c r="C109" s="50" t="s">
        <v>193</v>
      </c>
      <c r="D109" s="50" t="s">
        <v>194</v>
      </c>
      <c r="E109" s="50" t="s">
        <v>195</v>
      </c>
      <c r="F109" s="50" t="s">
        <v>196</v>
      </c>
      <c r="G109" s="50" t="s">
        <v>197</v>
      </c>
      <c r="H109" s="50" t="s">
        <v>198</v>
      </c>
      <c r="I109" s="50"/>
      <c r="J109" s="50" t="s">
        <v>199</v>
      </c>
      <c r="K109" s="50" t="s">
        <v>200</v>
      </c>
      <c r="L109" s="50" t="s">
        <v>201</v>
      </c>
      <c r="M109" s="50" t="s">
        <v>202</v>
      </c>
      <c r="N109" s="50" t="s">
        <v>203</v>
      </c>
      <c r="O109" s="50" t="s">
        <v>204</v>
      </c>
      <c r="P109" s="50" t="s">
        <v>123</v>
      </c>
      <c r="Q109" s="553"/>
      <c r="R109" s="553" t="s">
        <v>205</v>
      </c>
    </row>
    <row r="110" spans="1:18" s="203" customFormat="1" hidden="1" x14ac:dyDescent="0.25">
      <c r="A110" s="50"/>
      <c r="B110" s="50"/>
      <c r="C110" s="50"/>
      <c r="D110" s="50"/>
      <c r="E110" s="50"/>
      <c r="F110" s="50"/>
      <c r="G110" s="50"/>
      <c r="H110" s="51"/>
      <c r="I110" s="50"/>
      <c r="J110" s="50"/>
      <c r="K110" s="50"/>
      <c r="L110" s="50"/>
      <c r="M110" s="50"/>
      <c r="N110" s="50"/>
      <c r="O110" s="50"/>
      <c r="P110" s="50"/>
      <c r="Q110" s="50"/>
      <c r="R110" s="51"/>
    </row>
    <row r="111" spans="1:18" s="203" customFormat="1" hidden="1" x14ac:dyDescent="0.25">
      <c r="A111" s="1265" t="s">
        <v>206</v>
      </c>
      <c r="B111" s="53">
        <v>1410.9789585606518</v>
      </c>
      <c r="C111" s="53">
        <v>671.46020779324829</v>
      </c>
      <c r="D111" s="53">
        <v>0</v>
      </c>
      <c r="E111" s="53">
        <v>0</v>
      </c>
      <c r="F111" s="53">
        <v>2.5104057724410525</v>
      </c>
      <c r="G111" s="53">
        <v>0</v>
      </c>
      <c r="H111" s="53">
        <v>2084.9495721263411</v>
      </c>
      <c r="I111" s="50"/>
      <c r="J111" s="53">
        <v>57.593872267499627</v>
      </c>
      <c r="K111" s="53">
        <v>14.423620611432201</v>
      </c>
      <c r="L111" s="53">
        <v>397.77021873935968</v>
      </c>
      <c r="M111" s="53">
        <v>66.223316349589368</v>
      </c>
      <c r="N111" s="53">
        <v>0</v>
      </c>
      <c r="O111" s="53">
        <v>152.82564855928445</v>
      </c>
      <c r="P111" s="53">
        <v>10.21375134649363</v>
      </c>
      <c r="Q111" s="50"/>
      <c r="R111" s="53">
        <v>2784</v>
      </c>
    </row>
    <row r="112" spans="1:18" s="203" customFormat="1" hidden="1" x14ac:dyDescent="0.25">
      <c r="A112" s="1265"/>
      <c r="B112" s="53"/>
      <c r="C112" s="53"/>
      <c r="D112" s="53"/>
      <c r="E112" s="53"/>
      <c r="F112" s="53"/>
      <c r="G112" s="53"/>
      <c r="H112" s="53"/>
      <c r="I112" s="50"/>
      <c r="J112" s="53"/>
      <c r="K112" s="53"/>
      <c r="L112" s="53"/>
      <c r="M112" s="53"/>
      <c r="N112" s="53"/>
      <c r="O112" s="53"/>
      <c r="P112" s="53"/>
      <c r="Q112" s="50"/>
      <c r="R112" s="53"/>
    </row>
    <row r="113" spans="1:18" s="203" customFormat="1" hidden="1" x14ac:dyDescent="0.25">
      <c r="A113" s="55" t="s">
        <v>207</v>
      </c>
      <c r="B113" s="53">
        <v>58496.800000000003</v>
      </c>
      <c r="C113" s="53">
        <v>20618.7</v>
      </c>
      <c r="D113" s="53">
        <v>0</v>
      </c>
      <c r="E113" s="53">
        <v>0</v>
      </c>
      <c r="F113" s="53">
        <v>0</v>
      </c>
      <c r="G113" s="53"/>
      <c r="H113" s="53">
        <f>SUM(B113:F113)</f>
        <v>79115.5</v>
      </c>
      <c r="I113" s="53"/>
      <c r="J113" s="53">
        <v>1500</v>
      </c>
      <c r="K113" s="53">
        <v>722.5</v>
      </c>
      <c r="L113" s="53">
        <f>R113-H113-J113-K113-O113-M113-P113</f>
        <v>13979.900000000003</v>
      </c>
      <c r="M113" s="53">
        <v>3100</v>
      </c>
      <c r="N113" s="53">
        <v>0</v>
      </c>
      <c r="O113" s="53">
        <v>9551.2999999999993</v>
      </c>
      <c r="P113" s="53">
        <f>492.6+200</f>
        <v>692.6</v>
      </c>
      <c r="Q113" s="53"/>
      <c r="R113" s="53">
        <v>108661.8</v>
      </c>
    </row>
    <row r="114" spans="1:18" s="203" customFormat="1" hidden="1" x14ac:dyDescent="0.25">
      <c r="A114" s="55" t="s">
        <v>208</v>
      </c>
      <c r="B114" s="53">
        <v>42889.2</v>
      </c>
      <c r="C114" s="53">
        <v>31087.4</v>
      </c>
      <c r="D114" s="53"/>
      <c r="E114" s="53"/>
      <c r="F114" s="53">
        <f>207.1</f>
        <v>207.1</v>
      </c>
      <c r="G114" s="53"/>
      <c r="H114" s="53">
        <f>SUM(B114:F114)</f>
        <v>74183.700000000012</v>
      </c>
      <c r="I114" s="53"/>
      <c r="J114" s="53">
        <v>3251.3</v>
      </c>
      <c r="K114" s="53">
        <f>467.4</f>
        <v>467.4</v>
      </c>
      <c r="L114" s="53">
        <f>R114-H114-J114-K114-M114-O114-P114</f>
        <v>15774.899999999991</v>
      </c>
      <c r="M114" s="53">
        <f>5463.2-M113</f>
        <v>2363.1999999999998</v>
      </c>
      <c r="N114" s="53">
        <v>0</v>
      </c>
      <c r="O114" s="53">
        <v>3056.3</v>
      </c>
      <c r="P114" s="53">
        <v>0</v>
      </c>
      <c r="Q114" s="53"/>
      <c r="R114" s="53">
        <v>99096.8</v>
      </c>
    </row>
    <row r="115" spans="1:18" s="203" customFormat="1" hidden="1" x14ac:dyDescent="0.25">
      <c r="A115" s="55" t="s">
        <v>209</v>
      </c>
      <c r="B115" s="53">
        <v>1396.1</v>
      </c>
      <c r="C115" s="53">
        <v>1322</v>
      </c>
      <c r="D115" s="53">
        <v>0</v>
      </c>
      <c r="E115" s="53">
        <v>0</v>
      </c>
      <c r="F115" s="53">
        <v>0</v>
      </c>
      <c r="G115" s="53"/>
      <c r="H115" s="53">
        <f>SUM(B115:F115)</f>
        <v>2718.1</v>
      </c>
      <c r="I115" s="53"/>
      <c r="J115" s="53">
        <v>0</v>
      </c>
      <c r="K115" s="53">
        <v>0</v>
      </c>
      <c r="L115" s="53">
        <f>R115-H115</f>
        <v>467.09999999999991</v>
      </c>
      <c r="M115" s="53">
        <v>0</v>
      </c>
      <c r="N115" s="53">
        <v>0</v>
      </c>
      <c r="O115" s="53">
        <v>0</v>
      </c>
      <c r="P115" s="53">
        <v>0</v>
      </c>
      <c r="Q115" s="53"/>
      <c r="R115" s="53">
        <v>3185.2</v>
      </c>
    </row>
    <row r="116" spans="1:18" s="203" customFormat="1" hidden="1" x14ac:dyDescent="0.25">
      <c r="A116" s="55" t="s">
        <v>210</v>
      </c>
      <c r="B116" s="53">
        <v>0</v>
      </c>
      <c r="C116" s="53"/>
      <c r="D116" s="53"/>
      <c r="E116" s="53"/>
      <c r="F116" s="53"/>
      <c r="G116" s="53">
        <v>0</v>
      </c>
      <c r="H116" s="53">
        <f>SUM(B116:G116)</f>
        <v>0</v>
      </c>
      <c r="I116" s="53"/>
      <c r="J116" s="53"/>
      <c r="K116" s="53"/>
      <c r="L116" s="53"/>
      <c r="M116" s="53"/>
      <c r="N116" s="53"/>
      <c r="O116" s="53"/>
      <c r="P116" s="53"/>
      <c r="Q116" s="53"/>
      <c r="R116" s="53">
        <f>B116</f>
        <v>0</v>
      </c>
    </row>
    <row r="117" spans="1:18" s="203" customFormat="1" hidden="1" x14ac:dyDescent="0.25">
      <c r="A117" s="55" t="s">
        <v>529</v>
      </c>
      <c r="B117" s="53">
        <v>0</v>
      </c>
      <c r="C117" s="53">
        <v>0</v>
      </c>
      <c r="D117" s="53">
        <v>0</v>
      </c>
      <c r="E117" s="53">
        <v>0</v>
      </c>
      <c r="F117" s="53">
        <v>0</v>
      </c>
      <c r="G117" s="53"/>
      <c r="H117" s="53">
        <f t="shared" ref="H117:H135" si="0">SUM(B117:F117)</f>
        <v>0</v>
      </c>
      <c r="I117" s="53"/>
      <c r="J117" s="53">
        <v>0</v>
      </c>
      <c r="K117" s="53">
        <v>0</v>
      </c>
      <c r="L117" s="53">
        <v>0</v>
      </c>
      <c r="M117" s="53">
        <v>0</v>
      </c>
      <c r="N117" s="53">
        <v>0</v>
      </c>
      <c r="O117" s="53">
        <v>0</v>
      </c>
      <c r="P117" s="53">
        <v>0</v>
      </c>
      <c r="Q117" s="53"/>
      <c r="R117" s="53">
        <v>0</v>
      </c>
    </row>
    <row r="118" spans="1:18" s="203" customFormat="1" hidden="1" x14ac:dyDescent="0.25">
      <c r="A118" s="56" t="s">
        <v>212</v>
      </c>
      <c r="B118" s="53">
        <v>2182.5</v>
      </c>
      <c r="C118" s="53">
        <v>1813</v>
      </c>
      <c r="D118" s="53">
        <v>0</v>
      </c>
      <c r="E118" s="53">
        <v>0</v>
      </c>
      <c r="F118" s="53">
        <v>0</v>
      </c>
      <c r="G118" s="53"/>
      <c r="H118" s="53">
        <f t="shared" si="0"/>
        <v>3995.5</v>
      </c>
      <c r="I118" s="53"/>
      <c r="J118" s="53">
        <v>0</v>
      </c>
      <c r="K118" s="53">
        <v>0</v>
      </c>
      <c r="L118" s="53">
        <f>R118-H118</f>
        <v>1951.3999999999996</v>
      </c>
      <c r="M118" s="53">
        <v>0</v>
      </c>
      <c r="N118" s="53">
        <v>0</v>
      </c>
      <c r="O118" s="53">
        <v>0</v>
      </c>
      <c r="P118" s="53">
        <v>0</v>
      </c>
      <c r="Q118" s="53"/>
      <c r="R118" s="53">
        <v>5946.9</v>
      </c>
    </row>
    <row r="119" spans="1:18" s="203" customFormat="1" hidden="1" x14ac:dyDescent="0.25">
      <c r="A119" s="56" t="s">
        <v>213</v>
      </c>
      <c r="B119" s="53">
        <v>498.3</v>
      </c>
      <c r="C119" s="53"/>
      <c r="D119" s="53"/>
      <c r="E119" s="53"/>
      <c r="F119" s="53"/>
      <c r="G119" s="53"/>
      <c r="H119" s="53">
        <f t="shared" si="0"/>
        <v>498.3</v>
      </c>
      <c r="I119" s="53"/>
      <c r="J119" s="53"/>
      <c r="K119" s="53"/>
      <c r="L119" s="53">
        <v>96</v>
      </c>
      <c r="M119" s="53"/>
      <c r="N119" s="53"/>
      <c r="O119" s="53"/>
      <c r="P119" s="53"/>
      <c r="Q119" s="53"/>
      <c r="R119" s="53">
        <v>594.29999999999995</v>
      </c>
    </row>
    <row r="120" spans="1:18" s="203" customFormat="1" hidden="1" x14ac:dyDescent="0.25">
      <c r="A120" s="56" t="s">
        <v>214</v>
      </c>
      <c r="B120" s="53">
        <v>1337.7</v>
      </c>
      <c r="C120" s="53">
        <v>552.1</v>
      </c>
      <c r="D120" s="53">
        <v>0</v>
      </c>
      <c r="E120" s="53">
        <v>0</v>
      </c>
      <c r="F120" s="53">
        <v>0</v>
      </c>
      <c r="G120" s="53"/>
      <c r="H120" s="53">
        <f t="shared" si="0"/>
        <v>1889.8000000000002</v>
      </c>
      <c r="I120" s="53"/>
      <c r="J120" s="53">
        <v>0</v>
      </c>
      <c r="K120" s="53">
        <v>0</v>
      </c>
      <c r="L120" s="53">
        <f>R120-P120-C120-B120</f>
        <v>443.39999999999986</v>
      </c>
      <c r="M120" s="53">
        <v>0</v>
      </c>
      <c r="N120" s="53">
        <v>0</v>
      </c>
      <c r="O120" s="53">
        <v>0</v>
      </c>
      <c r="P120" s="53">
        <v>150</v>
      </c>
      <c r="Q120" s="53"/>
      <c r="R120" s="53">
        <f>2483.2</f>
        <v>2483.1999999999998</v>
      </c>
    </row>
    <row r="121" spans="1:18" s="203" customFormat="1" hidden="1" x14ac:dyDescent="0.25">
      <c r="A121" s="56" t="s">
        <v>215</v>
      </c>
      <c r="B121" s="53">
        <v>156.1</v>
      </c>
      <c r="C121" s="53">
        <v>0</v>
      </c>
      <c r="D121" s="53">
        <v>0</v>
      </c>
      <c r="E121" s="53">
        <v>0</v>
      </c>
      <c r="F121" s="53">
        <v>0</v>
      </c>
      <c r="G121" s="53"/>
      <c r="H121" s="53">
        <f t="shared" si="0"/>
        <v>156.1</v>
      </c>
      <c r="I121" s="53"/>
      <c r="J121" s="53">
        <v>0</v>
      </c>
      <c r="K121" s="53">
        <v>0</v>
      </c>
      <c r="L121" s="53">
        <v>0</v>
      </c>
      <c r="M121" s="53">
        <v>0</v>
      </c>
      <c r="N121" s="53">
        <v>0</v>
      </c>
      <c r="O121" s="53">
        <v>0</v>
      </c>
      <c r="P121" s="53">
        <v>0</v>
      </c>
      <c r="Q121" s="53"/>
      <c r="R121" s="53">
        <v>156.1</v>
      </c>
    </row>
    <row r="122" spans="1:18" s="203" customFormat="1" hidden="1" x14ac:dyDescent="0.25">
      <c r="A122" s="56" t="s">
        <v>216</v>
      </c>
      <c r="B122" s="53">
        <v>9444.2999999999993</v>
      </c>
      <c r="C122" s="53">
        <v>0</v>
      </c>
      <c r="D122" s="53">
        <v>0</v>
      </c>
      <c r="E122" s="53">
        <v>0</v>
      </c>
      <c r="F122" s="53">
        <v>0</v>
      </c>
      <c r="G122" s="53"/>
      <c r="H122" s="53">
        <f t="shared" si="0"/>
        <v>9444.2999999999993</v>
      </c>
      <c r="I122" s="53"/>
      <c r="J122" s="53">
        <v>0</v>
      </c>
      <c r="K122" s="53">
        <v>0</v>
      </c>
      <c r="L122" s="53">
        <v>102</v>
      </c>
      <c r="M122" s="53">
        <v>0</v>
      </c>
      <c r="N122" s="53">
        <v>0</v>
      </c>
      <c r="O122" s="53">
        <v>0</v>
      </c>
      <c r="P122" s="53">
        <v>0</v>
      </c>
      <c r="Q122" s="53"/>
      <c r="R122" s="53">
        <f>H122+L122</f>
        <v>9546.2999999999993</v>
      </c>
    </row>
    <row r="123" spans="1:18" s="203" customFormat="1" hidden="1" x14ac:dyDescent="0.25">
      <c r="A123" s="56" t="s">
        <v>217</v>
      </c>
      <c r="B123" s="53">
        <f>R123-SUM(J123:P123)-SUM(C123:F123)</f>
        <v>150</v>
      </c>
      <c r="C123" s="53">
        <v>0</v>
      </c>
      <c r="D123" s="53">
        <v>0</v>
      </c>
      <c r="E123" s="53">
        <v>0</v>
      </c>
      <c r="F123" s="53">
        <v>0</v>
      </c>
      <c r="G123" s="53"/>
      <c r="H123" s="53">
        <f t="shared" si="0"/>
        <v>150</v>
      </c>
      <c r="I123" s="53"/>
      <c r="J123" s="53"/>
      <c r="K123" s="53"/>
      <c r="L123" s="53">
        <v>9000</v>
      </c>
      <c r="M123" s="53"/>
      <c r="N123" s="53"/>
      <c r="O123" s="53"/>
      <c r="P123" s="53"/>
      <c r="Q123" s="53"/>
      <c r="R123" s="53">
        <v>9150</v>
      </c>
    </row>
    <row r="124" spans="1:18" s="203" customFormat="1" hidden="1" x14ac:dyDescent="0.25">
      <c r="A124" s="56" t="s">
        <v>218</v>
      </c>
      <c r="B124" s="53">
        <v>84965.8</v>
      </c>
      <c r="C124" s="53">
        <v>22445.7</v>
      </c>
      <c r="D124" s="53"/>
      <c r="E124" s="53"/>
      <c r="F124" s="53"/>
      <c r="G124" s="53"/>
      <c r="H124" s="53">
        <f>SUM(B124:F124)</f>
        <v>107411.5</v>
      </c>
      <c r="I124" s="53"/>
      <c r="J124" s="53"/>
      <c r="K124" s="53">
        <v>1484.2</v>
      </c>
      <c r="L124" s="53">
        <f>R124-H124-K124-P124</f>
        <v>169708.84300000002</v>
      </c>
      <c r="M124" s="53"/>
      <c r="N124" s="53"/>
      <c r="O124" s="53"/>
      <c r="P124" s="53">
        <v>10739.9</v>
      </c>
      <c r="Q124" s="53"/>
      <c r="R124" s="53">
        <v>289344.44300000003</v>
      </c>
    </row>
    <row r="125" spans="1:18" s="203" customFormat="1" hidden="1" x14ac:dyDescent="0.25">
      <c r="A125" s="56" t="s">
        <v>219</v>
      </c>
      <c r="B125" s="53">
        <v>10573.9</v>
      </c>
      <c r="C125" s="53">
        <v>1943</v>
      </c>
      <c r="D125" s="53"/>
      <c r="E125" s="53"/>
      <c r="F125" s="53"/>
      <c r="G125" s="53"/>
      <c r="H125" s="53">
        <f t="shared" si="0"/>
        <v>12516.9</v>
      </c>
      <c r="I125" s="53"/>
      <c r="J125" s="53"/>
      <c r="K125" s="53"/>
      <c r="L125" s="53"/>
      <c r="M125" s="53"/>
      <c r="N125" s="53"/>
      <c r="O125" s="53"/>
      <c r="P125" s="53"/>
      <c r="Q125" s="53"/>
      <c r="R125" s="53">
        <v>12516.9</v>
      </c>
    </row>
    <row r="126" spans="1:18" s="203" customFormat="1" hidden="1" x14ac:dyDescent="0.25">
      <c r="A126" s="56" t="s">
        <v>220</v>
      </c>
      <c r="B126" s="53">
        <v>2969.3</v>
      </c>
      <c r="C126" s="53"/>
      <c r="D126" s="53"/>
      <c r="E126" s="53"/>
      <c r="F126" s="53"/>
      <c r="G126" s="53"/>
      <c r="H126" s="53">
        <f t="shared" si="0"/>
        <v>2969.3</v>
      </c>
      <c r="I126" s="53"/>
      <c r="J126" s="53"/>
      <c r="K126" s="53"/>
      <c r="L126" s="53"/>
      <c r="M126" s="53"/>
      <c r="N126" s="53"/>
      <c r="O126" s="53"/>
      <c r="P126" s="53">
        <f>R126-H126</f>
        <v>1169.8999999999996</v>
      </c>
      <c r="Q126" s="53"/>
      <c r="R126" s="53">
        <v>4139.2</v>
      </c>
    </row>
    <row r="127" spans="1:18" s="203" customFormat="1" hidden="1" x14ac:dyDescent="0.25">
      <c r="A127" s="57" t="s">
        <v>221</v>
      </c>
      <c r="B127" s="53">
        <v>4500</v>
      </c>
      <c r="C127" s="53">
        <v>500</v>
      </c>
      <c r="D127" s="53"/>
      <c r="E127" s="53"/>
      <c r="F127" s="53"/>
      <c r="G127" s="53"/>
      <c r="H127" s="53">
        <f>SUM(B127:F127)</f>
        <v>5000</v>
      </c>
      <c r="I127" s="53"/>
      <c r="J127" s="53">
        <v>0</v>
      </c>
      <c r="K127" s="53">
        <v>0</v>
      </c>
      <c r="L127" s="53">
        <v>0</v>
      </c>
      <c r="M127" s="53">
        <v>0</v>
      </c>
      <c r="N127" s="53">
        <v>0</v>
      </c>
      <c r="O127" s="53">
        <v>0</v>
      </c>
      <c r="P127" s="53">
        <v>0</v>
      </c>
      <c r="Q127" s="53"/>
      <c r="R127" s="53">
        <f>SUM(J127:Q127)+H127</f>
        <v>5000</v>
      </c>
    </row>
    <row r="128" spans="1:18" s="203" customFormat="1" hidden="1" x14ac:dyDescent="0.25">
      <c r="A128" s="56" t="s">
        <v>222</v>
      </c>
      <c r="B128" s="53">
        <v>36028</v>
      </c>
      <c r="C128" s="53">
        <v>21423</v>
      </c>
      <c r="D128" s="53"/>
      <c r="E128" s="53"/>
      <c r="F128" s="53"/>
      <c r="G128" s="53"/>
      <c r="H128" s="53">
        <f t="shared" si="0"/>
        <v>57451</v>
      </c>
      <c r="I128" s="53"/>
      <c r="J128" s="53"/>
      <c r="K128" s="53"/>
      <c r="L128" s="53">
        <f>R128-M128-H128</f>
        <v>37286</v>
      </c>
      <c r="M128" s="53">
        <v>5849.5</v>
      </c>
      <c r="N128" s="53"/>
      <c r="O128" s="53"/>
      <c r="P128" s="53"/>
      <c r="Q128" s="53"/>
      <c r="R128" s="53">
        <v>100586.5</v>
      </c>
    </row>
    <row r="129" spans="1:18" s="203" customFormat="1" hidden="1" x14ac:dyDescent="0.25">
      <c r="A129" s="56" t="s">
        <v>223</v>
      </c>
      <c r="B129" s="53">
        <v>23187.5</v>
      </c>
      <c r="C129" s="53">
        <f>2574.8+4398.3</f>
        <v>6973.1</v>
      </c>
      <c r="D129" s="53"/>
      <c r="E129" s="53"/>
      <c r="F129" s="53"/>
      <c r="G129" s="53"/>
      <c r="H129" s="53">
        <f t="shared" si="0"/>
        <v>30160.6</v>
      </c>
      <c r="I129" s="53"/>
      <c r="J129" s="53"/>
      <c r="K129" s="53"/>
      <c r="L129" s="53">
        <f>R129-H129</f>
        <v>20449.400000000001</v>
      </c>
      <c r="M129" s="53">
        <v>0</v>
      </c>
      <c r="N129" s="53"/>
      <c r="O129" s="53"/>
      <c r="P129" s="53"/>
      <c r="Q129" s="53"/>
      <c r="R129" s="53">
        <v>50610</v>
      </c>
    </row>
    <row r="130" spans="1:18" s="203" customFormat="1" hidden="1" x14ac:dyDescent="0.25">
      <c r="A130" s="57" t="s">
        <v>224</v>
      </c>
      <c r="B130" s="53">
        <v>19652.2</v>
      </c>
      <c r="C130" s="53"/>
      <c r="D130" s="53"/>
      <c r="E130" s="53"/>
      <c r="F130" s="53"/>
      <c r="G130" s="53"/>
      <c r="H130" s="53">
        <f t="shared" si="0"/>
        <v>19652.2</v>
      </c>
      <c r="I130" s="53"/>
      <c r="J130" s="53"/>
      <c r="K130" s="53"/>
      <c r="L130" s="53">
        <f>R130-H130</f>
        <v>18984.600000000002</v>
      </c>
      <c r="M130" s="53"/>
      <c r="N130" s="53"/>
      <c r="O130" s="53"/>
      <c r="P130" s="53"/>
      <c r="Q130" s="53"/>
      <c r="R130" s="53">
        <v>38636.800000000003</v>
      </c>
    </row>
    <row r="131" spans="1:18" s="203" customFormat="1" hidden="1" x14ac:dyDescent="0.25">
      <c r="A131" s="57" t="s">
        <v>225</v>
      </c>
      <c r="B131" s="53">
        <v>48512.1</v>
      </c>
      <c r="C131" s="53">
        <v>34139.4</v>
      </c>
      <c r="D131" s="53"/>
      <c r="E131" s="53"/>
      <c r="F131" s="53"/>
      <c r="G131" s="53"/>
      <c r="H131" s="53">
        <f t="shared" si="0"/>
        <v>82651.5</v>
      </c>
      <c r="I131" s="53"/>
      <c r="J131" s="53"/>
      <c r="K131" s="53">
        <v>0</v>
      </c>
      <c r="L131" s="53">
        <f>R131-H131-P131-O131</f>
        <v>20173.999999999985</v>
      </c>
      <c r="M131" s="53"/>
      <c r="N131" s="53"/>
      <c r="O131" s="53">
        <v>36852.800000000003</v>
      </c>
      <c r="P131" s="53">
        <f>3100+1525.5</f>
        <v>4625.5</v>
      </c>
      <c r="Q131" s="53"/>
      <c r="R131" s="58">
        <v>144303.79999999999</v>
      </c>
    </row>
    <row r="132" spans="1:18" s="203" customFormat="1" hidden="1" x14ac:dyDescent="0.25">
      <c r="A132" s="56" t="s">
        <v>226</v>
      </c>
      <c r="B132" s="53">
        <v>6971.7</v>
      </c>
      <c r="C132" s="53">
        <v>14611.2</v>
      </c>
      <c r="D132" s="53"/>
      <c r="E132" s="53">
        <v>700</v>
      </c>
      <c r="F132" s="53"/>
      <c r="G132" s="53"/>
      <c r="H132" s="53">
        <f t="shared" si="0"/>
        <v>22282.9</v>
      </c>
      <c r="I132" s="53"/>
      <c r="J132" s="53"/>
      <c r="K132" s="53">
        <v>4353.1000000000004</v>
      </c>
      <c r="L132" s="53">
        <v>0</v>
      </c>
      <c r="M132" s="53"/>
      <c r="N132" s="53"/>
      <c r="O132" s="53"/>
      <c r="P132" s="53"/>
      <c r="Q132" s="53"/>
      <c r="R132" s="53">
        <f>K132+H132</f>
        <v>26636</v>
      </c>
    </row>
    <row r="133" spans="1:18" s="203" customFormat="1" hidden="1" x14ac:dyDescent="0.25">
      <c r="A133" s="56" t="s">
        <v>227</v>
      </c>
      <c r="B133" s="53">
        <v>4000</v>
      </c>
      <c r="C133" s="53"/>
      <c r="D133" s="53"/>
      <c r="E133" s="53"/>
      <c r="F133" s="53"/>
      <c r="G133" s="53"/>
      <c r="H133" s="53">
        <f t="shared" si="0"/>
        <v>4000</v>
      </c>
      <c r="I133" s="53"/>
      <c r="J133" s="53"/>
      <c r="K133" s="53"/>
      <c r="L133" s="53"/>
      <c r="M133" s="53"/>
      <c r="N133" s="53">
        <v>6100</v>
      </c>
      <c r="O133" s="53"/>
      <c r="P133" s="53">
        <f>11148.3-N133</f>
        <v>5048.2999999999993</v>
      </c>
      <c r="Q133" s="53"/>
      <c r="R133" s="53">
        <f>H133+SUM(J133:P133)</f>
        <v>15148.3</v>
      </c>
    </row>
    <row r="134" spans="1:18" s="203" customFormat="1" hidden="1" x14ac:dyDescent="0.25">
      <c r="A134" s="59" t="s">
        <v>228</v>
      </c>
      <c r="B134" s="53">
        <v>7000</v>
      </c>
      <c r="C134" s="53"/>
      <c r="D134" s="53">
        <v>34400</v>
      </c>
      <c r="E134" s="53"/>
      <c r="F134" s="53"/>
      <c r="G134" s="53"/>
      <c r="H134" s="53">
        <f t="shared" si="0"/>
        <v>41400</v>
      </c>
      <c r="I134" s="53"/>
      <c r="J134" s="53"/>
      <c r="K134" s="53"/>
      <c r="L134" s="53">
        <v>14159.4</v>
      </c>
      <c r="M134" s="53"/>
      <c r="N134" s="53"/>
      <c r="O134" s="53"/>
      <c r="P134" s="53"/>
      <c r="Q134" s="53"/>
      <c r="R134" s="53">
        <f>L134+H134</f>
        <v>55559.4</v>
      </c>
    </row>
    <row r="135" spans="1:18" s="203" customFormat="1" hidden="1" x14ac:dyDescent="0.25">
      <c r="A135" s="49" t="s">
        <v>229</v>
      </c>
      <c r="B135" s="53">
        <v>19741.900000000001</v>
      </c>
      <c r="C135" s="53">
        <v>0</v>
      </c>
      <c r="D135" s="53"/>
      <c r="E135" s="53"/>
      <c r="F135" s="53"/>
      <c r="G135" s="53"/>
      <c r="H135" s="53">
        <f t="shared" si="0"/>
        <v>19741.900000000001</v>
      </c>
      <c r="I135" s="53"/>
      <c r="J135" s="53"/>
      <c r="K135" s="53"/>
      <c r="L135" s="53">
        <f>R135-P135-M135-C135-B135</f>
        <v>4232.0999999999985</v>
      </c>
      <c r="M135" s="58">
        <v>1423.8</v>
      </c>
      <c r="N135" s="53"/>
      <c r="O135" s="53"/>
      <c r="P135" s="53">
        <f>125</f>
        <v>125</v>
      </c>
      <c r="Q135" s="53"/>
      <c r="R135" s="53">
        <v>25522.799999999999</v>
      </c>
    </row>
    <row r="136" spans="1:18" s="203" customFormat="1" hidden="1" x14ac:dyDescent="0.25">
      <c r="A136" s="49"/>
      <c r="B136" s="53"/>
      <c r="C136" s="53"/>
      <c r="D136" s="53"/>
      <c r="E136" s="53"/>
      <c r="F136" s="53"/>
      <c r="G136" s="53"/>
      <c r="H136" s="53"/>
      <c r="I136" s="53"/>
      <c r="J136" s="53"/>
      <c r="K136" s="53"/>
      <c r="L136" s="53"/>
      <c r="M136" s="53"/>
      <c r="N136" s="53"/>
      <c r="O136" s="53"/>
      <c r="P136" s="53"/>
      <c r="Q136" s="53"/>
      <c r="R136" s="53"/>
    </row>
    <row r="137" spans="1:18" s="203" customFormat="1" ht="15.75" hidden="1" thickBot="1" x14ac:dyDescent="0.3">
      <c r="A137" s="49" t="s">
        <v>230</v>
      </c>
      <c r="B137" s="249">
        <f t="shared" ref="B137:H137" si="1">SUM(B113:B135)</f>
        <v>384653.4</v>
      </c>
      <c r="C137" s="249">
        <f t="shared" si="1"/>
        <v>157428.60000000003</v>
      </c>
      <c r="D137" s="249">
        <f t="shared" si="1"/>
        <v>34400</v>
      </c>
      <c r="E137" s="249">
        <f t="shared" si="1"/>
        <v>700</v>
      </c>
      <c r="F137" s="249">
        <f t="shared" si="1"/>
        <v>207.1</v>
      </c>
      <c r="G137" s="249">
        <f t="shared" si="1"/>
        <v>0</v>
      </c>
      <c r="H137" s="249">
        <f t="shared" si="1"/>
        <v>577389.1</v>
      </c>
      <c r="I137" s="53"/>
      <c r="J137" s="249">
        <f t="shared" ref="J137:P137" si="2">SUM(J113:J135)</f>
        <v>4751.3</v>
      </c>
      <c r="K137" s="249">
        <f t="shared" si="2"/>
        <v>7027.2000000000007</v>
      </c>
      <c r="L137" s="249">
        <f t="shared" si="2"/>
        <v>326809.04300000001</v>
      </c>
      <c r="M137" s="249">
        <f t="shared" si="2"/>
        <v>12736.5</v>
      </c>
      <c r="N137" s="249">
        <f t="shared" si="2"/>
        <v>6100</v>
      </c>
      <c r="O137" s="249">
        <f t="shared" si="2"/>
        <v>49460.4</v>
      </c>
      <c r="P137" s="249">
        <f t="shared" si="2"/>
        <v>22551.200000000001</v>
      </c>
      <c r="Q137" s="53"/>
      <c r="R137" s="1248">
        <f>SUM(J137:P137)+H137</f>
        <v>1006824.743</v>
      </c>
    </row>
    <row r="138" spans="1:18" s="203" customFormat="1" hidden="1" x14ac:dyDescent="0.25">
      <c r="A138" s="49"/>
      <c r="B138" s="53"/>
      <c r="C138" s="53"/>
      <c r="D138" s="53"/>
      <c r="E138" s="53"/>
      <c r="F138" s="53"/>
      <c r="G138" s="53"/>
      <c r="H138" s="53"/>
      <c r="I138" s="53"/>
      <c r="J138" s="53"/>
      <c r="K138" s="53"/>
      <c r="L138" s="53"/>
      <c r="M138" s="53"/>
      <c r="N138" s="53"/>
      <c r="O138" s="53"/>
      <c r="P138" s="53"/>
      <c r="Q138" s="53"/>
      <c r="R138" s="53"/>
    </row>
    <row r="139" spans="1:18" s="203" customFormat="1" hidden="1" x14ac:dyDescent="0.25">
      <c r="A139" s="1249" t="s">
        <v>231</v>
      </c>
      <c r="B139" s="1249">
        <f t="shared" ref="B139:H139" si="3">+B137/$R137</f>
        <v>0.38204603400375514</v>
      </c>
      <c r="C139" s="1249">
        <f t="shared" si="3"/>
        <v>0.15636147313078105</v>
      </c>
      <c r="D139" s="1249">
        <f t="shared" si="3"/>
        <v>3.416682023278405E-2</v>
      </c>
      <c r="E139" s="1249">
        <f t="shared" si="3"/>
        <v>6.9525506287641955E-4</v>
      </c>
      <c r="F139" s="1249">
        <f t="shared" si="3"/>
        <v>2.056961764595807E-4</v>
      </c>
      <c r="G139" s="1249">
        <f t="shared" si="3"/>
        <v>0</v>
      </c>
      <c r="H139" s="1249">
        <f t="shared" si="3"/>
        <v>0.57347527860665615</v>
      </c>
      <c r="I139" s="1249"/>
      <c r="J139" s="1249">
        <f t="shared" ref="J139:P139" si="4">+J137/$R137</f>
        <v>4.7190934003496178E-3</v>
      </c>
      <c r="K139" s="1249">
        <f t="shared" si="4"/>
        <v>6.9795662540645372E-3</v>
      </c>
      <c r="L139" s="1249">
        <f t="shared" si="4"/>
        <v>0.32459377391363931</v>
      </c>
      <c r="M139" s="1249">
        <f t="shared" si="4"/>
        <v>1.2650165869036454E-2</v>
      </c>
      <c r="N139" s="1249">
        <f t="shared" si="4"/>
        <v>6.0586512622087989E-3</v>
      </c>
      <c r="O139" s="1249">
        <f t="shared" si="4"/>
        <v>4.9125133588418378E-2</v>
      </c>
      <c r="P139" s="1249">
        <f t="shared" si="4"/>
        <v>2.2398337105626734E-2</v>
      </c>
      <c r="Q139" s="1249"/>
      <c r="R139" s="1249">
        <f>+R137/$R137</f>
        <v>1</v>
      </c>
    </row>
    <row r="140" spans="1:18" s="203" customFormat="1" hidden="1" x14ac:dyDescent="0.25">
      <c r="A140" s="1268"/>
      <c r="B140" s="1269"/>
      <c r="C140" s="1270"/>
      <c r="D140" s="1270"/>
      <c r="E140" s="1270"/>
      <c r="F140" s="1270"/>
      <c r="G140" s="1270"/>
      <c r="H140" s="1271"/>
      <c r="I140" s="1249"/>
      <c r="J140" s="1270"/>
      <c r="K140" s="1270"/>
      <c r="L140" s="1270"/>
      <c r="M140" s="1270"/>
      <c r="N140" s="1270"/>
      <c r="O140" s="1270"/>
      <c r="P140" s="1270"/>
      <c r="Q140" s="1249"/>
      <c r="R140" s="49"/>
    </row>
    <row r="141" spans="1:18" s="203" customFormat="1" hidden="1" x14ac:dyDescent="0.25">
      <c r="A141" s="2196" t="s">
        <v>232</v>
      </c>
      <c r="B141" s="2196"/>
      <c r="C141" s="2196"/>
      <c r="D141" s="2196"/>
      <c r="E141" s="2196"/>
      <c r="F141" s="2196"/>
      <c r="G141" s="2196"/>
      <c r="H141" s="2196"/>
      <c r="I141" s="2196"/>
      <c r="J141" s="2196"/>
      <c r="K141" s="2196"/>
      <c r="L141" s="2196"/>
      <c r="M141" s="2196"/>
      <c r="N141" s="2196"/>
      <c r="O141" s="2196"/>
      <c r="P141" s="2196"/>
      <c r="Q141" s="2196"/>
      <c r="R141" s="2196"/>
    </row>
    <row r="142" spans="1:18" s="203" customFormat="1" ht="26.25" hidden="1" customHeight="1" thickBot="1" x14ac:dyDescent="0.3">
      <c r="A142" s="2194"/>
      <c r="B142" s="2194"/>
      <c r="C142" s="2194"/>
      <c r="D142" s="2194"/>
      <c r="E142" s="2194"/>
      <c r="F142" s="2194"/>
      <c r="G142" s="2194"/>
      <c r="H142" s="2194"/>
      <c r="I142" s="2194"/>
      <c r="J142" s="2194"/>
      <c r="K142" s="2194"/>
      <c r="L142" s="2194"/>
      <c r="M142" s="2194"/>
      <c r="N142" s="2194"/>
      <c r="O142" s="2194"/>
      <c r="P142" s="2194"/>
      <c r="Q142" s="2194"/>
      <c r="R142" s="2194"/>
    </row>
    <row r="143" spans="1:18" hidden="1" x14ac:dyDescent="0.25">
      <c r="A143" s="2188" t="s">
        <v>530</v>
      </c>
      <c r="B143" s="2189"/>
      <c r="C143" s="2189"/>
      <c r="D143" s="2189"/>
      <c r="E143" s="2189"/>
      <c r="F143" s="2189"/>
      <c r="G143" s="2189"/>
      <c r="H143" s="2189"/>
      <c r="I143" s="2189"/>
      <c r="J143" s="2189"/>
      <c r="K143" s="2189"/>
      <c r="L143" s="2189"/>
      <c r="M143" s="2189"/>
      <c r="N143" s="2189"/>
      <c r="O143" s="2189"/>
      <c r="P143" s="2189"/>
      <c r="Q143" s="2189"/>
      <c r="R143" s="2190"/>
    </row>
    <row r="144" spans="1:18" ht="15.75" hidden="1" thickBot="1" x14ac:dyDescent="0.3">
      <c r="A144" s="2191"/>
      <c r="B144" s="2192"/>
      <c r="C144" s="2192"/>
      <c r="D144" s="2192"/>
      <c r="E144" s="2192"/>
      <c r="F144" s="2192"/>
      <c r="G144" s="2192"/>
      <c r="H144" s="2192"/>
      <c r="I144" s="2192"/>
      <c r="J144" s="2192"/>
      <c r="K144" s="2192"/>
      <c r="L144" s="2192"/>
      <c r="M144" s="2192"/>
      <c r="N144" s="2192"/>
      <c r="O144" s="2192"/>
      <c r="P144" s="2192"/>
      <c r="Q144" s="2192"/>
      <c r="R144" s="2193"/>
    </row>
    <row r="145" spans="1:18" ht="20.25" hidden="1" x14ac:dyDescent="0.3">
      <c r="A145" s="45"/>
      <c r="B145" s="46"/>
      <c r="C145" s="46"/>
      <c r="D145" s="46"/>
      <c r="E145" s="46"/>
      <c r="F145" s="46"/>
      <c r="G145" s="46"/>
      <c r="H145" s="46"/>
      <c r="I145" s="45"/>
      <c r="J145" s="45"/>
      <c r="K145" s="45"/>
      <c r="L145" s="45"/>
      <c r="M145" s="45"/>
      <c r="N145" s="45"/>
      <c r="O145" s="45"/>
      <c r="P145" s="45"/>
      <c r="Q145" s="45"/>
      <c r="R145" s="45"/>
    </row>
    <row r="146" spans="1:18" ht="21" hidden="1" thickBot="1" x14ac:dyDescent="0.35">
      <c r="A146" s="47"/>
      <c r="B146" s="197" t="s">
        <v>189</v>
      </c>
      <c r="C146" s="198"/>
      <c r="D146" s="198"/>
      <c r="E146" s="198"/>
      <c r="F146" s="198"/>
      <c r="G146" s="198"/>
      <c r="H146" s="199"/>
      <c r="I146" s="48"/>
      <c r="J146" s="202" t="s">
        <v>190</v>
      </c>
      <c r="K146" s="198"/>
      <c r="L146" s="198"/>
      <c r="M146" s="198"/>
      <c r="N146" s="198"/>
      <c r="O146" s="198"/>
      <c r="P146" s="199"/>
      <c r="Q146" s="49"/>
      <c r="R146" s="200" t="s">
        <v>191</v>
      </c>
    </row>
    <row r="147" spans="1:18" ht="128.25" hidden="1" x14ac:dyDescent="0.25">
      <c r="A147" s="50"/>
      <c r="B147" s="553" t="s">
        <v>192</v>
      </c>
      <c r="C147" s="553" t="s">
        <v>193</v>
      </c>
      <c r="D147" s="553" t="s">
        <v>194</v>
      </c>
      <c r="E147" s="553" t="s">
        <v>195</v>
      </c>
      <c r="F147" s="553" t="s">
        <v>196</v>
      </c>
      <c r="G147" s="553" t="s">
        <v>197</v>
      </c>
      <c r="H147" s="553" t="s">
        <v>198</v>
      </c>
      <c r="I147" s="553"/>
      <c r="J147" s="553" t="s">
        <v>199</v>
      </c>
      <c r="K147" s="553" t="s">
        <v>200</v>
      </c>
      <c r="L147" s="553" t="s">
        <v>201</v>
      </c>
      <c r="M147" s="553" t="s">
        <v>202</v>
      </c>
      <c r="N147" s="553" t="s">
        <v>203</v>
      </c>
      <c r="O147" s="553" t="s">
        <v>204</v>
      </c>
      <c r="P147" s="553" t="s">
        <v>123</v>
      </c>
      <c r="Q147" s="553"/>
      <c r="R147" s="553" t="s">
        <v>205</v>
      </c>
    </row>
    <row r="148" spans="1:18" hidden="1" x14ac:dyDescent="0.25">
      <c r="A148" s="50"/>
      <c r="B148" s="50"/>
      <c r="C148" s="50"/>
      <c r="D148" s="50"/>
      <c r="E148" s="50"/>
      <c r="F148" s="50"/>
      <c r="G148" s="50"/>
      <c r="H148" s="51"/>
      <c r="I148" s="50"/>
      <c r="J148" s="50"/>
      <c r="K148" s="50"/>
      <c r="L148" s="50"/>
      <c r="M148" s="50"/>
      <c r="N148" s="50"/>
      <c r="O148" s="50"/>
      <c r="P148" s="50"/>
      <c r="Q148" s="50"/>
      <c r="R148" s="51"/>
    </row>
    <row r="149" spans="1:18" s="203" customFormat="1" hidden="1" x14ac:dyDescent="0.25">
      <c r="A149" s="52" t="s">
        <v>206</v>
      </c>
      <c r="B149" s="53">
        <v>1643.2</v>
      </c>
      <c r="C149" s="53">
        <f>539.4+0.3</f>
        <v>539.69999999999993</v>
      </c>
      <c r="D149" s="53"/>
      <c r="E149" s="53">
        <v>1</v>
      </c>
      <c r="F149" s="53"/>
      <c r="G149" s="53"/>
      <c r="H149" s="53">
        <f>SUM(B149:F149)</f>
        <v>2183.9</v>
      </c>
      <c r="I149" s="50"/>
      <c r="J149" s="53">
        <f>873.2*J176/(SUM($J$176:$P$176))</f>
        <v>13.694925798934539</v>
      </c>
      <c r="K149" s="53">
        <f t="shared" ref="K149:P149" si="5">873.2*K176/(SUM($J$176:$P$176))</f>
        <v>13.140697589678323</v>
      </c>
      <c r="L149" s="53">
        <f t="shared" si="5"/>
        <v>680.0963234636497</v>
      </c>
      <c r="M149" s="53">
        <f t="shared" si="5"/>
        <v>26.086206900191392</v>
      </c>
      <c r="N149" s="53">
        <f t="shared" si="5"/>
        <v>12.493688383085424</v>
      </c>
      <c r="O149" s="53">
        <f t="shared" si="5"/>
        <v>93.507474593975431</v>
      </c>
      <c r="P149" s="53">
        <f t="shared" si="5"/>
        <v>34.180683270485147</v>
      </c>
      <c r="Q149" s="50"/>
      <c r="R149" s="54">
        <f>SUM(J149:P149)+H149</f>
        <v>3057.1</v>
      </c>
    </row>
    <row r="150" spans="1:18" s="203" customFormat="1" hidden="1" x14ac:dyDescent="0.25">
      <c r="A150" s="52"/>
      <c r="B150" s="53"/>
      <c r="C150" s="53"/>
      <c r="D150" s="53"/>
      <c r="E150" s="53"/>
      <c r="F150" s="53"/>
      <c r="G150" s="53"/>
      <c r="H150" s="53"/>
      <c r="I150" s="50"/>
      <c r="J150" s="53"/>
      <c r="K150" s="53"/>
      <c r="L150" s="53"/>
      <c r="M150" s="53"/>
      <c r="N150" s="53"/>
      <c r="O150" s="53"/>
      <c r="P150" s="53"/>
      <c r="Q150" s="50"/>
      <c r="R150" s="54"/>
    </row>
    <row r="151" spans="1:18" s="203" customFormat="1" hidden="1" x14ac:dyDescent="0.25">
      <c r="A151" s="55" t="s">
        <v>207</v>
      </c>
      <c r="B151" s="53">
        <v>57815.1</v>
      </c>
      <c r="C151" s="53">
        <v>16958.5</v>
      </c>
      <c r="D151" s="53">
        <v>0</v>
      </c>
      <c r="E151" s="53">
        <v>0</v>
      </c>
      <c r="F151" s="53">
        <v>0</v>
      </c>
      <c r="G151" s="53"/>
      <c r="H151" s="53">
        <f>SUM(B151:F151)</f>
        <v>74773.600000000006</v>
      </c>
      <c r="I151" s="53"/>
      <c r="J151" s="53">
        <f>1125</f>
        <v>1125</v>
      </c>
      <c r="K151" s="53">
        <f>111.2</f>
        <v>111.2</v>
      </c>
      <c r="L151" s="53">
        <f>R151-H151-J151-K151</f>
        <v>33943.199999999997</v>
      </c>
      <c r="M151" s="53">
        <v>0</v>
      </c>
      <c r="N151" s="53">
        <v>0</v>
      </c>
      <c r="O151" s="53">
        <f>8801.9</f>
        <v>8801.9</v>
      </c>
      <c r="P151" s="53">
        <f>492.6+200</f>
        <v>692.6</v>
      </c>
      <c r="Q151" s="53"/>
      <c r="R151" s="53">
        <f>101151.1+O151</f>
        <v>109953</v>
      </c>
    </row>
    <row r="152" spans="1:18" s="203" customFormat="1" hidden="1" x14ac:dyDescent="0.25">
      <c r="A152" s="55" t="s">
        <v>208</v>
      </c>
      <c r="B152" s="53">
        <f>36278.1</f>
        <v>36278.1</v>
      </c>
      <c r="C152" s="53">
        <v>30050.1</v>
      </c>
      <c r="D152" s="53"/>
      <c r="E152" s="53"/>
      <c r="F152" s="53">
        <f>207.1</f>
        <v>207.1</v>
      </c>
      <c r="G152" s="53"/>
      <c r="H152" s="53">
        <f>SUM(B152:F152)</f>
        <v>66535.3</v>
      </c>
      <c r="I152" s="53"/>
      <c r="J152" s="53">
        <f>5561.5</f>
        <v>5561.5</v>
      </c>
      <c r="K152" s="53">
        <f>467.4</f>
        <v>467.4</v>
      </c>
      <c r="L152" s="53">
        <f>R152-H152-J152-K152</f>
        <v>20209.599999999999</v>
      </c>
      <c r="M152" s="53">
        <v>5463.2</v>
      </c>
      <c r="N152" s="53">
        <v>0</v>
      </c>
      <c r="O152" s="53">
        <v>0</v>
      </c>
      <c r="P152" s="53">
        <v>0</v>
      </c>
      <c r="Q152" s="53"/>
      <c r="R152" s="53">
        <v>92773.8</v>
      </c>
    </row>
    <row r="153" spans="1:18" s="203" customFormat="1" hidden="1" x14ac:dyDescent="0.25">
      <c r="A153" s="55" t="s">
        <v>209</v>
      </c>
      <c r="B153" s="53">
        <v>2496</v>
      </c>
      <c r="C153" s="53">
        <v>0</v>
      </c>
      <c r="D153" s="53">
        <v>0</v>
      </c>
      <c r="E153" s="53">
        <v>0</v>
      </c>
      <c r="F153" s="53">
        <v>0</v>
      </c>
      <c r="G153" s="53"/>
      <c r="H153" s="53">
        <f>SUM(B153:F153)</f>
        <v>2496</v>
      </c>
      <c r="I153" s="53"/>
      <c r="J153" s="53">
        <v>0</v>
      </c>
      <c r="K153" s="53">
        <v>0</v>
      </c>
      <c r="L153" s="53">
        <f>R153-H153</f>
        <v>577.69999999999982</v>
      </c>
      <c r="M153" s="53">
        <v>0</v>
      </c>
      <c r="N153" s="53">
        <v>0</v>
      </c>
      <c r="O153" s="53">
        <v>0</v>
      </c>
      <c r="P153" s="53">
        <v>0</v>
      </c>
      <c r="Q153" s="53"/>
      <c r="R153" s="53">
        <v>3073.7</v>
      </c>
    </row>
    <row r="154" spans="1:18" s="203" customFormat="1" hidden="1" x14ac:dyDescent="0.25">
      <c r="A154" s="55" t="s">
        <v>210</v>
      </c>
      <c r="B154" s="53">
        <v>0</v>
      </c>
      <c r="C154" s="53"/>
      <c r="D154" s="53"/>
      <c r="E154" s="53"/>
      <c r="F154" s="53"/>
      <c r="G154" s="53">
        <v>3770</v>
      </c>
      <c r="H154" s="53">
        <f>SUM(B154:G154)</f>
        <v>3770</v>
      </c>
      <c r="I154" s="53"/>
      <c r="J154" s="53"/>
      <c r="K154" s="53"/>
      <c r="L154" s="53"/>
      <c r="M154" s="53"/>
      <c r="N154" s="53"/>
      <c r="O154" s="53"/>
      <c r="P154" s="53"/>
      <c r="Q154" s="53"/>
      <c r="R154" s="53">
        <f>B154</f>
        <v>0</v>
      </c>
    </row>
    <row r="155" spans="1:18" s="203" customFormat="1" hidden="1" x14ac:dyDescent="0.25">
      <c r="A155" s="55" t="s">
        <v>529</v>
      </c>
      <c r="B155" s="53">
        <v>0</v>
      </c>
      <c r="C155" s="53">
        <v>0</v>
      </c>
      <c r="D155" s="53">
        <v>0</v>
      </c>
      <c r="E155" s="53">
        <v>0</v>
      </c>
      <c r="F155" s="53">
        <v>0</v>
      </c>
      <c r="G155" s="53"/>
      <c r="H155" s="53">
        <f t="shared" ref="H155:H174" si="6">SUM(B155:F155)</f>
        <v>0</v>
      </c>
      <c r="I155" s="53"/>
      <c r="J155" s="53">
        <v>0</v>
      </c>
      <c r="K155" s="53">
        <v>0</v>
      </c>
      <c r="L155" s="53">
        <v>0</v>
      </c>
      <c r="M155" s="53">
        <v>0</v>
      </c>
      <c r="N155" s="53">
        <v>0</v>
      </c>
      <c r="O155" s="53">
        <v>0</v>
      </c>
      <c r="P155" s="53">
        <v>0</v>
      </c>
      <c r="Q155" s="53"/>
      <c r="R155" s="53">
        <v>0</v>
      </c>
    </row>
    <row r="156" spans="1:18" s="203" customFormat="1" hidden="1" x14ac:dyDescent="0.25">
      <c r="A156" s="56" t="s">
        <v>211</v>
      </c>
      <c r="B156" s="53">
        <f>R156-SUM(J156:P156)-SUM(C156:F156)</f>
        <v>1707</v>
      </c>
      <c r="C156" s="53">
        <v>0</v>
      </c>
      <c r="D156" s="53">
        <v>0</v>
      </c>
      <c r="E156" s="53">
        <v>0</v>
      </c>
      <c r="F156" s="53">
        <v>0</v>
      </c>
      <c r="G156" s="53"/>
      <c r="H156" s="53">
        <f t="shared" si="6"/>
        <v>1707</v>
      </c>
      <c r="I156" s="53"/>
      <c r="J156" s="53">
        <v>0</v>
      </c>
      <c r="K156" s="53">
        <v>0</v>
      </c>
      <c r="L156" s="53">
        <v>0</v>
      </c>
      <c r="M156" s="53">
        <v>0</v>
      </c>
      <c r="N156" s="53">
        <v>0</v>
      </c>
      <c r="O156" s="53">
        <v>0</v>
      </c>
      <c r="P156" s="53">
        <v>0</v>
      </c>
      <c r="Q156" s="53"/>
      <c r="R156" s="53">
        <v>1707</v>
      </c>
    </row>
    <row r="157" spans="1:18" s="203" customFormat="1" hidden="1" x14ac:dyDescent="0.25">
      <c r="A157" s="56" t="s">
        <v>212</v>
      </c>
      <c r="B157" s="53">
        <f>2599.9</f>
        <v>2599.9</v>
      </c>
      <c r="C157" s="53">
        <v>3866.4</v>
      </c>
      <c r="D157" s="53">
        <v>0</v>
      </c>
      <c r="E157" s="53">
        <v>0</v>
      </c>
      <c r="F157" s="53">
        <v>0</v>
      </c>
      <c r="G157" s="53"/>
      <c r="H157" s="53">
        <f t="shared" si="6"/>
        <v>6466.3</v>
      </c>
      <c r="I157" s="53"/>
      <c r="J157" s="53">
        <v>0</v>
      </c>
      <c r="K157" s="53">
        <v>0</v>
      </c>
      <c r="L157" s="53">
        <f>228.5+575.3+73.4</f>
        <v>877.19999999999993</v>
      </c>
      <c r="M157" s="53">
        <v>0</v>
      </c>
      <c r="N157" s="53">
        <v>0</v>
      </c>
      <c r="O157" s="53">
        <v>0</v>
      </c>
      <c r="P157" s="53">
        <v>0</v>
      </c>
      <c r="Q157" s="53"/>
      <c r="R157" s="53">
        <v>5946.9</v>
      </c>
    </row>
    <row r="158" spans="1:18" s="203" customFormat="1" hidden="1" x14ac:dyDescent="0.25">
      <c r="A158" s="56" t="s">
        <v>213</v>
      </c>
      <c r="B158" s="53">
        <v>497.5</v>
      </c>
      <c r="C158" s="53"/>
      <c r="D158" s="53"/>
      <c r="E158" s="53"/>
      <c r="F158" s="53"/>
      <c r="G158" s="53"/>
      <c r="H158" s="53">
        <f t="shared" si="6"/>
        <v>497.5</v>
      </c>
      <c r="I158" s="53"/>
      <c r="J158" s="53"/>
      <c r="K158" s="53"/>
      <c r="L158" s="53">
        <v>96.7</v>
      </c>
      <c r="M158" s="53"/>
      <c r="N158" s="53"/>
      <c r="O158" s="53"/>
      <c r="P158" s="53"/>
      <c r="Q158" s="53"/>
      <c r="R158" s="53">
        <f>594.2</f>
        <v>594.20000000000005</v>
      </c>
    </row>
    <row r="159" spans="1:18" s="203" customFormat="1" hidden="1" x14ac:dyDescent="0.25">
      <c r="A159" s="56" t="s">
        <v>214</v>
      </c>
      <c r="B159" s="53">
        <v>1330.5</v>
      </c>
      <c r="C159" s="53">
        <v>550.70000000000005</v>
      </c>
      <c r="D159" s="53">
        <v>0</v>
      </c>
      <c r="E159" s="53">
        <v>0</v>
      </c>
      <c r="F159" s="53">
        <v>0</v>
      </c>
      <c r="G159" s="53"/>
      <c r="H159" s="53">
        <f t="shared" si="6"/>
        <v>1881.2</v>
      </c>
      <c r="I159" s="53"/>
      <c r="J159" s="53">
        <v>0</v>
      </c>
      <c r="K159" s="53">
        <v>0</v>
      </c>
      <c r="L159" s="53">
        <f>R159-P159-C159-B159</f>
        <v>449.10000000000014</v>
      </c>
      <c r="M159" s="53">
        <v>0</v>
      </c>
      <c r="N159" s="53">
        <v>0</v>
      </c>
      <c r="O159" s="53">
        <v>0</v>
      </c>
      <c r="P159" s="53">
        <v>150</v>
      </c>
      <c r="Q159" s="53"/>
      <c r="R159" s="53">
        <f>2480.3</f>
        <v>2480.3000000000002</v>
      </c>
    </row>
    <row r="160" spans="1:18" s="203" customFormat="1" hidden="1" x14ac:dyDescent="0.25">
      <c r="A160" s="56" t="s">
        <v>215</v>
      </c>
      <c r="B160" s="53">
        <f>R160-SUM(J160:P160)-SUM(C160:F160)</f>
        <v>155.9</v>
      </c>
      <c r="C160" s="53">
        <v>0</v>
      </c>
      <c r="D160" s="53">
        <v>0</v>
      </c>
      <c r="E160" s="53">
        <v>0</v>
      </c>
      <c r="F160" s="53">
        <v>0</v>
      </c>
      <c r="G160" s="53"/>
      <c r="H160" s="53">
        <f t="shared" si="6"/>
        <v>155.9</v>
      </c>
      <c r="I160" s="53"/>
      <c r="J160" s="53">
        <v>0</v>
      </c>
      <c r="K160" s="53">
        <v>0</v>
      </c>
      <c r="L160" s="53">
        <v>0</v>
      </c>
      <c r="M160" s="53">
        <v>0</v>
      </c>
      <c r="N160" s="53">
        <v>0</v>
      </c>
      <c r="O160" s="53">
        <v>0</v>
      </c>
      <c r="P160" s="53">
        <v>0</v>
      </c>
      <c r="Q160" s="53"/>
      <c r="R160" s="53">
        <v>155.9</v>
      </c>
    </row>
    <row r="161" spans="1:18" s="203" customFormat="1" hidden="1" x14ac:dyDescent="0.25">
      <c r="A161" s="56" t="s">
        <v>216</v>
      </c>
      <c r="B161" s="53">
        <v>9531</v>
      </c>
      <c r="C161" s="53">
        <v>0</v>
      </c>
      <c r="D161" s="53">
        <v>0</v>
      </c>
      <c r="E161" s="53">
        <v>0</v>
      </c>
      <c r="F161" s="53">
        <v>0</v>
      </c>
      <c r="G161" s="53"/>
      <c r="H161" s="53">
        <f t="shared" si="6"/>
        <v>9531</v>
      </c>
      <c r="I161" s="53"/>
      <c r="J161" s="53">
        <v>0</v>
      </c>
      <c r="K161" s="53">
        <v>0</v>
      </c>
      <c r="L161" s="53">
        <v>102</v>
      </c>
      <c r="M161" s="53">
        <v>0</v>
      </c>
      <c r="N161" s="53">
        <v>0</v>
      </c>
      <c r="O161" s="53">
        <v>0</v>
      </c>
      <c r="P161" s="53">
        <v>0</v>
      </c>
      <c r="Q161" s="53"/>
      <c r="R161" s="53">
        <v>9633</v>
      </c>
    </row>
    <row r="162" spans="1:18" s="203" customFormat="1" hidden="1" x14ac:dyDescent="0.25">
      <c r="A162" s="56" t="s">
        <v>217</v>
      </c>
      <c r="B162" s="53">
        <f>R162-SUM(J162:P162)-SUM(C162:F162)</f>
        <v>150</v>
      </c>
      <c r="C162" s="53">
        <v>0</v>
      </c>
      <c r="D162" s="53">
        <v>0</v>
      </c>
      <c r="E162" s="53">
        <v>0</v>
      </c>
      <c r="F162" s="53">
        <v>0</v>
      </c>
      <c r="G162" s="53"/>
      <c r="H162" s="53">
        <f t="shared" si="6"/>
        <v>150</v>
      </c>
      <c r="I162" s="53"/>
      <c r="J162" s="53"/>
      <c r="K162" s="53"/>
      <c r="L162" s="53">
        <v>9000</v>
      </c>
      <c r="M162" s="53"/>
      <c r="N162" s="53"/>
      <c r="O162" s="53"/>
      <c r="P162" s="53"/>
      <c r="Q162" s="53"/>
      <c r="R162" s="53">
        <v>9150</v>
      </c>
    </row>
    <row r="163" spans="1:18" s="203" customFormat="1" hidden="1" x14ac:dyDescent="0.25">
      <c r="A163" s="56" t="s">
        <v>218</v>
      </c>
      <c r="B163" s="53">
        <v>84965.8</v>
      </c>
      <c r="C163" s="53">
        <v>22445.7</v>
      </c>
      <c r="D163" s="53"/>
      <c r="E163" s="966" t="s">
        <v>564</v>
      </c>
      <c r="F163" s="53"/>
      <c r="G163" s="53"/>
      <c r="H163" s="53">
        <f>SUM(B163:F163)</f>
        <v>107411.5</v>
      </c>
      <c r="I163" s="53"/>
      <c r="J163" s="53"/>
      <c r="K163" s="53">
        <v>1484.2</v>
      </c>
      <c r="L163" s="53">
        <f>R163-H163-K163-P163</f>
        <v>170071.90000000002</v>
      </c>
      <c r="M163" s="53"/>
      <c r="N163" s="53"/>
      <c r="O163" s="53"/>
      <c r="P163" s="53">
        <v>4877.3</v>
      </c>
      <c r="Q163" s="53"/>
      <c r="R163" s="53">
        <v>283844.90000000002</v>
      </c>
    </row>
    <row r="164" spans="1:18" s="203" customFormat="1" hidden="1" x14ac:dyDescent="0.25">
      <c r="A164" s="56" t="s">
        <v>219</v>
      </c>
      <c r="B164" s="53">
        <v>10573.9</v>
      </c>
      <c r="C164" s="53">
        <f>R164-B164</f>
        <v>1725.8999999999996</v>
      </c>
      <c r="D164" s="53"/>
      <c r="E164" s="53"/>
      <c r="F164" s="53"/>
      <c r="G164" s="53"/>
      <c r="H164" s="53">
        <f t="shared" si="6"/>
        <v>12299.8</v>
      </c>
      <c r="I164" s="53"/>
      <c r="J164" s="53"/>
      <c r="K164" s="53"/>
      <c r="L164" s="53"/>
      <c r="M164" s="53"/>
      <c r="N164" s="53"/>
      <c r="O164" s="53"/>
      <c r="P164" s="53"/>
      <c r="Q164" s="53"/>
      <c r="R164" s="53">
        <v>12299.8</v>
      </c>
    </row>
    <row r="165" spans="1:18" s="203" customFormat="1" hidden="1" x14ac:dyDescent="0.25">
      <c r="A165" s="56" t="s">
        <v>220</v>
      </c>
      <c r="B165" s="53">
        <v>2969.3</v>
      </c>
      <c r="C165" s="53"/>
      <c r="D165" s="53"/>
      <c r="E165" s="53"/>
      <c r="F165" s="53"/>
      <c r="G165" s="53"/>
      <c r="H165" s="53">
        <f t="shared" si="6"/>
        <v>2969.3</v>
      </c>
      <c r="I165" s="53"/>
      <c r="J165" s="53"/>
      <c r="K165" s="53"/>
      <c r="L165" s="53"/>
      <c r="M165" s="53"/>
      <c r="N165" s="53"/>
      <c r="O165" s="53"/>
      <c r="P165" s="53">
        <f>R165-H165</f>
        <v>1169.8999999999996</v>
      </c>
      <c r="Q165" s="53"/>
      <c r="R165" s="53">
        <v>4139.2</v>
      </c>
    </row>
    <row r="166" spans="1:18" s="203" customFormat="1" hidden="1" x14ac:dyDescent="0.25">
      <c r="A166" s="57" t="s">
        <v>221</v>
      </c>
      <c r="B166" s="53">
        <v>2000</v>
      </c>
      <c r="C166" s="53">
        <v>400</v>
      </c>
      <c r="D166" s="53"/>
      <c r="E166" s="53"/>
      <c r="F166" s="53"/>
      <c r="G166" s="53"/>
      <c r="H166" s="53">
        <f>SUM(B166:F166)</f>
        <v>2400</v>
      </c>
      <c r="I166" s="53"/>
      <c r="J166" s="53">
        <v>0</v>
      </c>
      <c r="K166" s="53">
        <v>0</v>
      </c>
      <c r="L166" s="53">
        <v>0</v>
      </c>
      <c r="M166" s="53">
        <v>0</v>
      </c>
      <c r="N166" s="53">
        <v>0</v>
      </c>
      <c r="O166" s="53">
        <v>0</v>
      </c>
      <c r="P166" s="53">
        <v>0</v>
      </c>
      <c r="Q166" s="53"/>
      <c r="R166" s="53">
        <f>SUM(J166:Q166)+H166</f>
        <v>2400</v>
      </c>
    </row>
    <row r="167" spans="1:18" s="203" customFormat="1" hidden="1" x14ac:dyDescent="0.25">
      <c r="A167" s="56" t="s">
        <v>222</v>
      </c>
      <c r="B167" s="53">
        <v>36028</v>
      </c>
      <c r="C167" s="53">
        <v>21423</v>
      </c>
      <c r="D167" s="53"/>
      <c r="E167" s="53"/>
      <c r="F167" s="53"/>
      <c r="G167" s="53"/>
      <c r="H167" s="53">
        <f t="shared" si="6"/>
        <v>57451</v>
      </c>
      <c r="I167" s="53"/>
      <c r="J167" s="53"/>
      <c r="K167" s="53"/>
      <c r="L167" s="53">
        <f>R167-M167-H167</f>
        <v>27782.570000000007</v>
      </c>
      <c r="M167" s="53">
        <v>5849.5</v>
      </c>
      <c r="N167" s="53"/>
      <c r="O167" s="53"/>
      <c r="P167" s="53"/>
      <c r="Q167" s="53"/>
      <c r="R167" s="53">
        <v>91083.07</v>
      </c>
    </row>
    <row r="168" spans="1:18" s="203" customFormat="1" hidden="1" x14ac:dyDescent="0.25">
      <c r="A168" s="56" t="s">
        <v>223</v>
      </c>
      <c r="B168" s="53">
        <v>23187.5</v>
      </c>
      <c r="C168" s="53">
        <f>2574.8+4398.3</f>
        <v>6973.1</v>
      </c>
      <c r="D168" s="53"/>
      <c r="E168" s="53"/>
      <c r="F168" s="53"/>
      <c r="G168" s="53"/>
      <c r="H168" s="53">
        <f t="shared" si="6"/>
        <v>30160.6</v>
      </c>
      <c r="I168" s="53"/>
      <c r="J168" s="53"/>
      <c r="K168" s="53"/>
      <c r="L168" s="53">
        <f>R168-H168</f>
        <v>21441.599999999999</v>
      </c>
      <c r="M168" s="53">
        <v>0</v>
      </c>
      <c r="N168" s="53"/>
      <c r="O168" s="53"/>
      <c r="P168" s="53"/>
      <c r="Q168" s="53"/>
      <c r="R168" s="53">
        <v>51602.2</v>
      </c>
    </row>
    <row r="169" spans="1:18" s="203" customFormat="1" hidden="1" x14ac:dyDescent="0.25">
      <c r="A169" s="57" t="s">
        <v>224</v>
      </c>
      <c r="B169" s="53">
        <f>R169-SUM(J169:P169)-SUM(C169:F169)</f>
        <v>19980.8</v>
      </c>
      <c r="C169" s="53"/>
      <c r="D169" s="53"/>
      <c r="E169" s="53"/>
      <c r="F169" s="53"/>
      <c r="G169" s="53"/>
      <c r="H169" s="53">
        <f t="shared" si="6"/>
        <v>19980.8</v>
      </c>
      <c r="I169" s="53"/>
      <c r="J169" s="53"/>
      <c r="K169" s="53"/>
      <c r="L169" s="53">
        <v>12772.8</v>
      </c>
      <c r="M169" s="53"/>
      <c r="N169" s="53"/>
      <c r="O169" s="53"/>
      <c r="P169" s="53"/>
      <c r="Q169" s="53"/>
      <c r="R169" s="53">
        <v>32753.599999999999</v>
      </c>
    </row>
    <row r="170" spans="1:18" s="203" customFormat="1" hidden="1" x14ac:dyDescent="0.25">
      <c r="A170" s="57" t="s">
        <v>225</v>
      </c>
      <c r="B170" s="53">
        <v>48512.1</v>
      </c>
      <c r="C170" s="53">
        <v>34340</v>
      </c>
      <c r="D170" s="53"/>
      <c r="E170" s="53"/>
      <c r="F170" s="53"/>
      <c r="G170" s="53"/>
      <c r="H170" s="53">
        <f t="shared" si="6"/>
        <v>82852.100000000006</v>
      </c>
      <c r="I170" s="53"/>
      <c r="J170" s="53"/>
      <c r="K170" s="53">
        <v>0</v>
      </c>
      <c r="L170" s="53">
        <f>R170-H170-P170-O170</f>
        <v>15342.599999999991</v>
      </c>
      <c r="M170" s="53"/>
      <c r="N170" s="53"/>
      <c r="O170" s="53">
        <v>36852.800000000003</v>
      </c>
      <c r="P170" s="53">
        <f>3100+1525.5</f>
        <v>4625.5</v>
      </c>
      <c r="Q170" s="53"/>
      <c r="R170" s="58">
        <v>139673</v>
      </c>
    </row>
    <row r="171" spans="1:18" s="203" customFormat="1" hidden="1" x14ac:dyDescent="0.25">
      <c r="A171" s="56" t="s">
        <v>226</v>
      </c>
      <c r="B171" s="53">
        <v>7794</v>
      </c>
      <c r="C171" s="53">
        <v>13911.2</v>
      </c>
      <c r="D171" s="53"/>
      <c r="E171" s="53">
        <v>700</v>
      </c>
      <c r="F171" s="53"/>
      <c r="G171" s="53"/>
      <c r="H171" s="53">
        <f t="shared" si="6"/>
        <v>22405.200000000001</v>
      </c>
      <c r="I171" s="53"/>
      <c r="J171" s="53"/>
      <c r="K171" s="53">
        <v>4353.1000000000004</v>
      </c>
      <c r="L171" s="53">
        <v>0</v>
      </c>
      <c r="M171" s="53"/>
      <c r="N171" s="53"/>
      <c r="O171" s="53"/>
      <c r="P171" s="53"/>
      <c r="Q171" s="53"/>
      <c r="R171" s="53">
        <f>K171+H171</f>
        <v>26758.300000000003</v>
      </c>
    </row>
    <row r="172" spans="1:18" s="203" customFormat="1" hidden="1" x14ac:dyDescent="0.25">
      <c r="A172" s="56" t="s">
        <v>227</v>
      </c>
      <c r="B172" s="53">
        <v>4000</v>
      </c>
      <c r="C172" s="53"/>
      <c r="D172" s="53"/>
      <c r="E172" s="53"/>
      <c r="F172" s="53"/>
      <c r="G172" s="53"/>
      <c r="H172" s="53">
        <f t="shared" si="6"/>
        <v>4000</v>
      </c>
      <c r="I172" s="53"/>
      <c r="J172" s="53"/>
      <c r="K172" s="53"/>
      <c r="L172" s="53"/>
      <c r="M172" s="53"/>
      <c r="N172" s="53">
        <v>6100</v>
      </c>
      <c r="O172" s="53"/>
      <c r="P172" s="53">
        <f>11148.3-N172</f>
        <v>5048.2999999999993</v>
      </c>
      <c r="Q172" s="53"/>
      <c r="R172" s="53">
        <f>H172+SUM(J172:P172)</f>
        <v>15148.3</v>
      </c>
    </row>
    <row r="173" spans="1:18" s="203" customFormat="1" hidden="1" x14ac:dyDescent="0.25">
      <c r="A173" s="59" t="s">
        <v>228</v>
      </c>
      <c r="B173" s="53">
        <v>7000</v>
      </c>
      <c r="C173" s="53"/>
      <c r="D173" s="53">
        <v>27000</v>
      </c>
      <c r="E173" s="53"/>
      <c r="F173" s="53"/>
      <c r="G173" s="53"/>
      <c r="H173" s="53">
        <f t="shared" si="6"/>
        <v>34000</v>
      </c>
      <c r="I173" s="53"/>
      <c r="J173" s="53"/>
      <c r="K173" s="53"/>
      <c r="L173" s="53">
        <v>14159.4</v>
      </c>
      <c r="M173" s="53"/>
      <c r="N173" s="53"/>
      <c r="O173" s="53"/>
      <c r="P173" s="53"/>
      <c r="Q173" s="53"/>
      <c r="R173" s="53">
        <f>48159.4-2000</f>
        <v>46159.4</v>
      </c>
    </row>
    <row r="174" spans="1:18" s="203" customFormat="1" hidden="1" x14ac:dyDescent="0.25">
      <c r="A174" s="49" t="s">
        <v>229</v>
      </c>
      <c r="B174" s="53">
        <v>18646</v>
      </c>
      <c r="C174" s="53">
        <v>99.7</v>
      </c>
      <c r="D174" s="53"/>
      <c r="E174" s="53"/>
      <c r="F174" s="53"/>
      <c r="G174" s="53"/>
      <c r="H174" s="53">
        <f t="shared" si="6"/>
        <v>18745.7</v>
      </c>
      <c r="I174" s="53"/>
      <c r="J174" s="53"/>
      <c r="K174" s="53"/>
      <c r="L174" s="53">
        <f>R174-P174-M174-C174-B174</f>
        <v>5228.2999999999993</v>
      </c>
      <c r="M174" s="58">
        <v>1423.8</v>
      </c>
      <c r="N174" s="53"/>
      <c r="O174" s="53"/>
      <c r="P174" s="53">
        <f>125</f>
        <v>125</v>
      </c>
      <c r="Q174" s="53"/>
      <c r="R174" s="53">
        <v>25522.799999999999</v>
      </c>
    </row>
    <row r="175" spans="1:18" s="203" customFormat="1" hidden="1" x14ac:dyDescent="0.25">
      <c r="A175" s="44"/>
      <c r="B175" s="54"/>
      <c r="C175" s="54"/>
      <c r="D175" s="54"/>
      <c r="E175" s="54"/>
      <c r="F175" s="54"/>
      <c r="G175" s="54"/>
      <c r="H175" s="54"/>
      <c r="I175" s="54"/>
      <c r="J175" s="54"/>
      <c r="K175" s="54"/>
      <c r="L175" s="54"/>
      <c r="M175" s="54"/>
      <c r="N175" s="54"/>
      <c r="O175" s="54"/>
      <c r="P175" s="54"/>
      <c r="Q175" s="54"/>
      <c r="R175" s="54"/>
    </row>
    <row r="176" spans="1:18" s="203" customFormat="1" ht="15.75" hidden="1" thickBot="1" x14ac:dyDescent="0.3">
      <c r="A176" s="44" t="s">
        <v>230</v>
      </c>
      <c r="B176" s="249">
        <f t="shared" ref="B176:H176" si="7">SUM(B151:B174)</f>
        <v>378218.39999999997</v>
      </c>
      <c r="C176" s="249">
        <f t="shared" si="7"/>
        <v>152744.30000000002</v>
      </c>
      <c r="D176" s="250">
        <f t="shared" si="7"/>
        <v>27000</v>
      </c>
      <c r="E176" s="250">
        <f t="shared" si="7"/>
        <v>700</v>
      </c>
      <c r="F176" s="250">
        <f t="shared" si="7"/>
        <v>207.1</v>
      </c>
      <c r="G176" s="250">
        <f t="shared" si="7"/>
        <v>3770</v>
      </c>
      <c r="H176" s="250">
        <f t="shared" si="7"/>
        <v>562639.80000000005</v>
      </c>
      <c r="I176" s="54"/>
      <c r="J176" s="250">
        <f t="shared" ref="J176:P176" si="8">SUM(J151:J174)</f>
        <v>6686.5</v>
      </c>
      <c r="K176" s="250">
        <f t="shared" si="8"/>
        <v>6415.9000000000005</v>
      </c>
      <c r="L176" s="250">
        <f t="shared" si="8"/>
        <v>332054.67</v>
      </c>
      <c r="M176" s="250">
        <f t="shared" si="8"/>
        <v>12736.5</v>
      </c>
      <c r="N176" s="250">
        <f t="shared" si="8"/>
        <v>6100</v>
      </c>
      <c r="O176" s="250">
        <f t="shared" si="8"/>
        <v>45654.700000000004</v>
      </c>
      <c r="P176" s="250">
        <f t="shared" si="8"/>
        <v>16688.599999999999</v>
      </c>
      <c r="Q176" s="54"/>
      <c r="R176" s="251">
        <f>SUM(J176:P176)+H176</f>
        <v>988976.67</v>
      </c>
    </row>
    <row r="177" spans="1:18" s="203" customFormat="1" hidden="1" x14ac:dyDescent="0.25">
      <c r="A177" s="44"/>
      <c r="B177" s="54"/>
      <c r="C177" s="54"/>
      <c r="D177" s="54"/>
      <c r="E177" s="54"/>
      <c r="F177" s="54"/>
      <c r="G177" s="54"/>
      <c r="H177" s="54"/>
      <c r="I177" s="54"/>
      <c r="J177" s="54"/>
      <c r="K177" s="54"/>
      <c r="L177" s="54"/>
      <c r="M177" s="54"/>
      <c r="N177" s="54"/>
      <c r="O177" s="54"/>
      <c r="P177" s="54"/>
      <c r="Q177" s="54"/>
      <c r="R177" s="54"/>
    </row>
    <row r="178" spans="1:18" s="203" customFormat="1" hidden="1" x14ac:dyDescent="0.25">
      <c r="A178" s="60" t="s">
        <v>231</v>
      </c>
      <c r="B178" s="60">
        <f t="shared" ref="B178:H178" si="9">+B176/$R176</f>
        <v>0.38243409725731947</v>
      </c>
      <c r="C178" s="60">
        <f t="shared" si="9"/>
        <v>0.15444681824496428</v>
      </c>
      <c r="D178" s="60">
        <f t="shared" si="9"/>
        <v>2.7300947351973429E-2</v>
      </c>
      <c r="E178" s="60">
        <f t="shared" si="9"/>
        <v>7.078023387548666E-4</v>
      </c>
      <c r="F178" s="60">
        <f t="shared" si="9"/>
        <v>2.094083776516184E-4</v>
      </c>
      <c r="G178" s="60">
        <f t="shared" si="9"/>
        <v>3.8120211672940676E-3</v>
      </c>
      <c r="H178" s="60">
        <f t="shared" si="9"/>
        <v>0.56891109473795776</v>
      </c>
      <c r="I178" s="60"/>
      <c r="J178" s="60">
        <f t="shared" ref="J178:P178" si="10">+J176/$R176</f>
        <v>6.7610290544063084E-3</v>
      </c>
      <c r="K178" s="60">
        <f t="shared" si="10"/>
        <v>6.487412893167642E-3</v>
      </c>
      <c r="L178" s="60">
        <f t="shared" si="10"/>
        <v>0.33575581717210778</v>
      </c>
      <c r="M178" s="60">
        <f t="shared" si="10"/>
        <v>1.2878463553644798E-2</v>
      </c>
      <c r="N178" s="60">
        <f t="shared" si="10"/>
        <v>6.1679918091495523E-3</v>
      </c>
      <c r="O178" s="60">
        <f t="shared" si="10"/>
        <v>4.6163576335931163E-2</v>
      </c>
      <c r="P178" s="60">
        <f t="shared" si="10"/>
        <v>1.6874614443634951E-2</v>
      </c>
      <c r="Q178" s="60"/>
      <c r="R178" s="60">
        <f>+R176/$R176</f>
        <v>1</v>
      </c>
    </row>
    <row r="179" spans="1:18" s="203" customFormat="1" hidden="1" x14ac:dyDescent="0.25">
      <c r="A179" s="50"/>
      <c r="B179" s="50"/>
      <c r="C179" s="50"/>
      <c r="D179" s="50"/>
      <c r="E179" s="50"/>
      <c r="F179" s="50"/>
      <c r="G179" s="50"/>
      <c r="H179" s="51"/>
      <c r="I179" s="50"/>
      <c r="J179" s="50"/>
      <c r="K179" s="50"/>
      <c r="L179" s="50"/>
      <c r="M179" s="50"/>
      <c r="N179" s="50"/>
      <c r="O179" s="50"/>
      <c r="P179" s="50"/>
      <c r="Q179" s="50"/>
      <c r="R179" s="51"/>
    </row>
    <row r="180" spans="1:18" s="203" customFormat="1" ht="26.25" hidden="1" customHeight="1" x14ac:dyDescent="0.25">
      <c r="A180" s="2195" t="s">
        <v>232</v>
      </c>
      <c r="B180" s="2195"/>
      <c r="C180" s="2195"/>
      <c r="D180" s="2195"/>
      <c r="E180" s="2195"/>
      <c r="F180" s="2195"/>
      <c r="G180" s="2195"/>
      <c r="H180" s="2195"/>
      <c r="I180" s="50"/>
      <c r="J180" s="50"/>
      <c r="K180" s="50"/>
      <c r="L180" s="50"/>
      <c r="M180" s="50"/>
      <c r="N180" s="50"/>
      <c r="O180" s="50"/>
      <c r="P180" s="50"/>
      <c r="Q180" s="50"/>
      <c r="R180" s="51"/>
    </row>
    <row r="181" spans="1:18" s="203" customFormat="1" hidden="1" x14ac:dyDescent="0.25">
      <c r="A181" s="50"/>
      <c r="B181" s="50"/>
      <c r="C181" s="50"/>
      <c r="D181" s="50"/>
      <c r="E181" s="50"/>
      <c r="F181" s="50"/>
      <c r="G181" s="50"/>
      <c r="H181" s="51"/>
      <c r="I181" s="50"/>
      <c r="J181" s="50"/>
      <c r="K181" s="50"/>
      <c r="L181" s="50"/>
      <c r="M181" s="50"/>
      <c r="N181" s="50"/>
      <c r="O181" s="50"/>
      <c r="P181" s="50"/>
      <c r="Q181" s="50"/>
      <c r="R181" s="51"/>
    </row>
    <row r="182" spans="1:18" s="203" customFormat="1" hidden="1" x14ac:dyDescent="0.25">
      <c r="A182" s="2188" t="s">
        <v>259</v>
      </c>
      <c r="B182" s="2189"/>
      <c r="C182" s="2189"/>
      <c r="D182" s="2189"/>
      <c r="E182" s="2189"/>
      <c r="F182" s="2189"/>
      <c r="G182" s="2189"/>
      <c r="H182" s="2189"/>
      <c r="I182" s="2189"/>
      <c r="J182" s="2189"/>
      <c r="K182" s="2189"/>
      <c r="L182" s="2189"/>
      <c r="M182" s="2189"/>
      <c r="N182" s="2189"/>
      <c r="O182" s="2189"/>
      <c r="P182" s="2189"/>
      <c r="Q182" s="2189"/>
      <c r="R182" s="2190"/>
    </row>
    <row r="183" spans="1:18" s="203" customFormat="1" ht="15.75" hidden="1" thickBot="1" x14ac:dyDescent="0.3">
      <c r="A183" s="2191"/>
      <c r="B183" s="2192"/>
      <c r="C183" s="2192"/>
      <c r="D183" s="2192"/>
      <c r="E183" s="2192"/>
      <c r="F183" s="2192"/>
      <c r="G183" s="2192"/>
      <c r="H183" s="2192"/>
      <c r="I183" s="2192"/>
      <c r="J183" s="2192"/>
      <c r="K183" s="2192"/>
      <c r="L183" s="2192"/>
      <c r="M183" s="2192"/>
      <c r="N183" s="2192"/>
      <c r="O183" s="2192"/>
      <c r="P183" s="2192"/>
      <c r="Q183" s="2192"/>
      <c r="R183" s="2193"/>
    </row>
    <row r="184" spans="1:18" s="203" customFormat="1" ht="20.25" hidden="1" x14ac:dyDescent="0.3">
      <c r="A184" s="45"/>
      <c r="B184" s="46"/>
      <c r="C184" s="46"/>
      <c r="D184" s="46"/>
      <c r="E184" s="46"/>
      <c r="F184" s="46"/>
      <c r="G184" s="46"/>
      <c r="H184" s="46"/>
      <c r="I184" s="45"/>
      <c r="J184" s="45"/>
      <c r="K184" s="45"/>
      <c r="L184" s="45"/>
      <c r="M184" s="45"/>
      <c r="N184" s="45"/>
      <c r="O184" s="45"/>
      <c r="P184" s="45"/>
      <c r="Q184" s="45"/>
      <c r="R184" s="45"/>
    </row>
    <row r="185" spans="1:18" s="203" customFormat="1" ht="21" hidden="1" thickBot="1" x14ac:dyDescent="0.35">
      <c r="A185" s="47"/>
      <c r="B185" s="197" t="s">
        <v>189</v>
      </c>
      <c r="C185" s="198"/>
      <c r="D185" s="198"/>
      <c r="E185" s="198"/>
      <c r="F185" s="198"/>
      <c r="G185" s="198"/>
      <c r="H185" s="199"/>
      <c r="I185" s="48"/>
      <c r="J185" s="202" t="s">
        <v>190</v>
      </c>
      <c r="K185" s="198"/>
      <c r="L185" s="198"/>
      <c r="M185" s="198"/>
      <c r="N185" s="198"/>
      <c r="O185" s="198"/>
      <c r="P185" s="199"/>
      <c r="Q185" s="49"/>
      <c r="R185" s="200" t="s">
        <v>191</v>
      </c>
    </row>
    <row r="186" spans="1:18" s="203" customFormat="1" ht="128.25" hidden="1" x14ac:dyDescent="0.25">
      <c r="A186" s="50"/>
      <c r="B186" s="553" t="s">
        <v>192</v>
      </c>
      <c r="C186" s="553" t="s">
        <v>193</v>
      </c>
      <c r="D186" s="553" t="s">
        <v>194</v>
      </c>
      <c r="E186" s="553" t="s">
        <v>195</v>
      </c>
      <c r="F186" s="553" t="s">
        <v>196</v>
      </c>
      <c r="G186" s="553" t="s">
        <v>197</v>
      </c>
      <c r="H186" s="553" t="s">
        <v>198</v>
      </c>
      <c r="I186" s="553"/>
      <c r="J186" s="553" t="s">
        <v>199</v>
      </c>
      <c r="K186" s="553" t="s">
        <v>200</v>
      </c>
      <c r="L186" s="553" t="s">
        <v>201</v>
      </c>
      <c r="M186" s="553" t="s">
        <v>202</v>
      </c>
      <c r="N186" s="553" t="s">
        <v>203</v>
      </c>
      <c r="O186" s="553" t="s">
        <v>204</v>
      </c>
      <c r="P186" s="553" t="s">
        <v>123</v>
      </c>
      <c r="Q186" s="553"/>
      <c r="R186" s="553" t="s">
        <v>205</v>
      </c>
    </row>
    <row r="187" spans="1:18" s="203" customFormat="1" hidden="1" x14ac:dyDescent="0.25">
      <c r="A187" s="50"/>
      <c r="B187" s="50"/>
      <c r="C187" s="50"/>
      <c r="D187" s="50"/>
      <c r="E187" s="50"/>
      <c r="F187" s="50"/>
      <c r="G187" s="50"/>
      <c r="H187" s="51"/>
      <c r="I187" s="50"/>
      <c r="J187" s="50"/>
      <c r="K187" s="50"/>
      <c r="L187" s="50"/>
      <c r="M187" s="50"/>
      <c r="N187" s="50"/>
      <c r="O187" s="50"/>
      <c r="P187" s="50"/>
      <c r="Q187" s="50"/>
      <c r="R187" s="51"/>
    </row>
    <row r="188" spans="1:18" hidden="1" x14ac:dyDescent="0.25">
      <c r="A188" s="52" t="s">
        <v>206</v>
      </c>
      <c r="B188" s="53">
        <v>1643.2</v>
      </c>
      <c r="C188" s="53">
        <f>539.4+0.3</f>
        <v>539.69999999999993</v>
      </c>
      <c r="D188" s="53"/>
      <c r="E188" s="53">
        <v>1</v>
      </c>
      <c r="F188" s="53"/>
      <c r="G188" s="53"/>
      <c r="H188" s="53">
        <f>SUM(B188:F188)</f>
        <v>2183.9</v>
      </c>
      <c r="I188" s="50"/>
      <c r="J188" s="53">
        <f>873.2*J214/(SUM($J$214:$P$214))</f>
        <v>12.252366863796716</v>
      </c>
      <c r="K188" s="53">
        <f t="shared" ref="K188:P188" si="11">873.2*K214/(SUM($J$214:$P$214))</f>
        <v>16.788694791908352</v>
      </c>
      <c r="L188" s="53">
        <f t="shared" si="11"/>
        <v>648.6893143750948</v>
      </c>
      <c r="M188" s="53">
        <f t="shared" si="11"/>
        <v>25.358559545559402</v>
      </c>
      <c r="N188" s="53">
        <f>873.2*N214/(SUM($J$214:$P$214))</f>
        <v>13.673766053012308</v>
      </c>
      <c r="O188" s="53">
        <f t="shared" si="11"/>
        <v>121.72319292361789</v>
      </c>
      <c r="P188" s="53">
        <f t="shared" si="11"/>
        <v>34.714105447010574</v>
      </c>
      <c r="Q188" s="50"/>
      <c r="R188" s="54">
        <f>SUM(J188:P188)+H188</f>
        <v>3057.1000000000004</v>
      </c>
    </row>
    <row r="189" spans="1:18" hidden="1" x14ac:dyDescent="0.25">
      <c r="A189" s="52"/>
      <c r="B189" s="53"/>
      <c r="C189" s="53"/>
      <c r="D189" s="53"/>
      <c r="E189" s="53"/>
      <c r="F189" s="53"/>
      <c r="G189" s="53"/>
      <c r="H189" s="53"/>
      <c r="I189" s="50"/>
      <c r="J189" s="53"/>
      <c r="K189" s="53"/>
      <c r="L189" s="53"/>
      <c r="M189" s="53"/>
      <c r="N189" s="53"/>
      <c r="O189" s="53"/>
      <c r="P189" s="53"/>
      <c r="Q189" s="50"/>
      <c r="R189" s="54"/>
    </row>
    <row r="190" spans="1:18" hidden="1" x14ac:dyDescent="0.25">
      <c r="A190" s="55" t="s">
        <v>207</v>
      </c>
      <c r="B190" s="53">
        <v>54354.6</v>
      </c>
      <c r="C190" s="53">
        <v>20572</v>
      </c>
      <c r="D190" s="53">
        <v>0</v>
      </c>
      <c r="E190" s="53">
        <v>0</v>
      </c>
      <c r="F190" s="53">
        <v>0</v>
      </c>
      <c r="G190" s="53"/>
      <c r="H190" s="53">
        <f>SUM(B190:F190)</f>
        <v>74926.600000000006</v>
      </c>
      <c r="I190" s="53"/>
      <c r="J190" s="53">
        <v>1500</v>
      </c>
      <c r="K190" s="53">
        <v>722.5</v>
      </c>
      <c r="L190" s="53">
        <f>15282.3+4072.9</f>
        <v>19355.2</v>
      </c>
      <c r="M190" s="53">
        <v>0</v>
      </c>
      <c r="N190" s="53">
        <v>0</v>
      </c>
      <c r="O190" s="53">
        <f>8801.9</f>
        <v>8801.9</v>
      </c>
      <c r="P190" s="53">
        <f>492.6+200</f>
        <v>692.6</v>
      </c>
      <c r="Q190" s="53"/>
      <c r="R190" s="53">
        <f>H190+SUM(J190:P190)</f>
        <v>105998.8</v>
      </c>
    </row>
    <row r="191" spans="1:18" hidden="1" x14ac:dyDescent="0.25">
      <c r="A191" s="55" t="s">
        <v>208</v>
      </c>
      <c r="B191" s="53">
        <v>38077</v>
      </c>
      <c r="C191" s="53">
        <v>31000</v>
      </c>
      <c r="D191" s="53">
        <v>0</v>
      </c>
      <c r="E191" s="53">
        <v>0</v>
      </c>
      <c r="F191" s="53">
        <f>207.1</f>
        <v>207.1</v>
      </c>
      <c r="G191" s="53">
        <v>0</v>
      </c>
      <c r="H191" s="53">
        <f>SUM(B191:G191)</f>
        <v>69284.100000000006</v>
      </c>
      <c r="I191" s="53"/>
      <c r="J191" s="53">
        <v>3965.9</v>
      </c>
      <c r="K191" s="53">
        <v>0</v>
      </c>
      <c r="L191" s="53">
        <f>9673.8+975.6-2688.039-207.1</f>
        <v>7754.2609999999986</v>
      </c>
      <c r="M191" s="53">
        <v>5463.2</v>
      </c>
      <c r="N191" s="53">
        <v>0</v>
      </c>
      <c r="O191" s="53">
        <v>4500</v>
      </c>
      <c r="P191" s="53">
        <v>0</v>
      </c>
      <c r="Q191" s="53"/>
      <c r="R191" s="53">
        <f>H191+SUM(J191:P191)</f>
        <v>90967.46100000001</v>
      </c>
    </row>
    <row r="192" spans="1:18" hidden="1" x14ac:dyDescent="0.25">
      <c r="A192" s="55" t="s">
        <v>209</v>
      </c>
      <c r="B192" s="53">
        <v>1298</v>
      </c>
      <c r="C192" s="53">
        <v>1322</v>
      </c>
      <c r="D192" s="53">
        <v>0</v>
      </c>
      <c r="E192" s="53">
        <v>0</v>
      </c>
      <c r="F192" s="53">
        <v>0</v>
      </c>
      <c r="G192" s="53"/>
      <c r="H192" s="53">
        <f>SUM(B192:F192)</f>
        <v>2620</v>
      </c>
      <c r="I192" s="53"/>
      <c r="J192" s="53">
        <v>0</v>
      </c>
      <c r="K192" s="53">
        <v>0</v>
      </c>
      <c r="L192" s="53">
        <f>372+47.3</f>
        <v>419.3</v>
      </c>
      <c r="M192" s="53">
        <v>0</v>
      </c>
      <c r="N192" s="53">
        <v>0</v>
      </c>
      <c r="O192" s="53">
        <v>0</v>
      </c>
      <c r="P192" s="53">
        <v>0</v>
      </c>
      <c r="Q192" s="53"/>
      <c r="R192" s="53">
        <f>-L192+C192+B192</f>
        <v>2200.6999999999998</v>
      </c>
    </row>
    <row r="193" spans="1:18" hidden="1" x14ac:dyDescent="0.25">
      <c r="A193" s="55" t="s">
        <v>210</v>
      </c>
      <c r="B193" s="53">
        <v>0</v>
      </c>
      <c r="C193" s="53"/>
      <c r="D193" s="53"/>
      <c r="E193" s="53"/>
      <c r="F193" s="53"/>
      <c r="G193" s="53">
        <v>3770</v>
      </c>
      <c r="H193" s="53">
        <f>SUM(B193:G193)</f>
        <v>3770</v>
      </c>
      <c r="I193" s="53"/>
      <c r="J193" s="53"/>
      <c r="K193" s="53"/>
      <c r="L193" s="53"/>
      <c r="M193" s="53"/>
      <c r="N193" s="53"/>
      <c r="O193" s="53"/>
      <c r="P193" s="53"/>
      <c r="Q193" s="53"/>
      <c r="R193" s="53">
        <f>B193</f>
        <v>0</v>
      </c>
    </row>
    <row r="194" spans="1:18" hidden="1" x14ac:dyDescent="0.25">
      <c r="A194" s="56" t="s">
        <v>211</v>
      </c>
      <c r="B194" s="53">
        <f>R194-SUM(J194:P194)-SUM(C194:F194)</f>
        <v>1707</v>
      </c>
      <c r="C194" s="53">
        <v>0</v>
      </c>
      <c r="D194" s="53">
        <v>0</v>
      </c>
      <c r="E194" s="53">
        <v>0</v>
      </c>
      <c r="F194" s="53">
        <v>0</v>
      </c>
      <c r="G194" s="53"/>
      <c r="H194" s="53">
        <f t="shared" ref="H194:H212" si="12">SUM(B194:F194)</f>
        <v>1707</v>
      </c>
      <c r="I194" s="53"/>
      <c r="J194" s="53">
        <v>0</v>
      </c>
      <c r="K194" s="53">
        <v>0</v>
      </c>
      <c r="L194" s="53">
        <v>0</v>
      </c>
      <c r="M194" s="53">
        <v>0</v>
      </c>
      <c r="N194" s="53">
        <v>0</v>
      </c>
      <c r="O194" s="53">
        <v>0</v>
      </c>
      <c r="P194" s="53">
        <v>0</v>
      </c>
      <c r="Q194" s="53">
        <v>0</v>
      </c>
      <c r="R194" s="53">
        <v>1707</v>
      </c>
    </row>
    <row r="195" spans="1:18" hidden="1" x14ac:dyDescent="0.25">
      <c r="A195" s="56" t="s">
        <v>212</v>
      </c>
      <c r="B195" s="53">
        <v>2178.6999999999998</v>
      </c>
      <c r="C195" s="53">
        <v>2791.3</v>
      </c>
      <c r="D195" s="53">
        <v>0</v>
      </c>
      <c r="E195" s="53">
        <v>0</v>
      </c>
      <c r="F195" s="53">
        <v>0</v>
      </c>
      <c r="G195" s="53"/>
      <c r="H195" s="53">
        <f t="shared" si="12"/>
        <v>4970</v>
      </c>
      <c r="I195" s="53"/>
      <c r="J195" s="53">
        <v>0</v>
      </c>
      <c r="K195" s="53">
        <v>0</v>
      </c>
      <c r="L195" s="53">
        <f>883.5+127.2</f>
        <v>1010.7</v>
      </c>
      <c r="M195" s="53">
        <v>0</v>
      </c>
      <c r="N195" s="53">
        <v>0</v>
      </c>
      <c r="O195" s="53">
        <v>0</v>
      </c>
      <c r="P195" s="53">
        <v>0</v>
      </c>
      <c r="Q195" s="53"/>
      <c r="R195" s="53">
        <f>L195+H195</f>
        <v>5980.7</v>
      </c>
    </row>
    <row r="196" spans="1:18" hidden="1" x14ac:dyDescent="0.25">
      <c r="A196" s="56" t="s">
        <v>213</v>
      </c>
      <c r="B196" s="53">
        <v>497.5</v>
      </c>
      <c r="C196" s="53"/>
      <c r="D196" s="53"/>
      <c r="E196" s="53"/>
      <c r="F196" s="53"/>
      <c r="G196" s="53"/>
      <c r="H196" s="53">
        <f t="shared" si="12"/>
        <v>497.5</v>
      </c>
      <c r="I196" s="53"/>
      <c r="J196" s="53"/>
      <c r="K196" s="53"/>
      <c r="L196" s="53">
        <v>96.7</v>
      </c>
      <c r="M196" s="53"/>
      <c r="N196" s="53"/>
      <c r="O196" s="53"/>
      <c r="P196" s="53"/>
      <c r="Q196" s="53"/>
      <c r="R196" s="53">
        <f>594.2</f>
        <v>594.20000000000005</v>
      </c>
    </row>
    <row r="197" spans="1:18" hidden="1" x14ac:dyDescent="0.25">
      <c r="A197" s="56" t="s">
        <v>214</v>
      </c>
      <c r="B197" s="53">
        <v>1328.5</v>
      </c>
      <c r="C197" s="53">
        <v>558</v>
      </c>
      <c r="D197" s="53">
        <v>0</v>
      </c>
      <c r="E197" s="53">
        <v>0</v>
      </c>
      <c r="F197" s="53">
        <v>0</v>
      </c>
      <c r="G197" s="53"/>
      <c r="H197" s="53">
        <f t="shared" si="12"/>
        <v>1886.5</v>
      </c>
      <c r="I197" s="53"/>
      <c r="J197" s="53">
        <v>0</v>
      </c>
      <c r="K197" s="53">
        <v>0</v>
      </c>
      <c r="L197" s="53">
        <f>R197-P197-C197-B197</f>
        <v>442.80000000000018</v>
      </c>
      <c r="M197" s="53">
        <v>0</v>
      </c>
      <c r="N197" s="53">
        <v>0</v>
      </c>
      <c r="O197" s="53">
        <v>0</v>
      </c>
      <c r="P197" s="53">
        <v>150</v>
      </c>
      <c r="Q197" s="53">
        <v>0</v>
      </c>
      <c r="R197" s="53">
        <v>2479.3000000000002</v>
      </c>
    </row>
    <row r="198" spans="1:18" hidden="1" x14ac:dyDescent="0.25">
      <c r="A198" s="56" t="s">
        <v>215</v>
      </c>
      <c r="B198" s="53">
        <f>R198-SUM(J198:P198)-SUM(C198:F198)</f>
        <v>155.9</v>
      </c>
      <c r="C198" s="53">
        <v>0</v>
      </c>
      <c r="D198" s="53">
        <v>0</v>
      </c>
      <c r="E198" s="53">
        <v>0</v>
      </c>
      <c r="F198" s="53">
        <v>0</v>
      </c>
      <c r="G198" s="53"/>
      <c r="H198" s="53">
        <f t="shared" si="12"/>
        <v>155.9</v>
      </c>
      <c r="I198" s="53"/>
      <c r="J198" s="53">
        <v>0</v>
      </c>
      <c r="K198" s="53">
        <v>0</v>
      </c>
      <c r="L198" s="53">
        <v>0</v>
      </c>
      <c r="M198" s="53">
        <v>0</v>
      </c>
      <c r="N198" s="53">
        <v>0</v>
      </c>
      <c r="O198" s="53">
        <v>0</v>
      </c>
      <c r="P198" s="53">
        <v>0</v>
      </c>
      <c r="Q198" s="53">
        <v>0</v>
      </c>
      <c r="R198" s="53">
        <v>155.9</v>
      </c>
    </row>
    <row r="199" spans="1:18" hidden="1" x14ac:dyDescent="0.25">
      <c r="A199" s="56" t="s">
        <v>216</v>
      </c>
      <c r="B199" s="53">
        <v>9531</v>
      </c>
      <c r="C199" s="53">
        <v>0</v>
      </c>
      <c r="D199" s="53">
        <v>0</v>
      </c>
      <c r="E199" s="53">
        <v>0</v>
      </c>
      <c r="F199" s="53">
        <v>0</v>
      </c>
      <c r="G199" s="53"/>
      <c r="H199" s="53">
        <f t="shared" si="12"/>
        <v>9531</v>
      </c>
      <c r="I199" s="53"/>
      <c r="J199" s="53">
        <v>0</v>
      </c>
      <c r="K199" s="53">
        <v>0</v>
      </c>
      <c r="L199" s="53">
        <v>102</v>
      </c>
      <c r="M199" s="53">
        <v>0</v>
      </c>
      <c r="N199" s="53">
        <v>0</v>
      </c>
      <c r="O199" s="53">
        <v>0</v>
      </c>
      <c r="P199" s="53">
        <v>0</v>
      </c>
      <c r="Q199" s="53"/>
      <c r="R199" s="53">
        <v>9633</v>
      </c>
    </row>
    <row r="200" spans="1:18" hidden="1" x14ac:dyDescent="0.25">
      <c r="A200" s="56" t="s">
        <v>217</v>
      </c>
      <c r="B200" s="53">
        <f>R200-SUM(J200:P200)-SUM(C200:F200)</f>
        <v>150</v>
      </c>
      <c r="C200" s="53">
        <v>0</v>
      </c>
      <c r="D200" s="53">
        <v>0</v>
      </c>
      <c r="E200" s="53">
        <v>0</v>
      </c>
      <c r="F200" s="53">
        <v>0</v>
      </c>
      <c r="G200" s="53"/>
      <c r="H200" s="53">
        <f t="shared" si="12"/>
        <v>150</v>
      </c>
      <c r="I200" s="53"/>
      <c r="J200" s="53"/>
      <c r="K200" s="53"/>
      <c r="L200" s="53">
        <v>9000</v>
      </c>
      <c r="M200" s="53"/>
      <c r="N200" s="53"/>
      <c r="O200" s="53"/>
      <c r="P200" s="53"/>
      <c r="Q200" s="53"/>
      <c r="R200" s="53">
        <v>9150</v>
      </c>
    </row>
    <row r="201" spans="1:18" hidden="1" x14ac:dyDescent="0.25">
      <c r="A201" s="56" t="s">
        <v>218</v>
      </c>
      <c r="B201" s="53">
        <v>84790.27</v>
      </c>
      <c r="C201" s="53">
        <v>22445.7</v>
      </c>
      <c r="D201" s="53"/>
      <c r="E201" s="53"/>
      <c r="F201" s="53"/>
      <c r="G201" s="53"/>
      <c r="H201" s="53">
        <f>SUM(B201:F201)</f>
        <v>107235.97</v>
      </c>
      <c r="I201" s="53"/>
      <c r="J201" s="53"/>
      <c r="K201" s="53">
        <v>1484.2</v>
      </c>
      <c r="L201" s="53">
        <f>R201-H201-K201-P201</f>
        <v>155981.44999999998</v>
      </c>
      <c r="M201" s="53"/>
      <c r="N201" s="53"/>
      <c r="O201" s="53"/>
      <c r="P201" s="53">
        <v>3800</v>
      </c>
      <c r="Q201" s="53"/>
      <c r="R201" s="53">
        <v>268501.62</v>
      </c>
    </row>
    <row r="202" spans="1:18" hidden="1" x14ac:dyDescent="0.25">
      <c r="A202" s="56" t="s">
        <v>219</v>
      </c>
      <c r="B202" s="53">
        <v>10573.9</v>
      </c>
      <c r="C202" s="53">
        <f>R202-B202</f>
        <v>1725.8999999999996</v>
      </c>
      <c r="D202" s="53"/>
      <c r="E202" s="53"/>
      <c r="F202" s="53"/>
      <c r="G202" s="53"/>
      <c r="H202" s="53">
        <f t="shared" si="12"/>
        <v>12299.8</v>
      </c>
      <c r="I202" s="53"/>
      <c r="J202" s="53"/>
      <c r="K202" s="53"/>
      <c r="L202" s="53"/>
      <c r="M202" s="53"/>
      <c r="N202" s="53"/>
      <c r="O202" s="53"/>
      <c r="P202" s="53"/>
      <c r="Q202" s="53"/>
      <c r="R202" s="53">
        <v>12299.8</v>
      </c>
    </row>
    <row r="203" spans="1:18" hidden="1" x14ac:dyDescent="0.25">
      <c r="A203" s="56" t="s">
        <v>220</v>
      </c>
      <c r="B203" s="53">
        <v>2969.3</v>
      </c>
      <c r="C203" s="53"/>
      <c r="D203" s="53"/>
      <c r="E203" s="53"/>
      <c r="F203" s="53"/>
      <c r="G203" s="53"/>
      <c r="H203" s="53">
        <f t="shared" si="12"/>
        <v>2969.3</v>
      </c>
      <c r="I203" s="53"/>
      <c r="J203" s="53"/>
      <c r="K203" s="53"/>
      <c r="L203" s="53"/>
      <c r="M203" s="53"/>
      <c r="N203" s="53"/>
      <c r="O203" s="53"/>
      <c r="P203" s="53">
        <f>R203-H203</f>
        <v>1169.8999999999996</v>
      </c>
      <c r="Q203" s="53"/>
      <c r="R203" s="53">
        <v>4139.2</v>
      </c>
    </row>
    <row r="204" spans="1:18" hidden="1" x14ac:dyDescent="0.25">
      <c r="A204" s="57" t="s">
        <v>221</v>
      </c>
      <c r="B204" s="53">
        <f>R204-SUM(J204:P204)-SUM(C204:F204)</f>
        <v>2000</v>
      </c>
      <c r="C204" s="53"/>
      <c r="D204" s="53"/>
      <c r="E204" s="53"/>
      <c r="F204" s="53"/>
      <c r="G204" s="53"/>
      <c r="H204" s="53">
        <f t="shared" si="12"/>
        <v>2000</v>
      </c>
      <c r="I204" s="53"/>
      <c r="J204" s="53"/>
      <c r="K204" s="53"/>
      <c r="L204" s="53"/>
      <c r="M204" s="53"/>
      <c r="N204" s="53"/>
      <c r="O204" s="53"/>
      <c r="P204" s="53"/>
      <c r="Q204" s="53"/>
      <c r="R204" s="53">
        <v>2000</v>
      </c>
    </row>
    <row r="205" spans="1:18" hidden="1" x14ac:dyDescent="0.25">
      <c r="A205" s="56" t="s">
        <v>222</v>
      </c>
      <c r="B205" s="53">
        <v>36028</v>
      </c>
      <c r="C205" s="53">
        <v>21423</v>
      </c>
      <c r="D205" s="53"/>
      <c r="E205" s="53"/>
      <c r="F205" s="53"/>
      <c r="G205" s="53"/>
      <c r="H205" s="53">
        <f t="shared" si="12"/>
        <v>57451</v>
      </c>
      <c r="I205" s="53"/>
      <c r="J205" s="53"/>
      <c r="K205" s="53"/>
      <c r="L205" s="53">
        <f>R205-M205-H205</f>
        <v>27687.300000000003</v>
      </c>
      <c r="M205" s="53">
        <v>5849.5</v>
      </c>
      <c r="N205" s="53"/>
      <c r="O205" s="53"/>
      <c r="P205" s="53"/>
      <c r="Q205" s="53"/>
      <c r="R205" s="53">
        <v>90987.8</v>
      </c>
    </row>
    <row r="206" spans="1:18" hidden="1" x14ac:dyDescent="0.25">
      <c r="A206" s="56" t="s">
        <v>223</v>
      </c>
      <c r="B206" s="53">
        <v>23187.5</v>
      </c>
      <c r="C206" s="53">
        <f>2574.8+4398.3</f>
        <v>6973.1</v>
      </c>
      <c r="D206" s="53"/>
      <c r="E206" s="53"/>
      <c r="F206" s="53"/>
      <c r="G206" s="53"/>
      <c r="H206" s="53">
        <f t="shared" si="12"/>
        <v>30160.6</v>
      </c>
      <c r="I206" s="53"/>
      <c r="J206" s="53"/>
      <c r="K206" s="53"/>
      <c r="L206" s="53">
        <f>R206-H206</f>
        <v>22434.9</v>
      </c>
      <c r="M206" s="53">
        <v>0</v>
      </c>
      <c r="N206" s="53"/>
      <c r="O206" s="53"/>
      <c r="P206" s="53"/>
      <c r="Q206" s="53"/>
      <c r="R206" s="53">
        <v>52595.5</v>
      </c>
    </row>
    <row r="207" spans="1:18" hidden="1" x14ac:dyDescent="0.25">
      <c r="A207" s="57" t="s">
        <v>224</v>
      </c>
      <c r="B207" s="53">
        <f>R207-SUM(J207:P207)-SUM(C207:F207)</f>
        <v>19980.8</v>
      </c>
      <c r="C207" s="53"/>
      <c r="D207" s="53"/>
      <c r="E207" s="53"/>
      <c r="F207" s="53"/>
      <c r="G207" s="53"/>
      <c r="H207" s="53">
        <f t="shared" si="12"/>
        <v>19980.8</v>
      </c>
      <c r="I207" s="53"/>
      <c r="J207" s="53"/>
      <c r="K207" s="53"/>
      <c r="L207" s="53">
        <v>12772.8</v>
      </c>
      <c r="M207" s="53"/>
      <c r="N207" s="53"/>
      <c r="O207" s="53"/>
      <c r="P207" s="53"/>
      <c r="Q207" s="53"/>
      <c r="R207" s="53">
        <v>32753.599999999999</v>
      </c>
    </row>
    <row r="208" spans="1:18" hidden="1" x14ac:dyDescent="0.25">
      <c r="A208" s="57" t="s">
        <v>225</v>
      </c>
      <c r="B208" s="53">
        <v>36952.400000000001</v>
      </c>
      <c r="C208" s="53">
        <f>46340.1</f>
        <v>46340.1</v>
      </c>
      <c r="D208" s="53"/>
      <c r="E208" s="53"/>
      <c r="F208" s="53"/>
      <c r="G208" s="53"/>
      <c r="H208" s="53">
        <f t="shared" si="12"/>
        <v>83292.5</v>
      </c>
      <c r="I208" s="53"/>
      <c r="J208" s="53"/>
      <c r="K208" s="53">
        <v>0</v>
      </c>
      <c r="L208" s="53">
        <f>R208-H208-P208-O208</f>
        <v>10755</v>
      </c>
      <c r="M208" s="53"/>
      <c r="N208" s="53"/>
      <c r="O208" s="53">
        <v>41000</v>
      </c>
      <c r="P208" s="53">
        <f>3100+1525.5</f>
        <v>4625.5</v>
      </c>
      <c r="Q208" s="53"/>
      <c r="R208" s="58">
        <v>139673</v>
      </c>
    </row>
    <row r="209" spans="1:18" hidden="1" x14ac:dyDescent="0.25">
      <c r="A209" s="56" t="s">
        <v>226</v>
      </c>
      <c r="B209" s="53">
        <v>15794</v>
      </c>
      <c r="C209" s="53">
        <v>5911.2</v>
      </c>
      <c r="D209" s="53"/>
      <c r="E209" s="53">
        <v>1000</v>
      </c>
      <c r="F209" s="53"/>
      <c r="G209" s="53"/>
      <c r="H209" s="53">
        <f t="shared" si="12"/>
        <v>22705.200000000001</v>
      </c>
      <c r="I209" s="53"/>
      <c r="J209" s="53"/>
      <c r="K209" s="53">
        <f>R209-H209-L209</f>
        <v>5282.8999999999978</v>
      </c>
      <c r="L209" s="53">
        <v>1000</v>
      </c>
      <c r="M209" s="53"/>
      <c r="N209" s="53"/>
      <c r="O209" s="53"/>
      <c r="P209" s="53"/>
      <c r="Q209" s="53"/>
      <c r="R209" s="53">
        <v>28988.1</v>
      </c>
    </row>
    <row r="210" spans="1:18" hidden="1" x14ac:dyDescent="0.25">
      <c r="A210" s="56" t="s">
        <v>227</v>
      </c>
      <c r="B210" s="53">
        <v>4000</v>
      </c>
      <c r="C210" s="53"/>
      <c r="D210" s="53"/>
      <c r="E210" s="53"/>
      <c r="F210" s="53"/>
      <c r="G210" s="53"/>
      <c r="H210" s="53">
        <f t="shared" si="12"/>
        <v>4000</v>
      </c>
      <c r="I210" s="53"/>
      <c r="J210" s="53"/>
      <c r="K210" s="53"/>
      <c r="L210" s="53"/>
      <c r="M210" s="53"/>
      <c r="N210" s="53">
        <v>6100</v>
      </c>
      <c r="O210" s="53"/>
      <c r="P210" s="53">
        <f>11148.3-N210</f>
        <v>5048.2999999999993</v>
      </c>
      <c r="Q210" s="53"/>
      <c r="R210" s="53">
        <f>H210+SUM(J210:P210)</f>
        <v>15148.3</v>
      </c>
    </row>
    <row r="211" spans="1:18" hidden="1" x14ac:dyDescent="0.25">
      <c r="A211" s="59" t="s">
        <v>228</v>
      </c>
      <c r="B211" s="53">
        <v>7000</v>
      </c>
      <c r="C211" s="53"/>
      <c r="D211" s="53">
        <v>27000</v>
      </c>
      <c r="E211" s="53"/>
      <c r="F211" s="53"/>
      <c r="G211" s="53"/>
      <c r="H211" s="53">
        <f t="shared" si="12"/>
        <v>34000</v>
      </c>
      <c r="I211" s="53"/>
      <c r="J211" s="53"/>
      <c r="K211" s="53"/>
      <c r="L211" s="53">
        <v>14159.4</v>
      </c>
      <c r="M211" s="53"/>
      <c r="N211" s="53"/>
      <c r="O211" s="53"/>
      <c r="P211" s="53"/>
      <c r="Q211" s="53"/>
      <c r="R211" s="53">
        <f>48159.4-2000</f>
        <v>46159.4</v>
      </c>
    </row>
    <row r="212" spans="1:18" hidden="1" x14ac:dyDescent="0.25">
      <c r="A212" s="49" t="s">
        <v>229</v>
      </c>
      <c r="B212" s="53">
        <v>19108</v>
      </c>
      <c r="C212" s="53">
        <v>0</v>
      </c>
      <c r="D212" s="53"/>
      <c r="E212" s="53"/>
      <c r="F212" s="53"/>
      <c r="G212" s="53"/>
      <c r="H212" s="53">
        <f t="shared" si="12"/>
        <v>19108</v>
      </c>
      <c r="I212" s="53"/>
      <c r="J212" s="53"/>
      <c r="K212" s="53"/>
      <c r="L212" s="53">
        <f>R212-P212-M212-C212-B212</f>
        <v>6414.7999999999993</v>
      </c>
      <c r="M212" s="58">
        <v>0</v>
      </c>
      <c r="N212" s="53"/>
      <c r="O212" s="53"/>
      <c r="P212" s="53">
        <v>0</v>
      </c>
      <c r="Q212" s="53"/>
      <c r="R212" s="53">
        <v>25522.799999999999</v>
      </c>
    </row>
    <row r="213" spans="1:18" hidden="1" x14ac:dyDescent="0.25">
      <c r="A213" s="44"/>
      <c r="B213" s="54"/>
      <c r="C213" s="54"/>
      <c r="D213" s="54"/>
      <c r="E213" s="54"/>
      <c r="F213" s="54"/>
      <c r="G213" s="54"/>
      <c r="H213" s="54"/>
      <c r="I213" s="54"/>
      <c r="J213" s="54"/>
      <c r="K213" s="54"/>
      <c r="L213" s="54"/>
      <c r="M213" s="54"/>
      <c r="N213" s="54"/>
      <c r="O213" s="54"/>
      <c r="P213" s="54"/>
      <c r="Q213" s="54"/>
      <c r="R213" s="54"/>
    </row>
    <row r="214" spans="1:18" ht="15.75" hidden="1" thickBot="1" x14ac:dyDescent="0.3">
      <c r="A214" s="44" t="s">
        <v>230</v>
      </c>
      <c r="B214" s="249">
        <f t="shared" ref="B214:H214" si="13">SUM(B190:B212)</f>
        <v>371662.37</v>
      </c>
      <c r="C214" s="249">
        <f t="shared" si="13"/>
        <v>161062.30000000002</v>
      </c>
      <c r="D214" s="250">
        <f t="shared" si="13"/>
        <v>27000</v>
      </c>
      <c r="E214" s="250">
        <f t="shared" si="13"/>
        <v>1000</v>
      </c>
      <c r="F214" s="250">
        <f t="shared" si="13"/>
        <v>207.1</v>
      </c>
      <c r="G214" s="250">
        <f t="shared" si="13"/>
        <v>3770</v>
      </c>
      <c r="H214" s="250">
        <f t="shared" si="13"/>
        <v>564701.77</v>
      </c>
      <c r="I214" s="54"/>
      <c r="J214" s="250">
        <f t="shared" ref="J214:P214" si="14">SUM(J190:J212)</f>
        <v>5465.9</v>
      </c>
      <c r="K214" s="250">
        <f t="shared" si="14"/>
        <v>7489.5999999999976</v>
      </c>
      <c r="L214" s="250">
        <f t="shared" si="14"/>
        <v>289386.61099999998</v>
      </c>
      <c r="M214" s="250">
        <f t="shared" si="14"/>
        <v>11312.7</v>
      </c>
      <c r="N214" s="250">
        <f t="shared" si="14"/>
        <v>6100</v>
      </c>
      <c r="O214" s="250">
        <f t="shared" si="14"/>
        <v>54301.9</v>
      </c>
      <c r="P214" s="250">
        <f t="shared" si="14"/>
        <v>15486.3</v>
      </c>
      <c r="Q214" s="54"/>
      <c r="R214" s="251">
        <f>SUM(J214:P214)+H214</f>
        <v>954244.78099999996</v>
      </c>
    </row>
    <row r="215" spans="1:18" hidden="1" x14ac:dyDescent="0.25">
      <c r="A215" s="44"/>
      <c r="B215" s="54"/>
      <c r="C215" s="54"/>
      <c r="D215" s="54"/>
      <c r="E215" s="54"/>
      <c r="F215" s="54"/>
      <c r="G215" s="54"/>
      <c r="H215" s="54"/>
      <c r="I215" s="54"/>
      <c r="J215" s="54"/>
      <c r="K215" s="54"/>
      <c r="L215" s="54"/>
      <c r="M215" s="54"/>
      <c r="N215" s="54"/>
      <c r="O215" s="54"/>
      <c r="P215" s="54"/>
      <c r="Q215" s="54"/>
      <c r="R215" s="54"/>
    </row>
    <row r="216" spans="1:18" hidden="1" x14ac:dyDescent="0.25">
      <c r="A216" s="60" t="s">
        <v>231</v>
      </c>
      <c r="B216" s="60">
        <f t="shared" ref="B216:H216" si="15">+B214/$R214</f>
        <v>0.38948326194722988</v>
      </c>
      <c r="C216" s="60">
        <f t="shared" si="15"/>
        <v>0.16878509917676984</v>
      </c>
      <c r="D216" s="60">
        <f t="shared" si="15"/>
        <v>2.8294626847951292E-2</v>
      </c>
      <c r="E216" s="60">
        <f t="shared" si="15"/>
        <v>1.0479491425167146E-3</v>
      </c>
      <c r="F216" s="60">
        <f t="shared" si="15"/>
        <v>2.1703026741521158E-4</v>
      </c>
      <c r="G216" s="60">
        <f t="shared" si="15"/>
        <v>3.9507682672880141E-3</v>
      </c>
      <c r="H216" s="60">
        <f t="shared" si="15"/>
        <v>0.59177873564917094</v>
      </c>
      <c r="I216" s="60"/>
      <c r="J216" s="60">
        <f t="shared" ref="J216:P216" si="16">+J214/$R214</f>
        <v>5.7279852180821093E-3</v>
      </c>
      <c r="K216" s="60">
        <f t="shared" si="16"/>
        <v>7.8487198977931823E-3</v>
      </c>
      <c r="L216" s="60">
        <f t="shared" si="16"/>
        <v>0.30326245085326803</v>
      </c>
      <c r="M216" s="60">
        <f t="shared" si="16"/>
        <v>1.1855134264548838E-2</v>
      </c>
      <c r="N216" s="60">
        <f t="shared" si="16"/>
        <v>6.3924897693519583E-3</v>
      </c>
      <c r="O216" s="60">
        <f t="shared" si="16"/>
        <v>5.690562954202838E-2</v>
      </c>
      <c r="P216" s="60">
        <f t="shared" si="16"/>
        <v>1.6228854805756594E-2</v>
      </c>
      <c r="Q216" s="60"/>
      <c r="R216" s="60">
        <f>+R214/$R214</f>
        <v>1</v>
      </c>
    </row>
    <row r="217" spans="1:18" hidden="1" x14ac:dyDescent="0.25">
      <c r="A217" s="61"/>
      <c r="B217" s="62"/>
      <c r="C217" s="63"/>
      <c r="D217" s="63"/>
      <c r="E217" s="63"/>
      <c r="F217" s="63"/>
      <c r="G217" s="63"/>
      <c r="H217" s="64"/>
      <c r="I217" s="60"/>
      <c r="J217" s="63"/>
      <c r="K217" s="63"/>
      <c r="L217" s="63"/>
      <c r="M217" s="63"/>
      <c r="N217" s="63"/>
      <c r="O217" s="63"/>
      <c r="P217" s="63"/>
      <c r="Q217" s="60"/>
      <c r="R217" s="44"/>
    </row>
    <row r="218" spans="1:18" ht="15" hidden="1" customHeight="1" x14ac:dyDescent="0.25">
      <c r="A218" s="845" t="s">
        <v>232</v>
      </c>
      <c r="B218" s="845"/>
      <c r="C218" s="845"/>
      <c r="D218" s="845"/>
      <c r="E218" s="845"/>
      <c r="F218" s="845"/>
      <c r="G218" s="845"/>
      <c r="H218" s="845"/>
      <c r="I218" s="845"/>
      <c r="J218" s="845"/>
      <c r="K218" s="845"/>
      <c r="L218" s="845"/>
      <c r="M218" s="845"/>
      <c r="N218" s="845"/>
      <c r="O218" s="845"/>
      <c r="P218" s="845"/>
      <c r="Q218" s="845"/>
      <c r="R218" s="845"/>
    </row>
    <row r="219" spans="1:18" x14ac:dyDescent="0.25">
      <c r="A219" s="845"/>
      <c r="B219" s="845"/>
      <c r="C219" s="845"/>
      <c r="D219" s="845"/>
      <c r="E219" s="845"/>
      <c r="F219" s="845"/>
      <c r="G219" s="845"/>
      <c r="H219" s="845"/>
      <c r="I219" s="845"/>
      <c r="J219" s="845"/>
      <c r="K219" s="845"/>
      <c r="L219" s="845"/>
      <c r="M219" s="845"/>
      <c r="N219" s="845"/>
      <c r="O219" s="845"/>
      <c r="P219" s="845"/>
      <c r="Q219" s="845"/>
      <c r="R219" s="845"/>
    </row>
    <row r="220" spans="1:18" x14ac:dyDescent="0.25">
      <c r="A220" s="907"/>
      <c r="B220" s="907"/>
      <c r="C220" s="907"/>
      <c r="D220" s="907"/>
      <c r="E220" s="907"/>
      <c r="F220" s="907"/>
      <c r="G220" s="907"/>
      <c r="H220" s="907"/>
      <c r="I220" s="907"/>
      <c r="J220" s="907"/>
      <c r="K220" s="907"/>
      <c r="L220" s="907"/>
      <c r="M220" s="907"/>
      <c r="N220" s="907"/>
      <c r="O220" s="907"/>
      <c r="P220" s="907"/>
      <c r="Q220" s="907"/>
      <c r="R220" s="907"/>
    </row>
  </sheetData>
  <sheetProtection algorithmName="SHA-512" hashValue="HTzWJ4FfUqwS21lOPBTPYRsd53C6H5PpGHxHet8BQDhkvCPurVa2FDp03B4peWtBAxV3+RqoZFWZjcR6CjCWcA==" saltValue="GYnfgzMD7B35SrY9vmfWqg==" spinCount="100000" sheet="1" objects="1" scenarios="1"/>
  <mergeCells count="14">
    <mergeCell ref="A66:R66"/>
    <mergeCell ref="A143:R144"/>
    <mergeCell ref="A182:R183"/>
    <mergeCell ref="A180:H180"/>
    <mergeCell ref="A105:R106"/>
    <mergeCell ref="A141:R141"/>
    <mergeCell ref="A142:R142"/>
    <mergeCell ref="A67:R68"/>
    <mergeCell ref="B70:H70"/>
    <mergeCell ref="J70:P70"/>
    <mergeCell ref="A103:R103"/>
    <mergeCell ref="B5:J5"/>
    <mergeCell ref="L5:R5"/>
    <mergeCell ref="A2:T3"/>
  </mergeCells>
  <printOptions horizontalCentered="1"/>
  <pageMargins left="0.25" right="0.25" top="0.75" bottom="0.25" header="0.3" footer="0.3"/>
  <pageSetup scale="60" firstPageNumber="28" orientation="landscape" useFirstPageNumber="1" r:id="rId1"/>
  <headerFooter>
    <oddHeader>&amp;L&amp;8Semi-Annual Child Welfare Report&amp;C&amp;"-,Bold"&amp;14Arizona Department of Child Safety&amp;R&amp;8&amp;K000000July 01, 2020 through December 31, 2020</oddHeader>
    <oddFooter>&amp;CPage &amp;P</oddFooter>
  </headerFooter>
  <ignoredErrors>
    <ignoredError sqref="H116"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46"/>
  <sheetViews>
    <sheetView showGridLines="0" view="pageLayout" zoomScaleNormal="100" zoomScaleSheetLayoutView="85" workbookViewId="0">
      <selection activeCell="E37" sqref="E37"/>
    </sheetView>
  </sheetViews>
  <sheetFormatPr defaultColWidth="9.140625" defaultRowHeight="15" x14ac:dyDescent="0.25"/>
  <cols>
    <col min="1" max="1" width="16.42578125" style="203" customWidth="1"/>
    <col min="2" max="3" width="9.28515625" style="203" hidden="1" customWidth="1"/>
    <col min="4" max="8" width="9.28515625" style="203" customWidth="1"/>
    <col min="9" max="9" width="9.28515625" style="1413" customWidth="1"/>
    <col min="10" max="10" width="9.28515625" style="203" customWidth="1"/>
    <col min="11" max="11" width="9.28515625" style="1413" customWidth="1"/>
    <col min="12" max="16384" width="9.140625" style="203"/>
  </cols>
  <sheetData>
    <row r="1" spans="1:16" ht="6" customHeight="1" thickBot="1" x14ac:dyDescent="0.3"/>
    <row r="2" spans="1:16" ht="21.75" thickBot="1" x14ac:dyDescent="0.4">
      <c r="A2" s="2288" t="s">
        <v>277</v>
      </c>
      <c r="B2" s="2289"/>
      <c r="C2" s="2289"/>
      <c r="D2" s="2289"/>
      <c r="E2" s="2289"/>
      <c r="F2" s="2289"/>
      <c r="G2" s="2289"/>
      <c r="H2" s="2289"/>
      <c r="I2" s="2289"/>
      <c r="J2" s="2289"/>
      <c r="K2" s="2290"/>
    </row>
    <row r="3" spans="1:16" ht="15.75" thickBot="1" x14ac:dyDescent="0.3">
      <c r="A3" s="2140" t="s">
        <v>689</v>
      </c>
      <c r="B3" s="2141"/>
      <c r="C3" s="2141"/>
      <c r="D3" s="2141"/>
      <c r="E3" s="2141"/>
      <c r="F3" s="2141"/>
      <c r="G3" s="2141"/>
      <c r="H3" s="2141"/>
      <c r="I3" s="2141"/>
      <c r="J3" s="2141"/>
      <c r="K3" s="2142"/>
    </row>
    <row r="4" spans="1:16" ht="30.95" customHeight="1" thickBot="1" x14ac:dyDescent="0.3">
      <c r="A4" s="602"/>
      <c r="B4" s="2285" t="s">
        <v>495</v>
      </c>
      <c r="C4" s="2286"/>
      <c r="D4" s="2286"/>
      <c r="E4" s="2286"/>
      <c r="F4" s="2286"/>
      <c r="G4" s="2286"/>
      <c r="H4" s="2286"/>
      <c r="I4" s="2286"/>
      <c r="J4" s="2286"/>
      <c r="K4" s="2287"/>
    </row>
    <row r="5" spans="1:16" ht="34.5" customHeight="1" thickBot="1" x14ac:dyDescent="0.3">
      <c r="A5" s="603"/>
      <c r="B5" s="1727" t="s">
        <v>403</v>
      </c>
      <c r="C5" s="2280" t="s">
        <v>404</v>
      </c>
      <c r="D5" s="1727" t="s">
        <v>405</v>
      </c>
      <c r="E5" s="240" t="s">
        <v>241</v>
      </c>
      <c r="F5" s="240" t="s">
        <v>806</v>
      </c>
      <c r="G5" s="240" t="s">
        <v>406</v>
      </c>
      <c r="H5" s="240" t="s">
        <v>407</v>
      </c>
      <c r="I5" s="240" t="s">
        <v>408</v>
      </c>
      <c r="J5" s="240" t="s">
        <v>768</v>
      </c>
      <c r="K5" s="1728" t="s">
        <v>855</v>
      </c>
      <c r="O5" s="1413"/>
      <c r="P5" s="1413"/>
    </row>
    <row r="6" spans="1:16" ht="38.25" customHeight="1" x14ac:dyDescent="0.25">
      <c r="A6" s="609" t="s">
        <v>279</v>
      </c>
      <c r="B6" s="608">
        <v>334</v>
      </c>
      <c r="C6" s="2281">
        <v>347</v>
      </c>
      <c r="D6" s="608">
        <v>374</v>
      </c>
      <c r="E6" s="604">
        <v>331</v>
      </c>
      <c r="F6" s="604" t="s">
        <v>497</v>
      </c>
      <c r="G6" s="1307" t="s">
        <v>567</v>
      </c>
      <c r="H6" s="604">
        <v>198</v>
      </c>
      <c r="I6" s="1704" t="s">
        <v>722</v>
      </c>
      <c r="J6" s="1704" t="s">
        <v>726</v>
      </c>
      <c r="K6" s="1526">
        <v>163</v>
      </c>
      <c r="O6" s="1413"/>
      <c r="P6" s="1413"/>
    </row>
    <row r="7" spans="1:16" ht="38.25" customHeight="1" x14ac:dyDescent="0.25">
      <c r="A7" s="609" t="s">
        <v>278</v>
      </c>
      <c r="B7" s="610">
        <v>236</v>
      </c>
      <c r="C7" s="2282">
        <v>261</v>
      </c>
      <c r="D7" s="610">
        <v>316</v>
      </c>
      <c r="E7" s="606">
        <v>288</v>
      </c>
      <c r="F7" s="606" t="s">
        <v>498</v>
      </c>
      <c r="G7" s="1308">
        <v>213</v>
      </c>
      <c r="H7" s="606">
        <v>337</v>
      </c>
      <c r="I7" s="1705" t="s">
        <v>723</v>
      </c>
      <c r="J7" s="1705" t="s">
        <v>780</v>
      </c>
      <c r="K7" s="1527">
        <v>184</v>
      </c>
      <c r="O7" s="1413"/>
      <c r="P7" s="1413"/>
    </row>
    <row r="8" spans="1:16" ht="63.75" x14ac:dyDescent="0.25">
      <c r="A8" s="609" t="s">
        <v>644</v>
      </c>
      <c r="B8" s="610">
        <v>220</v>
      </c>
      <c r="C8" s="2282">
        <v>229</v>
      </c>
      <c r="D8" s="610">
        <v>342</v>
      </c>
      <c r="E8" s="606">
        <v>340</v>
      </c>
      <c r="F8" s="606" t="s">
        <v>499</v>
      </c>
      <c r="G8" s="1308">
        <v>77</v>
      </c>
      <c r="H8" s="606">
        <v>194</v>
      </c>
      <c r="I8" s="1705" t="s">
        <v>724</v>
      </c>
      <c r="J8" s="1705" t="s">
        <v>781</v>
      </c>
      <c r="K8" s="1527">
        <v>111</v>
      </c>
      <c r="O8" s="1413"/>
      <c r="P8" s="1413"/>
    </row>
    <row r="9" spans="1:16" ht="38.25" customHeight="1" x14ac:dyDescent="0.25">
      <c r="A9" s="609" t="s">
        <v>645</v>
      </c>
      <c r="B9" s="610">
        <v>3</v>
      </c>
      <c r="C9" s="2282">
        <v>5</v>
      </c>
      <c r="D9" s="610">
        <v>17</v>
      </c>
      <c r="E9" s="606">
        <v>4</v>
      </c>
      <c r="F9" s="606" t="s">
        <v>500</v>
      </c>
      <c r="G9" s="1308">
        <v>1</v>
      </c>
      <c r="H9" s="606">
        <v>31</v>
      </c>
      <c r="I9" s="1705" t="s">
        <v>725</v>
      </c>
      <c r="J9" s="1705" t="s">
        <v>782</v>
      </c>
      <c r="K9" s="1527">
        <v>91</v>
      </c>
      <c r="O9" s="1413"/>
      <c r="P9" s="1413"/>
    </row>
    <row r="10" spans="1:16" ht="38.25" customHeight="1" thickBot="1" x14ac:dyDescent="0.3">
      <c r="A10" s="611" t="s">
        <v>280</v>
      </c>
      <c r="B10" s="1286">
        <v>347</v>
      </c>
      <c r="C10" s="2283">
        <v>374</v>
      </c>
      <c r="D10" s="1286">
        <v>331</v>
      </c>
      <c r="E10" s="1287">
        <v>275</v>
      </c>
      <c r="F10" s="1287" t="s">
        <v>501</v>
      </c>
      <c r="G10" s="1309" t="s">
        <v>613</v>
      </c>
      <c r="H10" s="1287">
        <v>341</v>
      </c>
      <c r="I10" s="2284" t="s">
        <v>726</v>
      </c>
      <c r="J10" s="2284" t="s">
        <v>783</v>
      </c>
      <c r="K10" s="1528">
        <v>145</v>
      </c>
      <c r="O10" s="1413"/>
      <c r="P10" s="1413"/>
    </row>
    <row r="11" spans="1:16" ht="42.75" customHeight="1" thickBot="1" x14ac:dyDescent="0.3">
      <c r="A11" s="2293" t="s">
        <v>502</v>
      </c>
      <c r="B11" s="2293"/>
      <c r="C11" s="2293"/>
      <c r="D11" s="2293"/>
      <c r="E11" s="2293"/>
      <c r="F11" s="2293"/>
      <c r="G11" s="2293"/>
      <c r="H11" s="2293"/>
      <c r="I11" s="2293"/>
      <c r="J11" s="2293"/>
      <c r="K11" s="2293"/>
    </row>
    <row r="12" spans="1:16" ht="15.75" thickBot="1" x14ac:dyDescent="0.3">
      <c r="A12" s="2209" t="s">
        <v>476</v>
      </c>
      <c r="B12" s="2210"/>
      <c r="C12" s="2210"/>
      <c r="D12" s="2210"/>
      <c r="E12" s="2210"/>
      <c r="F12" s="2210"/>
      <c r="G12" s="2210"/>
      <c r="H12" s="2210"/>
      <c r="I12" s="2210"/>
      <c r="J12" s="2210"/>
      <c r="K12" s="2211"/>
    </row>
    <row r="13" spans="1:16" ht="30.95" customHeight="1" thickBot="1" x14ac:dyDescent="0.3">
      <c r="A13" s="602"/>
      <c r="B13" s="2285" t="s">
        <v>281</v>
      </c>
      <c r="C13" s="2286"/>
      <c r="D13" s="2286"/>
      <c r="E13" s="2286"/>
      <c r="F13" s="2286"/>
      <c r="G13" s="2286"/>
      <c r="H13" s="2286"/>
      <c r="I13" s="2286"/>
      <c r="J13" s="2286"/>
      <c r="K13" s="2287"/>
    </row>
    <row r="14" spans="1:16" ht="38.25" customHeight="1" thickBot="1" x14ac:dyDescent="0.3">
      <c r="A14" s="603"/>
      <c r="B14" s="1691" t="s">
        <v>403</v>
      </c>
      <c r="C14" s="240" t="s">
        <v>404</v>
      </c>
      <c r="D14" s="240" t="s">
        <v>405</v>
      </c>
      <c r="E14" s="240" t="s">
        <v>241</v>
      </c>
      <c r="F14" s="240" t="s">
        <v>240</v>
      </c>
      <c r="G14" s="240" t="s">
        <v>406</v>
      </c>
      <c r="H14" s="240" t="s">
        <v>407</v>
      </c>
      <c r="I14" s="240" t="s">
        <v>408</v>
      </c>
      <c r="J14" s="240" t="s">
        <v>768</v>
      </c>
      <c r="K14" s="1692" t="s">
        <v>855</v>
      </c>
    </row>
    <row r="15" spans="1:16" ht="28.7" customHeight="1" x14ac:dyDescent="0.25">
      <c r="A15" s="609" t="s">
        <v>633</v>
      </c>
      <c r="B15" s="608" t="s">
        <v>291</v>
      </c>
      <c r="C15" s="604" t="s">
        <v>291</v>
      </c>
      <c r="D15" s="604" t="s">
        <v>291</v>
      </c>
      <c r="E15" s="604">
        <v>51</v>
      </c>
      <c r="F15" s="604">
        <v>57</v>
      </c>
      <c r="G15" s="604">
        <v>58.3</v>
      </c>
      <c r="H15" s="604">
        <v>61</v>
      </c>
      <c r="I15" s="604">
        <v>60</v>
      </c>
      <c r="J15" s="1704" t="s">
        <v>784</v>
      </c>
      <c r="K15" s="1526">
        <v>59</v>
      </c>
    </row>
    <row r="16" spans="1:16" ht="28.7" customHeight="1" x14ac:dyDescent="0.25">
      <c r="A16" s="609" t="s">
        <v>634</v>
      </c>
      <c r="B16" s="610" t="s">
        <v>291</v>
      </c>
      <c r="C16" s="606" t="s">
        <v>292</v>
      </c>
      <c r="D16" s="606" t="s">
        <v>291</v>
      </c>
      <c r="E16" s="606">
        <v>78</v>
      </c>
      <c r="F16" s="606">
        <v>89</v>
      </c>
      <c r="G16" s="606">
        <v>90.6</v>
      </c>
      <c r="H16" s="606">
        <v>91</v>
      </c>
      <c r="I16" s="606">
        <v>90</v>
      </c>
      <c r="J16" s="1705" t="s">
        <v>785</v>
      </c>
      <c r="K16" s="1527">
        <v>88</v>
      </c>
    </row>
    <row r="17" spans="1:11" ht="28.7" customHeight="1" thickBot="1" x14ac:dyDescent="0.3">
      <c r="A17" s="611" t="s">
        <v>282</v>
      </c>
      <c r="B17" s="612">
        <v>4.62</v>
      </c>
      <c r="C17" s="607">
        <v>4.38</v>
      </c>
      <c r="D17" s="607">
        <v>4.26</v>
      </c>
      <c r="E17" s="607" t="s">
        <v>283</v>
      </c>
      <c r="F17" s="607" t="s">
        <v>548</v>
      </c>
      <c r="G17" s="607" t="s">
        <v>576</v>
      </c>
      <c r="H17" s="607" t="s">
        <v>646</v>
      </c>
      <c r="I17" s="607">
        <v>3.43</v>
      </c>
      <c r="J17" s="1706" t="s">
        <v>786</v>
      </c>
      <c r="K17" s="2291">
        <v>3.3</v>
      </c>
    </row>
    <row r="18" spans="1:11" ht="11.25" customHeight="1" x14ac:dyDescent="0.25">
      <c r="A18" s="2292" t="s">
        <v>641</v>
      </c>
      <c r="B18" s="2292"/>
      <c r="C18" s="2292"/>
      <c r="D18" s="2292"/>
      <c r="E18" s="2292"/>
      <c r="F18" s="2292"/>
      <c r="G18" s="2292"/>
      <c r="H18" s="2292"/>
      <c r="I18" s="2292"/>
      <c r="J18" s="2292"/>
      <c r="K18" s="2292"/>
    </row>
    <row r="19" spans="1:11" ht="11.25" customHeight="1" x14ac:dyDescent="0.25">
      <c r="A19" s="2217"/>
      <c r="B19" s="2217"/>
      <c r="C19" s="2217"/>
      <c r="D19" s="2217"/>
      <c r="E19" s="2217"/>
      <c r="F19" s="2217"/>
      <c r="G19" s="2217"/>
      <c r="H19" s="2217"/>
      <c r="I19" s="2217"/>
      <c r="J19" s="2217"/>
      <c r="K19" s="2217"/>
    </row>
    <row r="20" spans="1:11" ht="11.25" customHeight="1" x14ac:dyDescent="0.25">
      <c r="A20" s="2217"/>
      <c r="B20" s="2217"/>
      <c r="C20" s="2217"/>
      <c r="D20" s="2217"/>
      <c r="E20" s="2217"/>
      <c r="F20" s="2217"/>
      <c r="G20" s="2217"/>
      <c r="H20" s="2217"/>
      <c r="I20" s="2217"/>
      <c r="J20" s="2217"/>
      <c r="K20" s="2217"/>
    </row>
    <row r="21" spans="1:11" ht="15" customHeight="1" x14ac:dyDescent="0.25">
      <c r="A21" s="2217"/>
      <c r="B21" s="2217"/>
      <c r="C21" s="2217"/>
      <c r="D21" s="2217"/>
      <c r="E21" s="2217"/>
      <c r="F21" s="2217"/>
      <c r="G21" s="2217"/>
      <c r="H21" s="2217"/>
      <c r="I21" s="2217"/>
      <c r="J21" s="2217"/>
      <c r="K21" s="2217"/>
    </row>
    <row r="22" spans="1:11" ht="15.75" thickBot="1" x14ac:dyDescent="0.3"/>
    <row r="23" spans="1:11" ht="15.75" thickBot="1" x14ac:dyDescent="0.3">
      <c r="A23" s="2140" t="s">
        <v>284</v>
      </c>
      <c r="B23" s="2141"/>
      <c r="C23" s="2141"/>
      <c r="D23" s="2141"/>
      <c r="E23" s="2141"/>
      <c r="F23" s="2141"/>
      <c r="G23" s="2141"/>
      <c r="H23" s="2141"/>
      <c r="I23" s="2141"/>
      <c r="J23" s="2141"/>
      <c r="K23" s="2142"/>
    </row>
    <row r="24" spans="1:11" ht="30.95" customHeight="1" thickBot="1" x14ac:dyDescent="0.3">
      <c r="A24" s="603"/>
      <c r="B24" s="2285" t="s">
        <v>532</v>
      </c>
      <c r="C24" s="2286"/>
      <c r="D24" s="2286"/>
      <c r="E24" s="2286"/>
      <c r="F24" s="2286"/>
      <c r="G24" s="2286"/>
      <c r="H24" s="2286"/>
      <c r="I24" s="2286"/>
      <c r="J24" s="2286"/>
      <c r="K24" s="2287"/>
    </row>
    <row r="25" spans="1:11" ht="39" customHeight="1" thickBot="1" x14ac:dyDescent="0.3">
      <c r="A25" s="603"/>
      <c r="B25" s="1727" t="s">
        <v>403</v>
      </c>
      <c r="C25" s="1728" t="s">
        <v>404</v>
      </c>
      <c r="D25" s="1727" t="s">
        <v>405</v>
      </c>
      <c r="E25" s="1728" t="s">
        <v>241</v>
      </c>
      <c r="F25" s="1727" t="s">
        <v>240</v>
      </c>
      <c r="G25" s="1728" t="s">
        <v>406</v>
      </c>
      <c r="H25" s="778" t="s">
        <v>407</v>
      </c>
      <c r="I25" s="1728" t="s">
        <v>408</v>
      </c>
      <c r="J25" s="778" t="s">
        <v>768</v>
      </c>
      <c r="K25" s="1728" t="s">
        <v>855</v>
      </c>
    </row>
    <row r="26" spans="1:11" ht="40.5" customHeight="1" thickBot="1" x14ac:dyDescent="0.3">
      <c r="A26" s="605" t="s">
        <v>285</v>
      </c>
      <c r="B26" s="2212">
        <v>2.2999999999999998</v>
      </c>
      <c r="C26" s="2213"/>
      <c r="D26" s="2212">
        <v>2.2999999999999998</v>
      </c>
      <c r="E26" s="2213"/>
      <c r="F26" s="2214">
        <v>2.5</v>
      </c>
      <c r="G26" s="2215"/>
      <c r="H26" s="2214">
        <v>3.38</v>
      </c>
      <c r="I26" s="2215"/>
      <c r="J26" s="2294">
        <v>3.38</v>
      </c>
      <c r="K26" s="2295"/>
    </row>
    <row r="27" spans="1:11" ht="39" customHeight="1" x14ac:dyDescent="0.25">
      <c r="A27" s="1899" t="s">
        <v>640</v>
      </c>
      <c r="B27" s="1899"/>
      <c r="C27" s="1899"/>
      <c r="D27" s="1899"/>
      <c r="E27" s="1899"/>
      <c r="F27" s="1899"/>
      <c r="G27" s="1899"/>
      <c r="H27" s="1899"/>
      <c r="I27" s="1899"/>
      <c r="J27" s="1899"/>
      <c r="K27" s="1899"/>
    </row>
    <row r="28" spans="1:11" ht="4.5" hidden="1" customHeight="1" x14ac:dyDescent="0.25">
      <c r="A28" s="2218"/>
      <c r="B28" s="2218"/>
      <c r="C28" s="2218"/>
      <c r="D28" s="2218"/>
      <c r="E28" s="2218"/>
      <c r="F28" s="2218"/>
      <c r="G28" s="2218"/>
      <c r="H28" s="2218"/>
      <c r="I28" s="2218"/>
      <c r="J28" s="2218"/>
      <c r="K28" s="2218"/>
    </row>
    <row r="29" spans="1:11" ht="18.75" hidden="1" customHeight="1" x14ac:dyDescent="0.25">
      <c r="A29" s="2218"/>
      <c r="B29" s="2218"/>
      <c r="C29" s="2218"/>
      <c r="D29" s="2218"/>
      <c r="E29" s="2218"/>
      <c r="F29" s="2218"/>
      <c r="G29" s="2218"/>
      <c r="H29" s="2218"/>
      <c r="I29" s="2218"/>
      <c r="J29" s="2218"/>
      <c r="K29" s="2218"/>
    </row>
    <row r="30" spans="1:11" ht="9.75" hidden="1" customHeight="1" x14ac:dyDescent="0.25">
      <c r="A30" s="2218"/>
      <c r="B30" s="2218"/>
      <c r="C30" s="2218"/>
      <c r="D30" s="2218"/>
      <c r="E30" s="2218"/>
      <c r="F30" s="2218"/>
      <c r="G30" s="2218"/>
      <c r="H30" s="2218"/>
      <c r="I30" s="2218"/>
      <c r="J30" s="2218"/>
      <c r="K30" s="2218"/>
    </row>
    <row r="31" spans="1:11" ht="14.25" customHeight="1" thickBot="1" x14ac:dyDescent="0.3"/>
    <row r="32" spans="1:11" ht="15.75" thickBot="1" x14ac:dyDescent="0.3">
      <c r="A32" s="2140" t="s">
        <v>286</v>
      </c>
      <c r="B32" s="2141"/>
      <c r="C32" s="2141"/>
      <c r="D32" s="2141"/>
      <c r="E32" s="2141"/>
      <c r="F32" s="2141"/>
      <c r="G32" s="2141"/>
      <c r="H32" s="2141"/>
      <c r="I32" s="2141"/>
      <c r="J32" s="2141"/>
      <c r="K32" s="2142"/>
    </row>
    <row r="33" spans="1:15" ht="30.95" customHeight="1" thickBot="1" x14ac:dyDescent="0.3">
      <c r="A33" s="603"/>
      <c r="B33" s="2285" t="s">
        <v>526</v>
      </c>
      <c r="C33" s="2286"/>
      <c r="D33" s="2286"/>
      <c r="E33" s="2286"/>
      <c r="F33" s="2286"/>
      <c r="G33" s="2286"/>
      <c r="H33" s="2286"/>
      <c r="I33" s="2286"/>
      <c r="J33" s="2286"/>
      <c r="K33" s="2287"/>
    </row>
    <row r="34" spans="1:15" ht="42" customHeight="1" thickBot="1" x14ac:dyDescent="0.3">
      <c r="A34" s="603"/>
      <c r="B34" s="1727" t="s">
        <v>403</v>
      </c>
      <c r="C34" s="240" t="s">
        <v>404</v>
      </c>
      <c r="D34" s="240" t="s">
        <v>405</v>
      </c>
      <c r="E34" s="240" t="s">
        <v>241</v>
      </c>
      <c r="F34" s="240" t="s">
        <v>240</v>
      </c>
      <c r="G34" s="240" t="s">
        <v>406</v>
      </c>
      <c r="H34" s="240" t="s">
        <v>407</v>
      </c>
      <c r="I34" s="240" t="s">
        <v>408</v>
      </c>
      <c r="J34" s="240" t="s">
        <v>768</v>
      </c>
      <c r="K34" s="1728" t="s">
        <v>855</v>
      </c>
    </row>
    <row r="35" spans="1:15" ht="15.75" hidden="1" thickBot="1" x14ac:dyDescent="0.3">
      <c r="A35" s="1003" t="s">
        <v>525</v>
      </c>
      <c r="B35" s="902"/>
      <c r="C35" s="252"/>
      <c r="D35" s="252"/>
      <c r="E35" s="252"/>
      <c r="F35" s="997">
        <v>2232</v>
      </c>
      <c r="G35" s="998"/>
      <c r="H35" s="998"/>
      <c r="I35" s="999"/>
      <c r="J35" s="998"/>
      <c r="K35" s="2296">
        <v>2081</v>
      </c>
    </row>
    <row r="36" spans="1:15" ht="26.25" hidden="1" thickBot="1" x14ac:dyDescent="0.3">
      <c r="A36" s="1003" t="s">
        <v>533</v>
      </c>
      <c r="B36" s="903"/>
      <c r="C36" s="317"/>
      <c r="D36" s="317"/>
      <c r="E36" s="317"/>
      <c r="F36" s="1000">
        <v>1</v>
      </c>
      <c r="G36" s="1001"/>
      <c r="H36" s="1001"/>
      <c r="I36" s="1002"/>
      <c r="J36" s="1001"/>
      <c r="K36" s="2297">
        <v>23</v>
      </c>
    </row>
    <row r="37" spans="1:15" ht="51.75" thickBot="1" x14ac:dyDescent="0.3">
      <c r="A37" s="605" t="s">
        <v>293</v>
      </c>
      <c r="B37" s="613">
        <v>3.5000000000000001E-3</v>
      </c>
      <c r="C37" s="241">
        <v>4.0000000000000001E-3</v>
      </c>
      <c r="D37" s="241">
        <v>4.0000000000000001E-3</v>
      </c>
      <c r="E37" s="241">
        <v>3.0000000000000001E-3</v>
      </c>
      <c r="F37" s="241">
        <f>F36/F35</f>
        <v>4.4802867383512545E-4</v>
      </c>
      <c r="G37" s="241" t="s">
        <v>577</v>
      </c>
      <c r="H37" s="241">
        <v>6.8999999999999999E-3</v>
      </c>
      <c r="I37" s="1529">
        <v>1.3599999999999999E-2</v>
      </c>
      <c r="J37" s="1529">
        <v>5.4999999999999997E-3</v>
      </c>
      <c r="K37" s="2298">
        <f>SUM(K36/K35)</f>
        <v>1.1052378664103796E-2</v>
      </c>
      <c r="M37" s="1426"/>
    </row>
    <row r="38" spans="1:15" ht="15.75" thickBot="1" x14ac:dyDescent="0.3"/>
    <row r="39" spans="1:15" ht="15.75" thickBot="1" x14ac:dyDescent="0.3">
      <c r="A39" s="2209" t="s">
        <v>286</v>
      </c>
      <c r="B39" s="2210"/>
      <c r="C39" s="2210"/>
      <c r="D39" s="2210"/>
      <c r="E39" s="2210"/>
      <c r="F39" s="2210"/>
      <c r="G39" s="2210"/>
      <c r="H39" s="2210"/>
      <c r="I39" s="2210"/>
      <c r="J39" s="2210"/>
      <c r="K39" s="2211"/>
    </row>
    <row r="40" spans="1:15" ht="30.75" customHeight="1" thickBot="1" x14ac:dyDescent="0.3">
      <c r="A40" s="602"/>
      <c r="B40" s="2285" t="s">
        <v>409</v>
      </c>
      <c r="C40" s="2286"/>
      <c r="D40" s="2286"/>
      <c r="E40" s="2286"/>
      <c r="F40" s="2286"/>
      <c r="G40" s="2286"/>
      <c r="H40" s="2286"/>
      <c r="I40" s="2286"/>
      <c r="J40" s="2286"/>
      <c r="K40" s="2287"/>
      <c r="O40" s="1095"/>
    </row>
    <row r="41" spans="1:15" ht="30.75" thickBot="1" x14ac:dyDescent="0.3">
      <c r="A41" s="603"/>
      <c r="B41" s="1288" t="s">
        <v>403</v>
      </c>
      <c r="C41" s="1289" t="s">
        <v>404</v>
      </c>
      <c r="D41" s="1289" t="s">
        <v>405</v>
      </c>
      <c r="E41" s="1289" t="s">
        <v>241</v>
      </c>
      <c r="F41" s="1289" t="s">
        <v>240</v>
      </c>
      <c r="G41" s="1289" t="s">
        <v>406</v>
      </c>
      <c r="H41" s="1289" t="s">
        <v>407</v>
      </c>
      <c r="I41" s="240" t="s">
        <v>408</v>
      </c>
      <c r="J41" s="240" t="s">
        <v>768</v>
      </c>
      <c r="K41" s="1728" t="s">
        <v>855</v>
      </c>
    </row>
    <row r="42" spans="1:15" ht="15.75" thickBot="1" x14ac:dyDescent="0.3">
      <c r="A42" s="611" t="s">
        <v>525</v>
      </c>
      <c r="B42" s="902"/>
      <c r="C42" s="252"/>
      <c r="D42" s="252"/>
      <c r="E42" s="252"/>
      <c r="F42" s="1101">
        <v>37</v>
      </c>
      <c r="G42" s="1101">
        <v>49</v>
      </c>
      <c r="H42" s="1101">
        <v>44</v>
      </c>
      <c r="I42" s="1530">
        <v>38</v>
      </c>
      <c r="J42" s="1530">
        <v>31</v>
      </c>
      <c r="K42" s="2300">
        <v>18</v>
      </c>
      <c r="N42" s="629"/>
    </row>
    <row r="43" spans="1:15" ht="26.25" thickBot="1" x14ac:dyDescent="0.3">
      <c r="A43" s="611" t="s">
        <v>524</v>
      </c>
      <c r="B43" s="1290"/>
      <c r="C43" s="1291"/>
      <c r="D43" s="1291"/>
      <c r="E43" s="1291"/>
      <c r="F43" s="1292">
        <v>23</v>
      </c>
      <c r="G43" s="1292">
        <v>34</v>
      </c>
      <c r="H43" s="1292">
        <v>31</v>
      </c>
      <c r="I43" s="1531">
        <v>21</v>
      </c>
      <c r="J43" s="1531">
        <v>22</v>
      </c>
      <c r="K43" s="2301">
        <v>14</v>
      </c>
    </row>
    <row r="44" spans="1:15" ht="51.75" thickBot="1" x14ac:dyDescent="0.3">
      <c r="A44" s="605" t="s">
        <v>549</v>
      </c>
      <c r="B44" s="613">
        <v>0.95</v>
      </c>
      <c r="C44" s="241">
        <v>0.57779999999999998</v>
      </c>
      <c r="D44" s="241">
        <v>0.85719999999999996</v>
      </c>
      <c r="E44" s="241" t="s">
        <v>550</v>
      </c>
      <c r="F44" s="241">
        <f>SUM(F43/F42)</f>
        <v>0.6216216216216216</v>
      </c>
      <c r="G44" s="241">
        <f>SUM(G43/G42)</f>
        <v>0.69387755102040816</v>
      </c>
      <c r="H44" s="241">
        <v>0.70450000000000002</v>
      </c>
      <c r="I44" s="1532">
        <v>0.55259999999999998</v>
      </c>
      <c r="J44" s="1532">
        <f>SUM(J43/J42)</f>
        <v>0.70967741935483875</v>
      </c>
      <c r="K44" s="2302">
        <f>SUM(K43/K42)</f>
        <v>0.77777777777777779</v>
      </c>
    </row>
    <row r="45" spans="1:15" x14ac:dyDescent="0.25">
      <c r="A45" s="2299" t="s">
        <v>410</v>
      </c>
      <c r="B45" s="2299"/>
      <c r="C45" s="2299"/>
      <c r="D45" s="2299"/>
      <c r="E45" s="2299"/>
      <c r="F45" s="2299"/>
      <c r="G45" s="2299"/>
      <c r="H45" s="2299"/>
      <c r="I45" s="2299"/>
      <c r="J45" s="2299"/>
      <c r="K45" s="2299"/>
    </row>
    <row r="46" spans="1:15" ht="43.5" customHeight="1" x14ac:dyDescent="0.25">
      <c r="A46" s="2216" t="s">
        <v>808</v>
      </c>
      <c r="B46" s="2216"/>
      <c r="C46" s="2216"/>
      <c r="D46" s="2216"/>
      <c r="E46" s="2216"/>
      <c r="F46" s="2216"/>
      <c r="G46" s="2216"/>
      <c r="H46" s="2216"/>
      <c r="I46" s="2216"/>
      <c r="J46" s="2216"/>
      <c r="K46" s="2216"/>
    </row>
  </sheetData>
  <sheetProtection algorithmName="SHA-512" hashValue="nfCZIPzhfRB4sfy/ehvJ3jw/c0IiiNM7KJwawpSWDJ/psqq6fTywIt9Iux6WAHgNU16MjcOxuye89ZXikZPfQQ==" saltValue="9Kvoco4Relx3YXDxkzN/dg==" spinCount="100000" sheet="1" objects="1" scenarios="1"/>
  <mergeCells count="21">
    <mergeCell ref="B26:C26"/>
    <mergeCell ref="J26:K26"/>
    <mergeCell ref="B24:K24"/>
    <mergeCell ref="A23:K23"/>
    <mergeCell ref="A32:K32"/>
    <mergeCell ref="B33:K33"/>
    <mergeCell ref="A39:K39"/>
    <mergeCell ref="B40:K40"/>
    <mergeCell ref="A18:K21"/>
    <mergeCell ref="A27:K30"/>
    <mergeCell ref="A45:K45"/>
    <mergeCell ref="A46:K46"/>
    <mergeCell ref="A2:K2"/>
    <mergeCell ref="B13:K13"/>
    <mergeCell ref="A12:K12"/>
    <mergeCell ref="D26:E26"/>
    <mergeCell ref="F26:G26"/>
    <mergeCell ref="H26:I26"/>
    <mergeCell ref="B4:K4"/>
    <mergeCell ref="A3:K3"/>
    <mergeCell ref="A11:K11"/>
  </mergeCells>
  <pageMargins left="0.7" right="0.7" top="0.83333333333333304" bottom="0.75" header="0.3" footer="0.3"/>
  <pageSetup scale="90" firstPageNumber="29" fitToHeight="0" orientation="portrait" useFirstPageNumber="1" r:id="rId1"/>
  <headerFooter>
    <oddHeader>&amp;L&amp;9
Semi-Annual Child Welfare Report&amp;C&amp;"-,Bold"&amp;14ARIZONA DEPARTMENT of CHILD SAFETY&amp;R&amp;9
January 1, 2021 through June 30, 2021</oddHeader>
    <oddFooter>&amp;CPage &amp;P</oddFooter>
  </headerFooter>
  <rowBreaks count="1" manualBreakCount="1">
    <brk id="21"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38"/>
  <sheetViews>
    <sheetView showGridLines="0" zoomScaleNormal="100" workbookViewId="0">
      <selection sqref="A1:I38"/>
    </sheetView>
  </sheetViews>
  <sheetFormatPr defaultColWidth="8.85546875" defaultRowHeight="15" x14ac:dyDescent="0.25"/>
  <cols>
    <col min="1" max="9" width="9.42578125" customWidth="1"/>
  </cols>
  <sheetData>
    <row r="1" spans="1:9" ht="24.75" customHeight="1" x14ac:dyDescent="0.25">
      <c r="A1" s="2219" t="s">
        <v>688</v>
      </c>
      <c r="B1" s="2220"/>
      <c r="C1" s="2220"/>
      <c r="D1" s="2220"/>
      <c r="E1" s="2220"/>
      <c r="F1" s="2220"/>
      <c r="G1" s="2220"/>
      <c r="H1" s="2220"/>
      <c r="I1" s="2220"/>
    </row>
    <row r="2" spans="1:9" ht="15" customHeight="1" x14ac:dyDescent="0.25">
      <c r="A2" s="2220"/>
      <c r="B2" s="2220"/>
      <c r="C2" s="2220"/>
      <c r="D2" s="2220"/>
      <c r="E2" s="2220"/>
      <c r="F2" s="2220"/>
      <c r="G2" s="2220"/>
      <c r="H2" s="2220"/>
      <c r="I2" s="2220"/>
    </row>
    <row r="3" spans="1:9" ht="15" customHeight="1" x14ac:dyDescent="0.25">
      <c r="A3" s="2220"/>
      <c r="B3" s="2220"/>
      <c r="C3" s="2220"/>
      <c r="D3" s="2220"/>
      <c r="E3" s="2220"/>
      <c r="F3" s="2220"/>
      <c r="G3" s="2220"/>
      <c r="H3" s="2220"/>
      <c r="I3" s="2220"/>
    </row>
    <row r="4" spans="1:9" ht="15" customHeight="1" x14ac:dyDescent="0.25">
      <c r="A4" s="2220"/>
      <c r="B4" s="2220"/>
      <c r="C4" s="2220"/>
      <c r="D4" s="2220"/>
      <c r="E4" s="2220"/>
      <c r="F4" s="2220"/>
      <c r="G4" s="2220"/>
      <c r="H4" s="2220"/>
      <c r="I4" s="2220"/>
    </row>
    <row r="5" spans="1:9" ht="15" customHeight="1" x14ac:dyDescent="0.25">
      <c r="A5" s="2220"/>
      <c r="B5" s="2220"/>
      <c r="C5" s="2220"/>
      <c r="D5" s="2220"/>
      <c r="E5" s="2220"/>
      <c r="F5" s="2220"/>
      <c r="G5" s="2220"/>
      <c r="H5" s="2220"/>
      <c r="I5" s="2220"/>
    </row>
    <row r="6" spans="1:9" ht="15" customHeight="1" x14ac:dyDescent="0.25">
      <c r="A6" s="2220"/>
      <c r="B6" s="2220"/>
      <c r="C6" s="2220"/>
      <c r="D6" s="2220"/>
      <c r="E6" s="2220"/>
      <c r="F6" s="2220"/>
      <c r="G6" s="2220"/>
      <c r="H6" s="2220"/>
      <c r="I6" s="2220"/>
    </row>
    <row r="7" spans="1:9" ht="15" customHeight="1" x14ac:dyDescent="0.25">
      <c r="A7" s="2220"/>
      <c r="B7" s="2220"/>
      <c r="C7" s="2220"/>
      <c r="D7" s="2220"/>
      <c r="E7" s="2220"/>
      <c r="F7" s="2220"/>
      <c r="G7" s="2220"/>
      <c r="H7" s="2220"/>
      <c r="I7" s="2220"/>
    </row>
    <row r="8" spans="1:9" ht="15" customHeight="1" x14ac:dyDescent="0.25">
      <c r="A8" s="2220"/>
      <c r="B8" s="2220"/>
      <c r="C8" s="2220"/>
      <c r="D8" s="2220"/>
      <c r="E8" s="2220"/>
      <c r="F8" s="2220"/>
      <c r="G8" s="2220"/>
      <c r="H8" s="2220"/>
      <c r="I8" s="2220"/>
    </row>
    <row r="9" spans="1:9" ht="15" customHeight="1" x14ac:dyDescent="0.25">
      <c r="A9" s="2220"/>
      <c r="B9" s="2220"/>
      <c r="C9" s="2220"/>
      <c r="D9" s="2220"/>
      <c r="E9" s="2220"/>
      <c r="F9" s="2220"/>
      <c r="G9" s="2220"/>
      <c r="H9" s="2220"/>
      <c r="I9" s="2220"/>
    </row>
    <row r="10" spans="1:9" ht="15" customHeight="1" x14ac:dyDescent="0.25">
      <c r="A10" s="2220"/>
      <c r="B10" s="2220"/>
      <c r="C10" s="2220"/>
      <c r="D10" s="2220"/>
      <c r="E10" s="2220"/>
      <c r="F10" s="2220"/>
      <c r="G10" s="2220"/>
      <c r="H10" s="2220"/>
      <c r="I10" s="2220"/>
    </row>
    <row r="11" spans="1:9" ht="15" customHeight="1" x14ac:dyDescent="0.25">
      <c r="A11" s="2220"/>
      <c r="B11" s="2220"/>
      <c r="C11" s="2220"/>
      <c r="D11" s="2220"/>
      <c r="E11" s="2220"/>
      <c r="F11" s="2220"/>
      <c r="G11" s="2220"/>
      <c r="H11" s="2220"/>
      <c r="I11" s="2220"/>
    </row>
    <row r="12" spans="1:9" ht="15" customHeight="1" x14ac:dyDescent="0.25">
      <c r="A12" s="2220"/>
      <c r="B12" s="2220"/>
      <c r="C12" s="2220"/>
      <c r="D12" s="2220"/>
      <c r="E12" s="2220"/>
      <c r="F12" s="2220"/>
      <c r="G12" s="2220"/>
      <c r="H12" s="2220"/>
      <c r="I12" s="2220"/>
    </row>
    <row r="13" spans="1:9" ht="15" customHeight="1" x14ac:dyDescent="0.25">
      <c r="A13" s="2220"/>
      <c r="B13" s="2220"/>
      <c r="C13" s="2220"/>
      <c r="D13" s="2220"/>
      <c r="E13" s="2220"/>
      <c r="F13" s="2220"/>
      <c r="G13" s="2220"/>
      <c r="H13" s="2220"/>
      <c r="I13" s="2220"/>
    </row>
    <row r="14" spans="1:9" ht="15" customHeight="1" x14ac:dyDescent="0.25">
      <c r="A14" s="2220"/>
      <c r="B14" s="2220"/>
      <c r="C14" s="2220"/>
      <c r="D14" s="2220"/>
      <c r="E14" s="2220"/>
      <c r="F14" s="2220"/>
      <c r="G14" s="2220"/>
      <c r="H14" s="2220"/>
      <c r="I14" s="2220"/>
    </row>
    <row r="15" spans="1:9" ht="15" customHeight="1" x14ac:dyDescent="0.25">
      <c r="A15" s="2220"/>
      <c r="B15" s="2220"/>
      <c r="C15" s="2220"/>
      <c r="D15" s="2220"/>
      <c r="E15" s="2220"/>
      <c r="F15" s="2220"/>
      <c r="G15" s="2220"/>
      <c r="H15" s="2220"/>
      <c r="I15" s="2220"/>
    </row>
    <row r="16" spans="1:9" ht="15" customHeight="1" x14ac:dyDescent="0.25">
      <c r="A16" s="2220"/>
      <c r="B16" s="2220"/>
      <c r="C16" s="2220"/>
      <c r="D16" s="2220"/>
      <c r="E16" s="2220"/>
      <c r="F16" s="2220"/>
      <c r="G16" s="2220"/>
      <c r="H16" s="2220"/>
      <c r="I16" s="2220"/>
    </row>
    <row r="17" spans="1:9" ht="15" customHeight="1" x14ac:dyDescent="0.25">
      <c r="A17" s="2220"/>
      <c r="B17" s="2220"/>
      <c r="C17" s="2220"/>
      <c r="D17" s="2220"/>
      <c r="E17" s="2220"/>
      <c r="F17" s="2220"/>
      <c r="G17" s="2220"/>
      <c r="H17" s="2220"/>
      <c r="I17" s="2220"/>
    </row>
    <row r="18" spans="1:9" ht="15" customHeight="1" x14ac:dyDescent="0.25">
      <c r="A18" s="2220"/>
      <c r="B18" s="2220"/>
      <c r="C18" s="2220"/>
      <c r="D18" s="2220"/>
      <c r="E18" s="2220"/>
      <c r="F18" s="2220"/>
      <c r="G18" s="2220"/>
      <c r="H18" s="2220"/>
      <c r="I18" s="2220"/>
    </row>
    <row r="19" spans="1:9" ht="15" customHeight="1" x14ac:dyDescent="0.25">
      <c r="A19" s="2220"/>
      <c r="B19" s="2220"/>
      <c r="C19" s="2220"/>
      <c r="D19" s="2220"/>
      <c r="E19" s="2220"/>
      <c r="F19" s="2220"/>
      <c r="G19" s="2220"/>
      <c r="H19" s="2220"/>
      <c r="I19" s="2220"/>
    </row>
    <row r="20" spans="1:9" ht="8.25" customHeight="1" x14ac:dyDescent="0.25">
      <c r="A20" s="2220"/>
      <c r="B20" s="2220"/>
      <c r="C20" s="2220"/>
      <c r="D20" s="2220"/>
      <c r="E20" s="2220"/>
      <c r="F20" s="2220"/>
      <c r="G20" s="2220"/>
      <c r="H20" s="2220"/>
      <c r="I20" s="2220"/>
    </row>
    <row r="21" spans="1:9" ht="15" hidden="1" customHeight="1" x14ac:dyDescent="0.25">
      <c r="A21" s="2220"/>
      <c r="B21" s="2220"/>
      <c r="C21" s="2220"/>
      <c r="D21" s="2220"/>
      <c r="E21" s="2220"/>
      <c r="F21" s="2220"/>
      <c r="G21" s="2220"/>
      <c r="H21" s="2220"/>
      <c r="I21" s="2220"/>
    </row>
    <row r="22" spans="1:9" ht="15" hidden="1" customHeight="1" x14ac:dyDescent="0.25">
      <c r="A22" s="2220"/>
      <c r="B22" s="2220"/>
      <c r="C22" s="2220"/>
      <c r="D22" s="2220"/>
      <c r="E22" s="2220"/>
      <c r="F22" s="2220"/>
      <c r="G22" s="2220"/>
      <c r="H22" s="2220"/>
      <c r="I22" s="2220"/>
    </row>
    <row r="23" spans="1:9" ht="15" hidden="1" customHeight="1" x14ac:dyDescent="0.25">
      <c r="A23" s="2220"/>
      <c r="B23" s="2220"/>
      <c r="C23" s="2220"/>
      <c r="D23" s="2220"/>
      <c r="E23" s="2220"/>
      <c r="F23" s="2220"/>
      <c r="G23" s="2220"/>
      <c r="H23" s="2220"/>
      <c r="I23" s="2220"/>
    </row>
    <row r="24" spans="1:9" ht="15" hidden="1" customHeight="1" x14ac:dyDescent="0.25">
      <c r="A24" s="2220"/>
      <c r="B24" s="2220"/>
      <c r="C24" s="2220"/>
      <c r="D24" s="2220"/>
      <c r="E24" s="2220"/>
      <c r="F24" s="2220"/>
      <c r="G24" s="2220"/>
      <c r="H24" s="2220"/>
      <c r="I24" s="2220"/>
    </row>
    <row r="25" spans="1:9" ht="15" hidden="1" customHeight="1" x14ac:dyDescent="0.25">
      <c r="A25" s="2220"/>
      <c r="B25" s="2220"/>
      <c r="C25" s="2220"/>
      <c r="D25" s="2220"/>
      <c r="E25" s="2220"/>
      <c r="F25" s="2220"/>
      <c r="G25" s="2220"/>
      <c r="H25" s="2220"/>
      <c r="I25" s="2220"/>
    </row>
    <row r="26" spans="1:9" ht="15" hidden="1" customHeight="1" x14ac:dyDescent="0.25">
      <c r="A26" s="2220"/>
      <c r="B26" s="2220"/>
      <c r="C26" s="2220"/>
      <c r="D26" s="2220"/>
      <c r="E26" s="2220"/>
      <c r="F26" s="2220"/>
      <c r="G26" s="2220"/>
      <c r="H26" s="2220"/>
      <c r="I26" s="2220"/>
    </row>
    <row r="27" spans="1:9" ht="15" hidden="1" customHeight="1" x14ac:dyDescent="0.25">
      <c r="A27" s="2220"/>
      <c r="B27" s="2220"/>
      <c r="C27" s="2220"/>
      <c r="D27" s="2220"/>
      <c r="E27" s="2220"/>
      <c r="F27" s="2220"/>
      <c r="G27" s="2220"/>
      <c r="H27" s="2220"/>
      <c r="I27" s="2220"/>
    </row>
    <row r="28" spans="1:9" ht="15" hidden="1" customHeight="1" x14ac:dyDescent="0.25">
      <c r="A28" s="2220"/>
      <c r="B28" s="2220"/>
      <c r="C28" s="2220"/>
      <c r="D28" s="2220"/>
      <c r="E28" s="2220"/>
      <c r="F28" s="2220"/>
      <c r="G28" s="2220"/>
      <c r="H28" s="2220"/>
      <c r="I28" s="2220"/>
    </row>
    <row r="29" spans="1:9" ht="15" hidden="1" customHeight="1" x14ac:dyDescent="0.25">
      <c r="A29" s="2220"/>
      <c r="B29" s="2220"/>
      <c r="C29" s="2220"/>
      <c r="D29" s="2220"/>
      <c r="E29" s="2220"/>
      <c r="F29" s="2220"/>
      <c r="G29" s="2220"/>
      <c r="H29" s="2220"/>
      <c r="I29" s="2220"/>
    </row>
    <row r="30" spans="1:9" ht="15" hidden="1" customHeight="1" x14ac:dyDescent="0.25">
      <c r="A30" s="2220"/>
      <c r="B30" s="2220"/>
      <c r="C30" s="2220"/>
      <c r="D30" s="2220"/>
      <c r="E30" s="2220"/>
      <c r="F30" s="2220"/>
      <c r="G30" s="2220"/>
      <c r="H30" s="2220"/>
      <c r="I30" s="2220"/>
    </row>
    <row r="31" spans="1:9" ht="15" hidden="1" customHeight="1" x14ac:dyDescent="0.25">
      <c r="A31" s="2220"/>
      <c r="B31" s="2220"/>
      <c r="C31" s="2220"/>
      <c r="D31" s="2220"/>
      <c r="E31" s="2220"/>
      <c r="F31" s="2220"/>
      <c r="G31" s="2220"/>
      <c r="H31" s="2220"/>
      <c r="I31" s="2220"/>
    </row>
    <row r="32" spans="1:9" ht="15" hidden="1" customHeight="1" x14ac:dyDescent="0.25">
      <c r="A32" s="2220"/>
      <c r="B32" s="2220"/>
      <c r="C32" s="2220"/>
      <c r="D32" s="2220"/>
      <c r="E32" s="2220"/>
      <c r="F32" s="2220"/>
      <c r="G32" s="2220"/>
      <c r="H32" s="2220"/>
      <c r="I32" s="2220"/>
    </row>
    <row r="33" spans="1:9" ht="15" hidden="1" customHeight="1" x14ac:dyDescent="0.25">
      <c r="A33" s="2220"/>
      <c r="B33" s="2220"/>
      <c r="C33" s="2220"/>
      <c r="D33" s="2220"/>
      <c r="E33" s="2220"/>
      <c r="F33" s="2220"/>
      <c r="G33" s="2220"/>
      <c r="H33" s="2220"/>
      <c r="I33" s="2220"/>
    </row>
    <row r="34" spans="1:9" ht="15" hidden="1" customHeight="1" x14ac:dyDescent="0.25">
      <c r="A34" s="2220"/>
      <c r="B34" s="2220"/>
      <c r="C34" s="2220"/>
      <c r="D34" s="2220"/>
      <c r="E34" s="2220"/>
      <c r="F34" s="2220"/>
      <c r="G34" s="2220"/>
      <c r="H34" s="2220"/>
      <c r="I34" s="2220"/>
    </row>
    <row r="35" spans="1:9" ht="15" hidden="1" customHeight="1" x14ac:dyDescent="0.25">
      <c r="A35" s="2220"/>
      <c r="B35" s="2220"/>
      <c r="C35" s="2220"/>
      <c r="D35" s="2220"/>
      <c r="E35" s="2220"/>
      <c r="F35" s="2220"/>
      <c r="G35" s="2220"/>
      <c r="H35" s="2220"/>
      <c r="I35" s="2220"/>
    </row>
    <row r="36" spans="1:9" ht="15" hidden="1" customHeight="1" x14ac:dyDescent="0.25">
      <c r="A36" s="2220"/>
      <c r="B36" s="2220"/>
      <c r="C36" s="2220"/>
      <c r="D36" s="2220"/>
      <c r="E36" s="2220"/>
      <c r="F36" s="2220"/>
      <c r="G36" s="2220"/>
      <c r="H36" s="2220"/>
      <c r="I36" s="2220"/>
    </row>
    <row r="37" spans="1:9" ht="15" hidden="1" customHeight="1" x14ac:dyDescent="0.25">
      <c r="A37" s="2220"/>
      <c r="B37" s="2220"/>
      <c r="C37" s="2220"/>
      <c r="D37" s="2220"/>
      <c r="E37" s="2220"/>
      <c r="F37" s="2220"/>
      <c r="G37" s="2220"/>
      <c r="H37" s="2220"/>
      <c r="I37" s="2220"/>
    </row>
    <row r="38" spans="1:9" ht="64.5" customHeight="1" x14ac:dyDescent="0.25">
      <c r="A38" s="2220"/>
      <c r="B38" s="2220"/>
      <c r="C38" s="2220"/>
      <c r="D38" s="2220"/>
      <c r="E38" s="2220"/>
      <c r="F38" s="2220"/>
      <c r="G38" s="2220"/>
      <c r="H38" s="2220"/>
      <c r="I38" s="2220"/>
    </row>
  </sheetData>
  <mergeCells count="1">
    <mergeCell ref="A1:I38"/>
  </mergeCells>
  <pageMargins left="0.7" right="0.7" top="0.75" bottom="0.75" header="0.3" footer="0.3"/>
  <pageSetup firstPageNumber="31" orientation="portrait" useFirstPageNumber="1" r:id="rId1"/>
  <headerFooter>
    <oddHeader>&amp;L&amp;9
Semi-Annual Child Welfare Report&amp;C&amp;"-,Bold"&amp;14ARIZONA DEPARTMENT of CHILD SAFETY
&amp;R&amp;9
July 01, 2019 through December 31, 2019</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66"/>
  <sheetViews>
    <sheetView showGridLines="0" showWhiteSpace="0" view="pageLayout" topLeftCell="K1" zoomScaleNormal="100" workbookViewId="0">
      <selection activeCell="K1" sqref="K1:K66"/>
    </sheetView>
  </sheetViews>
  <sheetFormatPr defaultColWidth="9.140625" defaultRowHeight="15" x14ac:dyDescent="0.25"/>
  <cols>
    <col min="1" max="9" width="9.5703125" style="203" hidden="1" customWidth="1"/>
    <col min="10" max="10" width="0" style="203" hidden="1" customWidth="1"/>
    <col min="11" max="11" width="89.140625" style="829" customWidth="1"/>
    <col min="12" max="16384" width="9.140625" style="203"/>
  </cols>
  <sheetData>
    <row r="1" spans="1:11" ht="14.45" customHeight="1" x14ac:dyDescent="0.25">
      <c r="K1" s="2221" t="s">
        <v>880</v>
      </c>
    </row>
    <row r="2" spans="1:11" ht="30.75" customHeight="1" x14ac:dyDescent="0.25">
      <c r="A2" s="1787" t="s">
        <v>477</v>
      </c>
      <c r="B2" s="1787"/>
      <c r="C2" s="1787"/>
      <c r="D2" s="1787"/>
      <c r="E2" s="1787"/>
      <c r="F2" s="1787"/>
      <c r="G2" s="1787"/>
      <c r="H2" s="1787"/>
      <c r="I2" s="1787"/>
      <c r="K2" s="2221"/>
    </row>
    <row r="3" spans="1:11" ht="30.75" customHeight="1" x14ac:dyDescent="0.25">
      <c r="A3" s="1787"/>
      <c r="B3" s="1787"/>
      <c r="C3" s="1787"/>
      <c r="D3" s="1787"/>
      <c r="E3" s="1787"/>
      <c r="F3" s="1787"/>
      <c r="G3" s="1787"/>
      <c r="H3" s="1787"/>
      <c r="I3" s="1787"/>
      <c r="K3" s="2221"/>
    </row>
    <row r="4" spans="1:11" ht="30.75" customHeight="1" x14ac:dyDescent="0.25">
      <c r="A4" s="1787"/>
      <c r="B4" s="1787"/>
      <c r="C4" s="1787"/>
      <c r="D4" s="1787"/>
      <c r="E4" s="1787"/>
      <c r="F4" s="1787"/>
      <c r="G4" s="1787"/>
      <c r="H4" s="1787"/>
      <c r="I4" s="1787"/>
      <c r="K4" s="2221"/>
    </row>
    <row r="5" spans="1:11" ht="30.75" customHeight="1" x14ac:dyDescent="0.25">
      <c r="A5" s="1787"/>
      <c r="B5" s="1787"/>
      <c r="C5" s="1787"/>
      <c r="D5" s="1787"/>
      <c r="E5" s="1787"/>
      <c r="F5" s="1787"/>
      <c r="G5" s="1787"/>
      <c r="H5" s="1787"/>
      <c r="I5" s="1787"/>
      <c r="K5" s="2221"/>
    </row>
    <row r="6" spans="1:11" ht="30.75" customHeight="1" x14ac:dyDescent="0.25">
      <c r="A6" s="1787"/>
      <c r="B6" s="1787"/>
      <c r="C6" s="1787"/>
      <c r="D6" s="1787"/>
      <c r="E6" s="1787"/>
      <c r="F6" s="1787"/>
      <c r="G6" s="1787"/>
      <c r="H6" s="1787"/>
      <c r="I6" s="1787"/>
      <c r="K6" s="2221"/>
    </row>
    <row r="7" spans="1:11" ht="30.75" customHeight="1" x14ac:dyDescent="0.25">
      <c r="A7" s="1787"/>
      <c r="B7" s="1787"/>
      <c r="C7" s="1787"/>
      <c r="D7" s="1787"/>
      <c r="E7" s="1787"/>
      <c r="F7" s="1787"/>
      <c r="G7" s="1787"/>
      <c r="H7" s="1787"/>
      <c r="I7" s="1787"/>
      <c r="K7" s="2221"/>
    </row>
    <row r="8" spans="1:11" ht="30.75" customHeight="1" x14ac:dyDescent="0.25">
      <c r="A8" s="1787"/>
      <c r="B8" s="1787"/>
      <c r="C8" s="1787"/>
      <c r="D8" s="1787"/>
      <c r="E8" s="1787"/>
      <c r="F8" s="1787"/>
      <c r="G8" s="1787"/>
      <c r="H8" s="1787"/>
      <c r="I8" s="1787"/>
      <c r="K8" s="2221"/>
    </row>
    <row r="9" spans="1:11" ht="30.75" customHeight="1" x14ac:dyDescent="0.25">
      <c r="A9" s="1787"/>
      <c r="B9" s="1787"/>
      <c r="C9" s="1787"/>
      <c r="D9" s="1787"/>
      <c r="E9" s="1787"/>
      <c r="F9" s="1787"/>
      <c r="G9" s="1787"/>
      <c r="H9" s="1787"/>
      <c r="I9" s="1787"/>
      <c r="K9" s="2221"/>
    </row>
    <row r="10" spans="1:11" ht="30.75" customHeight="1" x14ac:dyDescent="0.25">
      <c r="A10" s="1787"/>
      <c r="B10" s="1787"/>
      <c r="C10" s="1787"/>
      <c r="D10" s="1787"/>
      <c r="E10" s="1787"/>
      <c r="F10" s="1787"/>
      <c r="G10" s="1787"/>
      <c r="H10" s="1787"/>
      <c r="I10" s="1787"/>
      <c r="K10" s="2221"/>
    </row>
    <row r="11" spans="1:11" ht="30.75" customHeight="1" x14ac:dyDescent="0.25">
      <c r="A11" s="1787"/>
      <c r="B11" s="1787"/>
      <c r="C11" s="1787"/>
      <c r="D11" s="1787"/>
      <c r="E11" s="1787"/>
      <c r="F11" s="1787"/>
      <c r="G11" s="1787"/>
      <c r="H11" s="1787"/>
      <c r="I11" s="1787"/>
      <c r="K11" s="2221"/>
    </row>
    <row r="12" spans="1:11" ht="30.75" customHeight="1" x14ac:dyDescent="0.25">
      <c r="A12" s="1787"/>
      <c r="B12" s="1787"/>
      <c r="C12" s="1787"/>
      <c r="D12" s="1787"/>
      <c r="E12" s="1787"/>
      <c r="F12" s="1787"/>
      <c r="G12" s="1787"/>
      <c r="H12" s="1787"/>
      <c r="I12" s="1787"/>
      <c r="K12" s="2221"/>
    </row>
    <row r="13" spans="1:11" ht="30.75" customHeight="1" x14ac:dyDescent="0.25">
      <c r="A13" s="1787"/>
      <c r="B13" s="1787"/>
      <c r="C13" s="1787"/>
      <c r="D13" s="1787"/>
      <c r="E13" s="1787"/>
      <c r="F13" s="1787"/>
      <c r="G13" s="1787"/>
      <c r="H13" s="1787"/>
      <c r="I13" s="1787"/>
      <c r="K13" s="2221"/>
    </row>
    <row r="14" spans="1:11" ht="30.75" customHeight="1" x14ac:dyDescent="0.25">
      <c r="A14" s="1787"/>
      <c r="B14" s="1787"/>
      <c r="C14" s="1787"/>
      <c r="D14" s="1787"/>
      <c r="E14" s="1787"/>
      <c r="F14" s="1787"/>
      <c r="G14" s="1787"/>
      <c r="H14" s="1787"/>
      <c r="I14" s="1787"/>
      <c r="K14" s="2221"/>
    </row>
    <row r="15" spans="1:11" ht="30.75" customHeight="1" x14ac:dyDescent="0.25">
      <c r="A15" s="1787"/>
      <c r="B15" s="1787"/>
      <c r="C15" s="1787"/>
      <c r="D15" s="1787"/>
      <c r="E15" s="1787"/>
      <c r="F15" s="1787"/>
      <c r="G15" s="1787"/>
      <c r="H15" s="1787"/>
      <c r="I15" s="1787"/>
      <c r="K15" s="2221"/>
    </row>
    <row r="16" spans="1:11" ht="30.75" customHeight="1" x14ac:dyDescent="0.25">
      <c r="A16" s="1787"/>
      <c r="B16" s="1787"/>
      <c r="C16" s="1787"/>
      <c r="D16" s="1787"/>
      <c r="E16" s="1787"/>
      <c r="F16" s="1787"/>
      <c r="G16" s="1787"/>
      <c r="H16" s="1787"/>
      <c r="I16" s="1787"/>
      <c r="K16" s="2221"/>
    </row>
    <row r="17" spans="1:11" ht="30.75" customHeight="1" x14ac:dyDescent="0.25">
      <c r="A17" s="1787"/>
      <c r="B17" s="1787"/>
      <c r="C17" s="1787"/>
      <c r="D17" s="1787"/>
      <c r="E17" s="1787"/>
      <c r="F17" s="1787"/>
      <c r="G17" s="1787"/>
      <c r="H17" s="1787"/>
      <c r="I17" s="1787"/>
      <c r="K17" s="2221"/>
    </row>
    <row r="18" spans="1:11" ht="30.75" customHeight="1" x14ac:dyDescent="0.25">
      <c r="A18" s="1787"/>
      <c r="B18" s="1787"/>
      <c r="C18" s="1787"/>
      <c r="D18" s="1787"/>
      <c r="E18" s="1787"/>
      <c r="F18" s="1787"/>
      <c r="G18" s="1787"/>
      <c r="H18" s="1787"/>
      <c r="I18" s="1787"/>
      <c r="K18" s="2221"/>
    </row>
    <row r="19" spans="1:11" ht="30.75" customHeight="1" x14ac:dyDescent="0.25">
      <c r="A19" s="1787"/>
      <c r="B19" s="1787"/>
      <c r="C19" s="1787"/>
      <c r="D19" s="1787"/>
      <c r="E19" s="1787"/>
      <c r="F19" s="1787"/>
      <c r="G19" s="1787"/>
      <c r="H19" s="1787"/>
      <c r="I19" s="1787"/>
      <c r="K19" s="2221"/>
    </row>
    <row r="20" spans="1:11" ht="30.75" customHeight="1" x14ac:dyDescent="0.25">
      <c r="A20" s="1787"/>
      <c r="B20" s="1787"/>
      <c r="C20" s="1787"/>
      <c r="D20" s="1787"/>
      <c r="E20" s="1787"/>
      <c r="F20" s="1787"/>
      <c r="G20" s="1787"/>
      <c r="H20" s="1787"/>
      <c r="I20" s="1787"/>
      <c r="K20" s="2221"/>
    </row>
    <row r="21" spans="1:11" ht="15" customHeight="1" x14ac:dyDescent="0.25">
      <c r="A21" s="1787"/>
      <c r="B21" s="1787"/>
      <c r="C21" s="1787"/>
      <c r="D21" s="1787"/>
      <c r="E21" s="1787"/>
      <c r="F21" s="1787"/>
      <c r="G21" s="1787"/>
      <c r="H21" s="1787"/>
      <c r="I21" s="1787"/>
      <c r="K21" s="2221"/>
    </row>
    <row r="22" spans="1:11" ht="9" customHeight="1" x14ac:dyDescent="0.25">
      <c r="A22" s="1787"/>
      <c r="B22" s="1787"/>
      <c r="C22" s="1787"/>
      <c r="D22" s="1787"/>
      <c r="E22" s="1787"/>
      <c r="F22" s="1787"/>
      <c r="G22" s="1787"/>
      <c r="H22" s="1787"/>
      <c r="I22" s="1787"/>
      <c r="K22" s="2221"/>
    </row>
    <row r="23" spans="1:11" ht="30" hidden="1" customHeight="1" x14ac:dyDescent="0.25">
      <c r="A23" s="1787"/>
      <c r="B23" s="1787"/>
      <c r="C23" s="1787"/>
      <c r="D23" s="1787"/>
      <c r="E23" s="1787"/>
      <c r="F23" s="1787"/>
      <c r="G23" s="1787"/>
      <c r="H23" s="1787"/>
      <c r="I23" s="1787"/>
      <c r="K23" s="2221"/>
    </row>
    <row r="24" spans="1:11" ht="0.95" hidden="1" customHeight="1" x14ac:dyDescent="0.25">
      <c r="A24" s="1787"/>
      <c r="B24" s="1787"/>
      <c r="C24" s="1787"/>
      <c r="D24" s="1787"/>
      <c r="E24" s="1787"/>
      <c r="F24" s="1787"/>
      <c r="G24" s="1787"/>
      <c r="H24" s="1787"/>
      <c r="I24" s="1787"/>
      <c r="K24" s="2221"/>
    </row>
    <row r="25" spans="1:11" ht="5.0999999999999996" customHeight="1" x14ac:dyDescent="0.25">
      <c r="A25" s="1787"/>
      <c r="B25" s="1787"/>
      <c r="C25" s="1787"/>
      <c r="D25" s="1787"/>
      <c r="E25" s="1787"/>
      <c r="F25" s="1787"/>
      <c r="G25" s="1787"/>
      <c r="H25" s="1787"/>
      <c r="I25" s="1787"/>
      <c r="K25" s="2221"/>
    </row>
    <row r="26" spans="1:11" ht="6.95" customHeight="1" x14ac:dyDescent="0.25">
      <c r="A26" s="1787"/>
      <c r="B26" s="1787"/>
      <c r="C26" s="1787"/>
      <c r="D26" s="1787"/>
      <c r="E26" s="1787"/>
      <c r="F26" s="1787"/>
      <c r="G26" s="1787"/>
      <c r="H26" s="1787"/>
      <c r="I26" s="1787"/>
      <c r="K26" s="2221"/>
    </row>
    <row r="27" spans="1:11" ht="30.75" customHeight="1" x14ac:dyDescent="0.25">
      <c r="A27" s="1787"/>
      <c r="B27" s="1787"/>
      <c r="C27" s="1787"/>
      <c r="D27" s="1787"/>
      <c r="E27" s="1787"/>
      <c r="F27" s="1787"/>
      <c r="G27" s="1787"/>
      <c r="H27" s="1787"/>
      <c r="I27" s="1787"/>
      <c r="K27" s="2221"/>
    </row>
    <row r="28" spans="1:11" ht="30.75" customHeight="1" x14ac:dyDescent="0.25">
      <c r="A28" s="1787"/>
      <c r="B28" s="1787"/>
      <c r="C28" s="1787"/>
      <c r="D28" s="1787"/>
      <c r="E28" s="1787"/>
      <c r="F28" s="1787"/>
      <c r="G28" s="1787"/>
      <c r="H28" s="1787"/>
      <c r="I28" s="1787"/>
      <c r="K28" s="2221"/>
    </row>
    <row r="29" spans="1:11" x14ac:dyDescent="0.25">
      <c r="A29" s="1787"/>
      <c r="B29" s="1787"/>
      <c r="C29" s="1787"/>
      <c r="D29" s="1787"/>
      <c r="E29" s="1787"/>
      <c r="F29" s="1787"/>
      <c r="G29" s="1787"/>
      <c r="H29" s="1787"/>
      <c r="I29" s="1787"/>
      <c r="K29" s="2221"/>
    </row>
    <row r="30" spans="1:11" x14ac:dyDescent="0.25">
      <c r="A30" s="1787"/>
      <c r="B30" s="1787"/>
      <c r="C30" s="1787"/>
      <c r="D30" s="1787"/>
      <c r="E30" s="1787"/>
      <c r="F30" s="1787"/>
      <c r="G30" s="1787"/>
      <c r="H30" s="1787"/>
      <c r="I30" s="1787"/>
      <c r="K30" s="2221"/>
    </row>
    <row r="31" spans="1:11" x14ac:dyDescent="0.25">
      <c r="A31" s="1787"/>
      <c r="B31" s="1787"/>
      <c r="C31" s="1787"/>
      <c r="D31" s="1787"/>
      <c r="E31" s="1787"/>
      <c r="F31" s="1787"/>
      <c r="G31" s="1787"/>
      <c r="H31" s="1787"/>
      <c r="I31" s="1787"/>
      <c r="K31" s="2221"/>
    </row>
    <row r="32" spans="1:11" x14ac:dyDescent="0.25">
      <c r="A32" s="1787"/>
      <c r="B32" s="1787"/>
      <c r="C32" s="1787"/>
      <c r="D32" s="1787"/>
      <c r="E32" s="1787"/>
      <c r="F32" s="1787"/>
      <c r="G32" s="1787"/>
      <c r="H32" s="1787"/>
      <c r="I32" s="1787"/>
      <c r="K32" s="2221"/>
    </row>
    <row r="33" spans="1:11" x14ac:dyDescent="0.25">
      <c r="A33" s="1787"/>
      <c r="B33" s="1787"/>
      <c r="C33" s="1787"/>
      <c r="D33" s="1787"/>
      <c r="E33" s="1787"/>
      <c r="F33" s="1787"/>
      <c r="G33" s="1787"/>
      <c r="H33" s="1787"/>
      <c r="I33" s="1787"/>
      <c r="K33" s="2221"/>
    </row>
    <row r="34" spans="1:11" x14ac:dyDescent="0.25">
      <c r="A34" s="1787"/>
      <c r="B34" s="1787"/>
      <c r="C34" s="1787"/>
      <c r="D34" s="1787"/>
      <c r="E34" s="1787"/>
      <c r="F34" s="1787"/>
      <c r="G34" s="1787"/>
      <c r="H34" s="1787"/>
      <c r="I34" s="1787"/>
      <c r="K34" s="2221"/>
    </row>
    <row r="35" spans="1:11" x14ac:dyDescent="0.25">
      <c r="A35" s="1787"/>
      <c r="B35" s="1787"/>
      <c r="C35" s="1787"/>
      <c r="D35" s="1787"/>
      <c r="E35" s="1787"/>
      <c r="F35" s="1787"/>
      <c r="G35" s="1787"/>
      <c r="H35" s="1787"/>
      <c r="I35" s="1787"/>
      <c r="K35" s="2221"/>
    </row>
    <row r="36" spans="1:11" x14ac:dyDescent="0.25">
      <c r="A36" s="1787"/>
      <c r="B36" s="1787"/>
      <c r="C36" s="1787"/>
      <c r="D36" s="1787"/>
      <c r="E36" s="1787"/>
      <c r="F36" s="1787"/>
      <c r="G36" s="1787"/>
      <c r="H36" s="1787"/>
      <c r="I36" s="1787"/>
      <c r="K36" s="2221"/>
    </row>
    <row r="37" spans="1:11" x14ac:dyDescent="0.25">
      <c r="A37" s="1787"/>
      <c r="B37" s="1787"/>
      <c r="C37" s="1787"/>
      <c r="D37" s="1787"/>
      <c r="E37" s="1787"/>
      <c r="F37" s="1787"/>
      <c r="G37" s="1787"/>
      <c r="H37" s="1787"/>
      <c r="I37" s="1787"/>
      <c r="K37" s="2221"/>
    </row>
    <row r="38" spans="1:11" x14ac:dyDescent="0.25">
      <c r="A38" s="1787"/>
      <c r="B38" s="1787"/>
      <c r="C38" s="1787"/>
      <c r="D38" s="1787"/>
      <c r="E38" s="1787"/>
      <c r="F38" s="1787"/>
      <c r="G38" s="1787"/>
      <c r="H38" s="1787"/>
      <c r="I38" s="1787"/>
      <c r="K38" s="2221"/>
    </row>
    <row r="39" spans="1:11" x14ac:dyDescent="0.25">
      <c r="A39" s="1787"/>
      <c r="B39" s="1787"/>
      <c r="C39" s="1787"/>
      <c r="D39" s="1787"/>
      <c r="E39" s="1787"/>
      <c r="F39" s="1787"/>
      <c r="G39" s="1787"/>
      <c r="H39" s="1787"/>
      <c r="I39" s="1787"/>
      <c r="K39" s="2221"/>
    </row>
    <row r="40" spans="1:11" x14ac:dyDescent="0.25">
      <c r="A40" s="1787"/>
      <c r="B40" s="1787"/>
      <c r="C40" s="1787"/>
      <c r="D40" s="1787"/>
      <c r="E40" s="1787"/>
      <c r="F40" s="1787"/>
      <c r="G40" s="1787"/>
      <c r="H40" s="1787"/>
      <c r="I40" s="1787"/>
      <c r="K40" s="2221"/>
    </row>
    <row r="41" spans="1:11" x14ac:dyDescent="0.25">
      <c r="A41" s="1787"/>
      <c r="B41" s="1787"/>
      <c r="C41" s="1787"/>
      <c r="D41" s="1787"/>
      <c r="E41" s="1787"/>
      <c r="F41" s="1787"/>
      <c r="G41" s="1787"/>
      <c r="H41" s="1787"/>
      <c r="I41" s="1787"/>
      <c r="K41" s="2221"/>
    </row>
    <row r="42" spans="1:11" x14ac:dyDescent="0.25">
      <c r="A42" s="1787"/>
      <c r="B42" s="1787"/>
      <c r="C42" s="1787"/>
      <c r="D42" s="1787"/>
      <c r="E42" s="1787"/>
      <c r="F42" s="1787"/>
      <c r="G42" s="1787"/>
      <c r="H42" s="1787"/>
      <c r="I42" s="1787"/>
      <c r="K42" s="2221"/>
    </row>
    <row r="43" spans="1:11" x14ac:dyDescent="0.25">
      <c r="A43" s="1787"/>
      <c r="B43" s="1787"/>
      <c r="C43" s="1787"/>
      <c r="D43" s="1787"/>
      <c r="E43" s="1787"/>
      <c r="F43" s="1787"/>
      <c r="G43" s="1787"/>
      <c r="H43" s="1787"/>
      <c r="I43" s="1787"/>
      <c r="K43" s="2221"/>
    </row>
    <row r="44" spans="1:11" ht="99.75" customHeight="1" x14ac:dyDescent="0.25">
      <c r="A44" s="1787"/>
      <c r="B44" s="1787"/>
      <c r="C44" s="1787"/>
      <c r="D44" s="1787"/>
      <c r="E44" s="1787"/>
      <c r="F44" s="1787"/>
      <c r="G44" s="1787"/>
      <c r="H44" s="1787"/>
      <c r="I44" s="1787"/>
      <c r="K44" s="2221"/>
    </row>
    <row r="45" spans="1:11" x14ac:dyDescent="0.25">
      <c r="A45" s="1787"/>
      <c r="B45" s="1787"/>
      <c r="C45" s="1787"/>
      <c r="D45" s="1787"/>
      <c r="E45" s="1787"/>
      <c r="F45" s="1787"/>
      <c r="G45" s="1787"/>
      <c r="H45" s="1787"/>
      <c r="I45" s="1787"/>
      <c r="K45" s="2221"/>
    </row>
    <row r="46" spans="1:11" x14ac:dyDescent="0.25">
      <c r="A46" s="1787"/>
      <c r="B46" s="1787"/>
      <c r="C46" s="1787"/>
      <c r="D46" s="1787"/>
      <c r="E46" s="1787"/>
      <c r="F46" s="1787"/>
      <c r="G46" s="1787"/>
      <c r="H46" s="1787"/>
      <c r="I46" s="1787"/>
      <c r="K46" s="2221"/>
    </row>
    <row r="47" spans="1:11" x14ac:dyDescent="0.25">
      <c r="A47" s="1787"/>
      <c r="B47" s="1787"/>
      <c r="C47" s="1787"/>
      <c r="D47" s="1787"/>
      <c r="E47" s="1787"/>
      <c r="F47" s="1787"/>
      <c r="G47" s="1787"/>
      <c r="H47" s="1787"/>
      <c r="I47" s="1787"/>
      <c r="K47" s="2221"/>
    </row>
    <row r="48" spans="1:11" x14ac:dyDescent="0.25">
      <c r="A48" s="1787"/>
      <c r="B48" s="1787"/>
      <c r="C48" s="1787"/>
      <c r="D48" s="1787"/>
      <c r="E48" s="1787"/>
      <c r="F48" s="1787"/>
      <c r="G48" s="1787"/>
      <c r="H48" s="1787"/>
      <c r="I48" s="1787"/>
      <c r="K48" s="2221"/>
    </row>
    <row r="49" spans="1:11" x14ac:dyDescent="0.25">
      <c r="A49" s="1787"/>
      <c r="B49" s="1787"/>
      <c r="C49" s="1787"/>
      <c r="D49" s="1787"/>
      <c r="E49" s="1787"/>
      <c r="F49" s="1787"/>
      <c r="G49" s="1787"/>
      <c r="H49" s="1787"/>
      <c r="I49" s="1787"/>
      <c r="K49" s="2221"/>
    </row>
    <row r="50" spans="1:11" x14ac:dyDescent="0.25">
      <c r="A50" s="1787"/>
      <c r="B50" s="1787"/>
      <c r="C50" s="1787"/>
      <c r="D50" s="1787"/>
      <c r="E50" s="1787"/>
      <c r="F50" s="1787"/>
      <c r="G50" s="1787"/>
      <c r="H50" s="1787"/>
      <c r="I50" s="1787"/>
      <c r="K50" s="2221"/>
    </row>
    <row r="51" spans="1:11" x14ac:dyDescent="0.25">
      <c r="K51" s="2221"/>
    </row>
    <row r="52" spans="1:11" x14ac:dyDescent="0.25">
      <c r="K52" s="2221"/>
    </row>
    <row r="53" spans="1:11" x14ac:dyDescent="0.25">
      <c r="K53" s="2221"/>
    </row>
    <row r="54" spans="1:11" x14ac:dyDescent="0.25">
      <c r="K54" s="2221"/>
    </row>
    <row r="55" spans="1:11" x14ac:dyDescent="0.25">
      <c r="K55" s="2221"/>
    </row>
    <row r="56" spans="1:11" x14ac:dyDescent="0.25">
      <c r="K56" s="2221"/>
    </row>
    <row r="57" spans="1:11" x14ac:dyDescent="0.25">
      <c r="K57" s="2221"/>
    </row>
    <row r="58" spans="1:11" x14ac:dyDescent="0.25">
      <c r="K58" s="2221"/>
    </row>
    <row r="59" spans="1:11" x14ac:dyDescent="0.25">
      <c r="K59" s="2221"/>
    </row>
    <row r="60" spans="1:11" x14ac:dyDescent="0.25">
      <c r="K60" s="2221"/>
    </row>
    <row r="61" spans="1:11" x14ac:dyDescent="0.25">
      <c r="K61" s="2221"/>
    </row>
    <row r="62" spans="1:11" x14ac:dyDescent="0.25">
      <c r="K62" s="2221"/>
    </row>
    <row r="63" spans="1:11" x14ac:dyDescent="0.25">
      <c r="K63" s="2221"/>
    </row>
    <row r="64" spans="1:11" x14ac:dyDescent="0.25">
      <c r="K64" s="2221"/>
    </row>
    <row r="65" spans="11:11" x14ac:dyDescent="0.25">
      <c r="K65" s="2221"/>
    </row>
    <row r="66" spans="11:11" x14ac:dyDescent="0.25">
      <c r="K66" s="2221"/>
    </row>
  </sheetData>
  <sheetProtection algorithmName="SHA-512" hashValue="1fAezprM8V2KRFnJOWLvIY0cadtM1SCqf2S88wPIg1Jq5iDWewx2tvSWoBwTsgtaZnK27gUEPWUNuurFIEetEw==" saltValue="6dLSBYnOxVnu8875bbFn9A==" spinCount="100000" sheet="1" objects="1" scenarios="1"/>
  <mergeCells count="2">
    <mergeCell ref="A2:I50"/>
    <mergeCell ref="K1:K66"/>
  </mergeCells>
  <pageMargins left="0.7" right="0.7" top="0.85416666666666696" bottom="0.75" header="0.3" footer="0.3"/>
  <pageSetup firstPageNumber="32" orientation="portrait" useFirstPageNumber="1" r:id="rId1"/>
  <headerFooter>
    <oddHeader>&amp;L&amp;9
Semi-Annual Child Welfare Report&amp;C&amp;"-,Bold"&amp;14ARIZONA DEPARTMENT of  CHILD SAFETY&amp;R&amp;9
July 01, 2020 through December 31, 2020</oddHeader>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000"/>
  <sheetViews>
    <sheetView view="pageLayout" zoomScaleNormal="100" workbookViewId="0">
      <selection activeCell="A2" sqref="A2:F22"/>
    </sheetView>
  </sheetViews>
  <sheetFormatPr defaultColWidth="9.140625" defaultRowHeight="15" x14ac:dyDescent="0.25"/>
  <cols>
    <col min="1" max="1" width="18.42578125" style="32" bestFit="1" customWidth="1"/>
    <col min="2" max="2" width="57.140625" style="32" customWidth="1"/>
    <col min="3" max="3" width="9.140625" style="556"/>
    <col min="4" max="16384" width="9.140625" style="203"/>
  </cols>
  <sheetData>
    <row r="1" spans="1:5" ht="15.75" thickBot="1" x14ac:dyDescent="0.3"/>
    <row r="2" spans="1:5" x14ac:dyDescent="0.25">
      <c r="A2" s="557" t="s">
        <v>366</v>
      </c>
      <c r="B2" s="558" t="s">
        <v>367</v>
      </c>
      <c r="C2" s="559" t="s">
        <v>368</v>
      </c>
      <c r="D2" s="560"/>
      <c r="E2" s="561"/>
    </row>
    <row r="3" spans="1:5" x14ac:dyDescent="0.25">
      <c r="A3" s="562" t="s">
        <v>369</v>
      </c>
      <c r="B3" s="563"/>
      <c r="C3" s="564"/>
      <c r="D3" s="565"/>
      <c r="E3" s="566"/>
    </row>
    <row r="4" spans="1:5" x14ac:dyDescent="0.25">
      <c r="A4" s="562" t="s">
        <v>370</v>
      </c>
      <c r="B4" s="563"/>
      <c r="C4" s="564"/>
      <c r="D4" s="565"/>
      <c r="E4" s="566"/>
    </row>
    <row r="5" spans="1:5" ht="197.25" customHeight="1" x14ac:dyDescent="0.25">
      <c r="A5" s="562" t="s">
        <v>371</v>
      </c>
      <c r="B5" s="567" t="s">
        <v>372</v>
      </c>
      <c r="C5" s="564" t="s">
        <v>313</v>
      </c>
      <c r="D5" s="565"/>
      <c r="E5" s="566"/>
    </row>
    <row r="6" spans="1:5" ht="78" customHeight="1" x14ac:dyDescent="0.25">
      <c r="A6" s="562" t="s">
        <v>373</v>
      </c>
      <c r="B6" s="567" t="s">
        <v>374</v>
      </c>
      <c r="C6" s="564" t="s">
        <v>313</v>
      </c>
      <c r="D6" s="565"/>
      <c r="E6" s="566"/>
    </row>
    <row r="7" spans="1:5" ht="30" x14ac:dyDescent="0.25">
      <c r="A7" s="562" t="s">
        <v>375</v>
      </c>
      <c r="B7" s="567" t="s">
        <v>376</v>
      </c>
      <c r="C7" s="564" t="s">
        <v>313</v>
      </c>
      <c r="D7" s="565"/>
      <c r="E7" s="566"/>
    </row>
    <row r="8" spans="1:5" ht="45" x14ac:dyDescent="0.25">
      <c r="A8" s="562" t="s">
        <v>377</v>
      </c>
      <c r="B8" s="567" t="s">
        <v>378</v>
      </c>
      <c r="C8" s="564" t="s">
        <v>313</v>
      </c>
      <c r="D8" s="565"/>
      <c r="E8" s="566"/>
    </row>
    <row r="9" spans="1:5" x14ac:dyDescent="0.25">
      <c r="A9" s="562" t="s">
        <v>350</v>
      </c>
      <c r="B9" s="563"/>
      <c r="C9" s="564"/>
      <c r="D9" s="565"/>
      <c r="E9" s="566"/>
    </row>
    <row r="10" spans="1:5" x14ac:dyDescent="0.25">
      <c r="A10" s="562" t="s">
        <v>19</v>
      </c>
      <c r="B10" s="563"/>
      <c r="C10" s="564"/>
      <c r="D10" s="565"/>
      <c r="E10" s="566"/>
    </row>
    <row r="11" spans="1:5" x14ac:dyDescent="0.25">
      <c r="A11" s="562" t="s">
        <v>17</v>
      </c>
      <c r="B11" s="563"/>
      <c r="C11" s="564"/>
      <c r="D11" s="565"/>
      <c r="E11" s="566"/>
    </row>
    <row r="12" spans="1:5" x14ac:dyDescent="0.25">
      <c r="A12" s="562" t="s">
        <v>18</v>
      </c>
      <c r="B12" s="563"/>
      <c r="C12" s="564"/>
      <c r="D12" s="565"/>
      <c r="E12" s="566"/>
    </row>
    <row r="13" spans="1:5" x14ac:dyDescent="0.25">
      <c r="A13" s="562" t="s">
        <v>16</v>
      </c>
      <c r="B13" s="563"/>
      <c r="C13" s="564"/>
      <c r="D13" s="565"/>
      <c r="E13" s="566"/>
    </row>
    <row r="14" spans="1:5" x14ac:dyDescent="0.25">
      <c r="A14" s="562"/>
      <c r="B14" s="563"/>
      <c r="C14" s="564"/>
      <c r="D14" s="565"/>
      <c r="E14" s="566"/>
    </row>
    <row r="15" spans="1:5" x14ac:dyDescent="0.25">
      <c r="A15" s="562"/>
      <c r="B15" s="563"/>
      <c r="C15" s="564"/>
      <c r="D15" s="565"/>
      <c r="E15" s="566"/>
    </row>
    <row r="16" spans="1:5" x14ac:dyDescent="0.25">
      <c r="A16" s="562"/>
      <c r="B16" s="563"/>
      <c r="C16" s="564"/>
      <c r="D16" s="565"/>
      <c r="E16" s="566"/>
    </row>
    <row r="17" spans="1:5" x14ac:dyDescent="0.25">
      <c r="A17" s="562"/>
      <c r="B17" s="563"/>
      <c r="C17" s="564"/>
      <c r="D17" s="565"/>
      <c r="E17" s="566"/>
    </row>
    <row r="18" spans="1:5" x14ac:dyDescent="0.25">
      <c r="A18" s="562"/>
      <c r="B18" s="563"/>
      <c r="C18" s="564"/>
      <c r="D18" s="565"/>
      <c r="E18" s="566"/>
    </row>
    <row r="19" spans="1:5" x14ac:dyDescent="0.25">
      <c r="A19" s="562"/>
      <c r="B19" s="563"/>
      <c r="C19" s="564"/>
      <c r="D19" s="565"/>
      <c r="E19" s="566"/>
    </row>
    <row r="20" spans="1:5" x14ac:dyDescent="0.25">
      <c r="A20" s="562"/>
      <c r="B20" s="563"/>
      <c r="C20" s="564"/>
      <c r="D20" s="565"/>
      <c r="E20" s="566"/>
    </row>
    <row r="21" spans="1:5" x14ac:dyDescent="0.25">
      <c r="A21" s="562"/>
      <c r="B21" s="563"/>
      <c r="C21" s="564"/>
      <c r="D21" s="565"/>
      <c r="E21" s="566"/>
    </row>
    <row r="22" spans="1:5" x14ac:dyDescent="0.25">
      <c r="A22" s="562"/>
      <c r="B22" s="563"/>
      <c r="C22" s="564"/>
      <c r="D22" s="565"/>
      <c r="E22" s="566"/>
    </row>
    <row r="23" spans="1:5" x14ac:dyDescent="0.25">
      <c r="A23" s="562"/>
      <c r="B23" s="563"/>
      <c r="C23" s="564"/>
      <c r="D23" s="565"/>
      <c r="E23" s="566"/>
    </row>
    <row r="24" spans="1:5" x14ac:dyDescent="0.25">
      <c r="A24" s="562"/>
      <c r="B24" s="563"/>
      <c r="C24" s="564"/>
      <c r="D24" s="565"/>
      <c r="E24" s="566"/>
    </row>
    <row r="25" spans="1:5" x14ac:dyDescent="0.25">
      <c r="A25" s="562"/>
      <c r="B25" s="563"/>
      <c r="C25" s="564"/>
      <c r="D25" s="565"/>
      <c r="E25" s="566"/>
    </row>
    <row r="26" spans="1:5" x14ac:dyDescent="0.25">
      <c r="A26" s="562"/>
      <c r="B26" s="563"/>
      <c r="C26" s="564"/>
      <c r="D26" s="565"/>
      <c r="E26" s="566"/>
    </row>
    <row r="27" spans="1:5" x14ac:dyDescent="0.25">
      <c r="A27" s="562"/>
      <c r="B27" s="563"/>
      <c r="C27" s="564"/>
      <c r="D27" s="565"/>
      <c r="E27" s="566"/>
    </row>
    <row r="28" spans="1:5" x14ac:dyDescent="0.25">
      <c r="A28" s="562"/>
      <c r="B28" s="563"/>
      <c r="C28" s="564"/>
      <c r="D28" s="565"/>
      <c r="E28" s="566"/>
    </row>
    <row r="29" spans="1:5" x14ac:dyDescent="0.25">
      <c r="A29" s="562"/>
      <c r="B29" s="563"/>
      <c r="C29" s="564"/>
      <c r="D29" s="565"/>
      <c r="E29" s="566"/>
    </row>
    <row r="30" spans="1:5" x14ac:dyDescent="0.25">
      <c r="A30" s="562"/>
      <c r="B30" s="563"/>
      <c r="C30" s="564"/>
      <c r="D30" s="565"/>
      <c r="E30" s="566"/>
    </row>
    <row r="31" spans="1:5" x14ac:dyDescent="0.25">
      <c r="A31" s="562"/>
      <c r="B31" s="563"/>
      <c r="C31" s="564"/>
      <c r="D31" s="565"/>
      <c r="E31" s="566"/>
    </row>
    <row r="32" spans="1:5" x14ac:dyDescent="0.25">
      <c r="A32" s="562"/>
      <c r="B32" s="563"/>
      <c r="C32" s="564"/>
      <c r="D32" s="565"/>
      <c r="E32" s="566"/>
    </row>
    <row r="33" spans="1:5" x14ac:dyDescent="0.25">
      <c r="A33" s="562"/>
      <c r="B33" s="563"/>
      <c r="C33" s="564"/>
      <c r="D33" s="565"/>
      <c r="E33" s="566"/>
    </row>
    <row r="34" spans="1:5" x14ac:dyDescent="0.25">
      <c r="A34" s="562"/>
      <c r="B34" s="563"/>
      <c r="C34" s="564"/>
      <c r="D34" s="565"/>
      <c r="E34" s="566"/>
    </row>
    <row r="35" spans="1:5" x14ac:dyDescent="0.25">
      <c r="A35" s="562"/>
      <c r="B35" s="563"/>
      <c r="C35" s="564"/>
      <c r="D35" s="565"/>
      <c r="E35" s="566"/>
    </row>
    <row r="36" spans="1:5" x14ac:dyDescent="0.25">
      <c r="A36" s="562"/>
      <c r="B36" s="563"/>
      <c r="C36" s="564"/>
      <c r="D36" s="565"/>
      <c r="E36" s="566"/>
    </row>
    <row r="37" spans="1:5" x14ac:dyDescent="0.25">
      <c r="A37" s="562"/>
      <c r="B37" s="563"/>
      <c r="C37" s="564"/>
      <c r="D37" s="565"/>
      <c r="E37" s="566"/>
    </row>
    <row r="38" spans="1:5" x14ac:dyDescent="0.25">
      <c r="A38" s="562"/>
      <c r="B38" s="563"/>
      <c r="C38" s="564"/>
      <c r="D38" s="565"/>
      <c r="E38" s="566"/>
    </row>
    <row r="39" spans="1:5" x14ac:dyDescent="0.25">
      <c r="A39" s="562"/>
      <c r="B39" s="563"/>
      <c r="C39" s="564"/>
      <c r="D39" s="565"/>
      <c r="E39" s="566"/>
    </row>
    <row r="40" spans="1:5" x14ac:dyDescent="0.25">
      <c r="A40" s="562"/>
      <c r="B40" s="563"/>
      <c r="C40" s="564"/>
      <c r="D40" s="565"/>
      <c r="E40" s="566"/>
    </row>
    <row r="41" spans="1:5" x14ac:dyDescent="0.25">
      <c r="A41" s="562"/>
      <c r="B41" s="563"/>
      <c r="C41" s="564"/>
      <c r="D41" s="565"/>
      <c r="E41" s="566"/>
    </row>
    <row r="42" spans="1:5" x14ac:dyDescent="0.25">
      <c r="A42" s="562"/>
      <c r="B42" s="563"/>
      <c r="C42" s="564"/>
      <c r="D42" s="565"/>
      <c r="E42" s="566"/>
    </row>
    <row r="43" spans="1:5" x14ac:dyDescent="0.25">
      <c r="A43" s="562"/>
      <c r="B43" s="563"/>
      <c r="C43" s="564"/>
      <c r="D43" s="565"/>
      <c r="E43" s="566"/>
    </row>
    <row r="44" spans="1:5" x14ac:dyDescent="0.25">
      <c r="A44" s="562"/>
      <c r="B44" s="563"/>
      <c r="C44" s="564"/>
      <c r="D44" s="565"/>
      <c r="E44" s="566"/>
    </row>
    <row r="45" spans="1:5" x14ac:dyDescent="0.25">
      <c r="A45" s="562"/>
      <c r="B45" s="563"/>
      <c r="C45" s="564"/>
      <c r="D45" s="565"/>
      <c r="E45" s="566"/>
    </row>
    <row r="46" spans="1:5" x14ac:dyDescent="0.25">
      <c r="A46" s="562"/>
      <c r="B46" s="563"/>
      <c r="C46" s="564"/>
      <c r="D46" s="565"/>
      <c r="E46" s="566"/>
    </row>
    <row r="47" spans="1:5" x14ac:dyDescent="0.25">
      <c r="A47" s="562"/>
      <c r="B47" s="563"/>
      <c r="C47" s="564"/>
      <c r="D47" s="565"/>
      <c r="E47" s="566"/>
    </row>
    <row r="48" spans="1:5" x14ac:dyDescent="0.25">
      <c r="A48" s="562"/>
      <c r="B48" s="563"/>
      <c r="C48" s="564"/>
      <c r="D48" s="565"/>
      <c r="E48" s="566"/>
    </row>
    <row r="49" spans="1:5" x14ac:dyDescent="0.25">
      <c r="A49" s="562"/>
      <c r="B49" s="563"/>
      <c r="C49" s="564"/>
      <c r="D49" s="565"/>
      <c r="E49" s="566"/>
    </row>
    <row r="50" spans="1:5" x14ac:dyDescent="0.25">
      <c r="A50" s="562"/>
      <c r="B50" s="563"/>
      <c r="C50" s="564"/>
      <c r="D50" s="565"/>
      <c r="E50" s="566"/>
    </row>
    <row r="51" spans="1:5" x14ac:dyDescent="0.25">
      <c r="A51" s="562"/>
      <c r="B51" s="563"/>
      <c r="C51" s="564"/>
      <c r="D51" s="565"/>
      <c r="E51" s="566"/>
    </row>
    <row r="52" spans="1:5" x14ac:dyDescent="0.25">
      <c r="A52" s="562"/>
      <c r="B52" s="563"/>
      <c r="C52" s="564"/>
      <c r="D52" s="565"/>
      <c r="E52" s="566"/>
    </row>
    <row r="53" spans="1:5" x14ac:dyDescent="0.25">
      <c r="A53" s="562"/>
      <c r="B53" s="563"/>
      <c r="C53" s="564"/>
      <c r="D53" s="565"/>
      <c r="E53" s="566"/>
    </row>
    <row r="54" spans="1:5" x14ac:dyDescent="0.25">
      <c r="A54" s="562"/>
      <c r="B54" s="563"/>
      <c r="C54" s="564"/>
      <c r="D54" s="565"/>
      <c r="E54" s="566"/>
    </row>
    <row r="55" spans="1:5" x14ac:dyDescent="0.25">
      <c r="A55" s="562"/>
      <c r="B55" s="563"/>
      <c r="C55" s="564"/>
      <c r="D55" s="565"/>
      <c r="E55" s="566"/>
    </row>
    <row r="56" spans="1:5" x14ac:dyDescent="0.25">
      <c r="A56" s="562"/>
      <c r="B56" s="563"/>
      <c r="C56" s="564"/>
      <c r="D56" s="565"/>
      <c r="E56" s="566"/>
    </row>
    <row r="57" spans="1:5" x14ac:dyDescent="0.25">
      <c r="A57" s="562"/>
      <c r="B57" s="563"/>
      <c r="C57" s="564"/>
      <c r="D57" s="565"/>
      <c r="E57" s="566"/>
    </row>
    <row r="58" spans="1:5" x14ac:dyDescent="0.25">
      <c r="A58" s="562"/>
      <c r="B58" s="563"/>
      <c r="C58" s="564"/>
      <c r="D58" s="565"/>
      <c r="E58" s="566"/>
    </row>
    <row r="59" spans="1:5" x14ac:dyDescent="0.25">
      <c r="A59" s="562"/>
      <c r="B59" s="563"/>
      <c r="C59" s="564"/>
      <c r="D59" s="565"/>
      <c r="E59" s="566"/>
    </row>
    <row r="60" spans="1:5" x14ac:dyDescent="0.25">
      <c r="A60" s="562"/>
      <c r="B60" s="563"/>
      <c r="C60" s="564"/>
      <c r="D60" s="565"/>
      <c r="E60" s="566"/>
    </row>
    <row r="61" spans="1:5" x14ac:dyDescent="0.25">
      <c r="A61" s="562"/>
      <c r="B61" s="563"/>
      <c r="C61" s="564"/>
      <c r="D61" s="565"/>
      <c r="E61" s="566"/>
    </row>
    <row r="62" spans="1:5" x14ac:dyDescent="0.25">
      <c r="A62" s="562"/>
      <c r="B62" s="563"/>
      <c r="C62" s="564"/>
      <c r="D62" s="565"/>
      <c r="E62" s="566"/>
    </row>
    <row r="63" spans="1:5" x14ac:dyDescent="0.25">
      <c r="A63" s="562"/>
      <c r="B63" s="563"/>
      <c r="C63" s="564"/>
      <c r="D63" s="565"/>
      <c r="E63" s="566"/>
    </row>
    <row r="64" spans="1:5" x14ac:dyDescent="0.25">
      <c r="A64" s="562"/>
      <c r="B64" s="563"/>
      <c r="C64" s="564"/>
      <c r="D64" s="565"/>
      <c r="E64" s="566"/>
    </row>
    <row r="65" spans="1:5" x14ac:dyDescent="0.25">
      <c r="A65" s="562"/>
      <c r="B65" s="563"/>
      <c r="C65" s="564"/>
      <c r="D65" s="565"/>
      <c r="E65" s="566"/>
    </row>
    <row r="66" spans="1:5" x14ac:dyDescent="0.25">
      <c r="A66" s="562"/>
      <c r="B66" s="563"/>
      <c r="C66" s="564"/>
      <c r="D66" s="565"/>
      <c r="E66" s="566"/>
    </row>
    <row r="67" spans="1:5" x14ac:dyDescent="0.25">
      <c r="A67" s="562"/>
      <c r="B67" s="563"/>
      <c r="C67" s="564"/>
      <c r="D67" s="565"/>
      <c r="E67" s="566"/>
    </row>
    <row r="68" spans="1:5" x14ac:dyDescent="0.25">
      <c r="A68" s="562"/>
      <c r="B68" s="563"/>
      <c r="C68" s="564"/>
      <c r="D68" s="565"/>
      <c r="E68" s="566"/>
    </row>
    <row r="69" spans="1:5" x14ac:dyDescent="0.25">
      <c r="A69" s="562"/>
      <c r="B69" s="563"/>
      <c r="C69" s="564"/>
      <c r="D69" s="565"/>
      <c r="E69" s="566"/>
    </row>
    <row r="70" spans="1:5" x14ac:dyDescent="0.25">
      <c r="A70" s="562"/>
      <c r="B70" s="563"/>
      <c r="C70" s="564"/>
      <c r="D70" s="565"/>
      <c r="E70" s="566"/>
    </row>
    <row r="71" spans="1:5" x14ac:dyDescent="0.25">
      <c r="A71" s="562"/>
      <c r="B71" s="563"/>
      <c r="C71" s="564"/>
      <c r="D71" s="565"/>
      <c r="E71" s="566"/>
    </row>
    <row r="72" spans="1:5" x14ac:dyDescent="0.25">
      <c r="A72" s="562"/>
      <c r="B72" s="563"/>
      <c r="C72" s="564"/>
      <c r="D72" s="565"/>
      <c r="E72" s="566"/>
    </row>
    <row r="73" spans="1:5" x14ac:dyDescent="0.25">
      <c r="A73" s="562"/>
      <c r="B73" s="563"/>
      <c r="C73" s="564"/>
      <c r="D73" s="565"/>
      <c r="E73" s="566"/>
    </row>
    <row r="74" spans="1:5" x14ac:dyDescent="0.25">
      <c r="A74" s="562"/>
      <c r="B74" s="563"/>
      <c r="C74" s="564"/>
      <c r="D74" s="565"/>
      <c r="E74" s="566"/>
    </row>
    <row r="75" spans="1:5" x14ac:dyDescent="0.25">
      <c r="A75" s="562"/>
      <c r="B75" s="563"/>
      <c r="C75" s="564"/>
      <c r="D75" s="565"/>
      <c r="E75" s="566"/>
    </row>
    <row r="76" spans="1:5" x14ac:dyDescent="0.25">
      <c r="A76" s="562"/>
      <c r="B76" s="563"/>
      <c r="C76" s="564"/>
      <c r="D76" s="565"/>
      <c r="E76" s="566"/>
    </row>
    <row r="77" spans="1:5" x14ac:dyDescent="0.25">
      <c r="A77" s="562"/>
      <c r="B77" s="563"/>
      <c r="C77" s="564"/>
      <c r="D77" s="565"/>
      <c r="E77" s="566"/>
    </row>
    <row r="78" spans="1:5" x14ac:dyDescent="0.25">
      <c r="A78" s="562"/>
      <c r="B78" s="563"/>
      <c r="C78" s="564"/>
      <c r="D78" s="565"/>
      <c r="E78" s="566"/>
    </row>
    <row r="79" spans="1:5" x14ac:dyDescent="0.25">
      <c r="A79" s="562"/>
      <c r="B79" s="563"/>
      <c r="C79" s="564"/>
      <c r="D79" s="565"/>
      <c r="E79" s="566"/>
    </row>
    <row r="80" spans="1:5" x14ac:dyDescent="0.25">
      <c r="A80" s="562"/>
      <c r="B80" s="563"/>
      <c r="C80" s="564"/>
      <c r="D80" s="565"/>
      <c r="E80" s="566"/>
    </row>
    <row r="81" spans="1:5" x14ac:dyDescent="0.25">
      <c r="A81" s="562"/>
      <c r="B81" s="563"/>
      <c r="C81" s="564"/>
      <c r="D81" s="565"/>
      <c r="E81" s="566"/>
    </row>
    <row r="82" spans="1:5" x14ac:dyDescent="0.25">
      <c r="A82" s="562"/>
      <c r="B82" s="563"/>
      <c r="C82" s="564"/>
      <c r="D82" s="565"/>
      <c r="E82" s="566"/>
    </row>
    <row r="83" spans="1:5" x14ac:dyDescent="0.25">
      <c r="A83" s="562"/>
      <c r="B83" s="563"/>
      <c r="C83" s="564"/>
      <c r="D83" s="565"/>
      <c r="E83" s="566"/>
    </row>
    <row r="84" spans="1:5" x14ac:dyDescent="0.25">
      <c r="A84" s="562"/>
      <c r="B84" s="563"/>
      <c r="C84" s="564"/>
      <c r="D84" s="565"/>
      <c r="E84" s="566"/>
    </row>
    <row r="85" spans="1:5" x14ac:dyDescent="0.25">
      <c r="A85" s="562"/>
      <c r="B85" s="563"/>
      <c r="C85" s="564"/>
      <c r="D85" s="565"/>
      <c r="E85" s="566"/>
    </row>
    <row r="86" spans="1:5" x14ac:dyDescent="0.25">
      <c r="A86" s="562"/>
      <c r="B86" s="563"/>
      <c r="C86" s="564"/>
      <c r="D86" s="565"/>
      <c r="E86" s="566"/>
    </row>
    <row r="87" spans="1:5" x14ac:dyDescent="0.25">
      <c r="A87" s="562"/>
      <c r="B87" s="563"/>
      <c r="C87" s="564"/>
      <c r="D87" s="565"/>
      <c r="E87" s="566"/>
    </row>
    <row r="88" spans="1:5" x14ac:dyDescent="0.25">
      <c r="A88" s="562"/>
      <c r="B88" s="563"/>
      <c r="C88" s="564"/>
      <c r="D88" s="565"/>
      <c r="E88" s="566"/>
    </row>
    <row r="89" spans="1:5" x14ac:dyDescent="0.25">
      <c r="A89" s="562"/>
      <c r="B89" s="563"/>
      <c r="C89" s="564"/>
      <c r="D89" s="565"/>
      <c r="E89" s="566"/>
    </row>
    <row r="90" spans="1:5" x14ac:dyDescent="0.25">
      <c r="A90" s="562"/>
      <c r="B90" s="563"/>
      <c r="C90" s="564"/>
      <c r="D90" s="565"/>
      <c r="E90" s="566"/>
    </row>
    <row r="91" spans="1:5" x14ac:dyDescent="0.25">
      <c r="A91" s="562"/>
      <c r="B91" s="563"/>
      <c r="C91" s="564"/>
      <c r="D91" s="565"/>
      <c r="E91" s="566"/>
    </row>
    <row r="92" spans="1:5" x14ac:dyDescent="0.25">
      <c r="A92" s="562"/>
      <c r="B92" s="563"/>
      <c r="C92" s="564"/>
      <c r="D92" s="565"/>
      <c r="E92" s="566"/>
    </row>
    <row r="93" spans="1:5" x14ac:dyDescent="0.25">
      <c r="A93" s="562"/>
      <c r="B93" s="563"/>
      <c r="C93" s="564"/>
      <c r="D93" s="565"/>
      <c r="E93" s="566"/>
    </row>
    <row r="94" spans="1:5" x14ac:dyDescent="0.25">
      <c r="A94" s="562"/>
      <c r="B94" s="563"/>
      <c r="C94" s="564"/>
      <c r="D94" s="565"/>
      <c r="E94" s="566"/>
    </row>
    <row r="95" spans="1:5" x14ac:dyDescent="0.25">
      <c r="A95" s="562"/>
      <c r="B95" s="563"/>
      <c r="C95" s="564"/>
      <c r="D95" s="565"/>
      <c r="E95" s="566"/>
    </row>
    <row r="96" spans="1:5" x14ac:dyDescent="0.25">
      <c r="A96" s="562"/>
      <c r="B96" s="563"/>
      <c r="C96" s="564"/>
      <c r="D96" s="565"/>
      <c r="E96" s="566"/>
    </row>
    <row r="97" spans="1:5" x14ac:dyDescent="0.25">
      <c r="A97" s="562"/>
      <c r="B97" s="563"/>
      <c r="C97" s="564"/>
      <c r="D97" s="565"/>
      <c r="E97" s="566"/>
    </row>
    <row r="98" spans="1:5" x14ac:dyDescent="0.25">
      <c r="A98" s="562"/>
      <c r="B98" s="563"/>
      <c r="C98" s="564"/>
      <c r="D98" s="565"/>
      <c r="E98" s="566"/>
    </row>
    <row r="99" spans="1:5" x14ac:dyDescent="0.25">
      <c r="A99" s="562"/>
      <c r="B99" s="563"/>
      <c r="C99" s="564"/>
      <c r="D99" s="565"/>
      <c r="E99" s="566"/>
    </row>
    <row r="100" spans="1:5" x14ac:dyDescent="0.25">
      <c r="A100" s="562"/>
      <c r="B100" s="563"/>
      <c r="C100" s="564"/>
      <c r="D100" s="565"/>
      <c r="E100" s="566"/>
    </row>
    <row r="101" spans="1:5" x14ac:dyDescent="0.25">
      <c r="A101" s="562"/>
      <c r="B101" s="563"/>
      <c r="C101" s="564"/>
      <c r="D101" s="565"/>
      <c r="E101" s="566"/>
    </row>
    <row r="102" spans="1:5" x14ac:dyDescent="0.25">
      <c r="A102" s="562"/>
      <c r="B102" s="563"/>
      <c r="C102" s="564"/>
      <c r="D102" s="565"/>
      <c r="E102" s="566"/>
    </row>
    <row r="103" spans="1:5" x14ac:dyDescent="0.25">
      <c r="A103" s="562"/>
      <c r="B103" s="563"/>
      <c r="C103" s="564"/>
      <c r="D103" s="565"/>
      <c r="E103" s="566"/>
    </row>
    <row r="104" spans="1:5" x14ac:dyDescent="0.25">
      <c r="A104" s="562"/>
      <c r="B104" s="563"/>
      <c r="C104" s="564"/>
      <c r="D104" s="565"/>
      <c r="E104" s="566"/>
    </row>
    <row r="105" spans="1:5" x14ac:dyDescent="0.25">
      <c r="A105" s="562"/>
      <c r="B105" s="563"/>
      <c r="C105" s="564"/>
      <c r="D105" s="565"/>
      <c r="E105" s="566"/>
    </row>
    <row r="106" spans="1:5" x14ac:dyDescent="0.25">
      <c r="A106" s="562"/>
      <c r="B106" s="563"/>
      <c r="C106" s="564"/>
      <c r="D106" s="565"/>
      <c r="E106" s="566"/>
    </row>
    <row r="107" spans="1:5" x14ac:dyDescent="0.25">
      <c r="A107" s="562"/>
      <c r="B107" s="563"/>
      <c r="C107" s="564"/>
      <c r="D107" s="565"/>
      <c r="E107" s="566"/>
    </row>
    <row r="108" spans="1:5" x14ac:dyDescent="0.25">
      <c r="A108" s="562"/>
      <c r="B108" s="563"/>
      <c r="C108" s="564"/>
      <c r="D108" s="565"/>
      <c r="E108" s="566"/>
    </row>
    <row r="109" spans="1:5" x14ac:dyDescent="0.25">
      <c r="A109" s="562"/>
      <c r="B109" s="563"/>
      <c r="C109" s="564"/>
      <c r="D109" s="565"/>
      <c r="E109" s="566"/>
    </row>
    <row r="110" spans="1:5" x14ac:dyDescent="0.25">
      <c r="A110" s="562"/>
      <c r="B110" s="563"/>
      <c r="C110" s="564"/>
      <c r="D110" s="565"/>
      <c r="E110" s="566"/>
    </row>
    <row r="111" spans="1:5" x14ac:dyDescent="0.25">
      <c r="A111" s="562"/>
      <c r="B111" s="563"/>
      <c r="C111" s="564"/>
      <c r="D111" s="565"/>
      <c r="E111" s="566"/>
    </row>
    <row r="112" spans="1:5" x14ac:dyDescent="0.25">
      <c r="A112" s="562"/>
      <c r="B112" s="563"/>
      <c r="C112" s="564"/>
      <c r="D112" s="565"/>
      <c r="E112" s="566"/>
    </row>
    <row r="113" spans="1:5" x14ac:dyDescent="0.25">
      <c r="A113" s="562"/>
      <c r="B113" s="563"/>
      <c r="C113" s="564"/>
      <c r="D113" s="565"/>
      <c r="E113" s="566"/>
    </row>
    <row r="114" spans="1:5" x14ac:dyDescent="0.25">
      <c r="A114" s="562"/>
      <c r="B114" s="563"/>
      <c r="C114" s="564"/>
      <c r="D114" s="565"/>
      <c r="E114" s="566"/>
    </row>
    <row r="115" spans="1:5" x14ac:dyDescent="0.25">
      <c r="A115" s="562"/>
      <c r="B115" s="563"/>
      <c r="C115" s="564"/>
      <c r="D115" s="565"/>
      <c r="E115" s="566"/>
    </row>
    <row r="116" spans="1:5" x14ac:dyDescent="0.25">
      <c r="A116" s="562"/>
      <c r="B116" s="563"/>
      <c r="C116" s="564"/>
      <c r="D116" s="565"/>
      <c r="E116" s="566"/>
    </row>
    <row r="117" spans="1:5" x14ac:dyDescent="0.25">
      <c r="A117" s="562"/>
      <c r="B117" s="563"/>
      <c r="C117" s="564"/>
      <c r="D117" s="565"/>
      <c r="E117" s="566"/>
    </row>
    <row r="118" spans="1:5" x14ac:dyDescent="0.25">
      <c r="A118" s="562"/>
      <c r="B118" s="563"/>
      <c r="C118" s="564"/>
      <c r="D118" s="565"/>
      <c r="E118" s="566"/>
    </row>
    <row r="119" spans="1:5" x14ac:dyDescent="0.25">
      <c r="A119" s="562"/>
      <c r="B119" s="563"/>
      <c r="C119" s="564"/>
      <c r="D119" s="565"/>
      <c r="E119" s="566"/>
    </row>
    <row r="120" spans="1:5" x14ac:dyDescent="0.25">
      <c r="A120" s="562"/>
      <c r="B120" s="563"/>
      <c r="C120" s="564"/>
      <c r="D120" s="565"/>
      <c r="E120" s="566"/>
    </row>
    <row r="121" spans="1:5" x14ac:dyDescent="0.25">
      <c r="A121" s="562"/>
      <c r="B121" s="563"/>
      <c r="C121" s="564"/>
      <c r="D121" s="565"/>
      <c r="E121" s="566"/>
    </row>
    <row r="122" spans="1:5" x14ac:dyDescent="0.25">
      <c r="A122" s="562"/>
      <c r="B122" s="563"/>
      <c r="C122" s="564"/>
      <c r="D122" s="565"/>
      <c r="E122" s="566"/>
    </row>
    <row r="123" spans="1:5" x14ac:dyDescent="0.25">
      <c r="A123" s="562"/>
      <c r="B123" s="563"/>
      <c r="C123" s="564"/>
      <c r="D123" s="565"/>
      <c r="E123" s="566"/>
    </row>
    <row r="124" spans="1:5" x14ac:dyDescent="0.25">
      <c r="A124" s="562"/>
      <c r="B124" s="563"/>
      <c r="C124" s="564"/>
      <c r="D124" s="565"/>
      <c r="E124" s="566"/>
    </row>
    <row r="125" spans="1:5" x14ac:dyDescent="0.25">
      <c r="A125" s="562"/>
      <c r="B125" s="563"/>
      <c r="C125" s="564"/>
      <c r="D125" s="565"/>
      <c r="E125" s="566"/>
    </row>
    <row r="126" spans="1:5" x14ac:dyDescent="0.25">
      <c r="A126" s="562"/>
      <c r="B126" s="563"/>
      <c r="C126" s="564"/>
      <c r="D126" s="565"/>
      <c r="E126" s="566"/>
    </row>
    <row r="127" spans="1:5" x14ac:dyDescent="0.25">
      <c r="A127" s="562"/>
      <c r="B127" s="563"/>
      <c r="C127" s="564"/>
      <c r="D127" s="565"/>
      <c r="E127" s="566"/>
    </row>
    <row r="128" spans="1:5" x14ac:dyDescent="0.25">
      <c r="A128" s="562"/>
      <c r="B128" s="563"/>
      <c r="C128" s="564"/>
      <c r="D128" s="565"/>
      <c r="E128" s="566"/>
    </row>
    <row r="129" spans="1:5" x14ac:dyDescent="0.25">
      <c r="A129" s="562"/>
      <c r="B129" s="563"/>
      <c r="C129" s="564"/>
      <c r="D129" s="565"/>
      <c r="E129" s="566"/>
    </row>
    <row r="130" spans="1:5" x14ac:dyDescent="0.25">
      <c r="A130" s="562"/>
      <c r="B130" s="563"/>
      <c r="C130" s="564"/>
      <c r="D130" s="565"/>
      <c r="E130" s="566"/>
    </row>
    <row r="131" spans="1:5" x14ac:dyDescent="0.25">
      <c r="A131" s="562"/>
      <c r="B131" s="563"/>
      <c r="C131" s="564"/>
      <c r="D131" s="565"/>
      <c r="E131" s="566"/>
    </row>
    <row r="132" spans="1:5" x14ac:dyDescent="0.25">
      <c r="A132" s="562"/>
      <c r="B132" s="563"/>
      <c r="C132" s="564"/>
      <c r="D132" s="565"/>
      <c r="E132" s="566"/>
    </row>
    <row r="133" spans="1:5" x14ac:dyDescent="0.25">
      <c r="A133" s="562"/>
      <c r="B133" s="563"/>
      <c r="C133" s="564"/>
      <c r="D133" s="565"/>
      <c r="E133" s="566"/>
    </row>
    <row r="134" spans="1:5" x14ac:dyDescent="0.25">
      <c r="A134" s="562"/>
      <c r="B134" s="563"/>
      <c r="C134" s="564"/>
      <c r="D134" s="565"/>
      <c r="E134" s="566"/>
    </row>
    <row r="135" spans="1:5" x14ac:dyDescent="0.25">
      <c r="A135" s="562"/>
      <c r="B135" s="563"/>
      <c r="C135" s="564"/>
      <c r="D135" s="565"/>
      <c r="E135" s="566"/>
    </row>
    <row r="136" spans="1:5" x14ac:dyDescent="0.25">
      <c r="A136" s="562"/>
      <c r="B136" s="563"/>
      <c r="C136" s="564"/>
      <c r="D136" s="565"/>
      <c r="E136" s="566"/>
    </row>
    <row r="137" spans="1:5" x14ac:dyDescent="0.25">
      <c r="A137" s="562"/>
      <c r="B137" s="563"/>
      <c r="C137" s="564"/>
      <c r="D137" s="565"/>
      <c r="E137" s="566"/>
    </row>
    <row r="138" spans="1:5" x14ac:dyDescent="0.25">
      <c r="A138" s="562"/>
      <c r="B138" s="563"/>
      <c r="C138" s="564"/>
      <c r="D138" s="565"/>
      <c r="E138" s="566"/>
    </row>
    <row r="139" spans="1:5" x14ac:dyDescent="0.25">
      <c r="A139" s="562"/>
      <c r="B139" s="563"/>
      <c r="C139" s="564"/>
      <c r="D139" s="565"/>
      <c r="E139" s="566"/>
    </row>
    <row r="140" spans="1:5" x14ac:dyDescent="0.25">
      <c r="A140" s="562"/>
      <c r="B140" s="563"/>
      <c r="C140" s="564"/>
      <c r="D140" s="565"/>
      <c r="E140" s="566"/>
    </row>
    <row r="141" spans="1:5" x14ac:dyDescent="0.25">
      <c r="A141" s="562"/>
      <c r="B141" s="563"/>
      <c r="C141" s="564"/>
      <c r="D141" s="565"/>
      <c r="E141" s="566"/>
    </row>
    <row r="142" spans="1:5" x14ac:dyDescent="0.25">
      <c r="A142" s="562"/>
      <c r="B142" s="563"/>
      <c r="C142" s="564"/>
      <c r="D142" s="565"/>
      <c r="E142" s="566"/>
    </row>
    <row r="143" spans="1:5" x14ac:dyDescent="0.25">
      <c r="A143" s="562"/>
      <c r="B143" s="563"/>
      <c r="C143" s="564"/>
      <c r="D143" s="565"/>
      <c r="E143" s="566"/>
    </row>
    <row r="144" spans="1:5" x14ac:dyDescent="0.25">
      <c r="A144" s="562"/>
      <c r="B144" s="563"/>
      <c r="C144" s="564"/>
      <c r="D144" s="565"/>
      <c r="E144" s="566"/>
    </row>
    <row r="145" spans="1:5" x14ac:dyDescent="0.25">
      <c r="A145" s="562"/>
      <c r="B145" s="563"/>
      <c r="C145" s="564"/>
      <c r="D145" s="565"/>
      <c r="E145" s="566"/>
    </row>
    <row r="146" spans="1:5" x14ac:dyDescent="0.25">
      <c r="A146" s="562"/>
      <c r="B146" s="563"/>
      <c r="C146" s="564"/>
      <c r="D146" s="565"/>
      <c r="E146" s="566"/>
    </row>
    <row r="147" spans="1:5" x14ac:dyDescent="0.25">
      <c r="A147" s="562"/>
      <c r="B147" s="563"/>
      <c r="C147" s="564"/>
      <c r="D147" s="565"/>
      <c r="E147" s="566"/>
    </row>
    <row r="148" spans="1:5" x14ac:dyDescent="0.25">
      <c r="A148" s="562"/>
      <c r="B148" s="563"/>
      <c r="C148" s="564"/>
      <c r="D148" s="565"/>
      <c r="E148" s="566"/>
    </row>
    <row r="149" spans="1:5" x14ac:dyDescent="0.25">
      <c r="A149" s="562"/>
      <c r="B149" s="563"/>
      <c r="C149" s="564"/>
      <c r="D149" s="565"/>
      <c r="E149" s="566"/>
    </row>
    <row r="150" spans="1:5" x14ac:dyDescent="0.25">
      <c r="A150" s="562"/>
      <c r="B150" s="563"/>
      <c r="C150" s="564"/>
      <c r="D150" s="565"/>
      <c r="E150" s="566"/>
    </row>
    <row r="151" spans="1:5" x14ac:dyDescent="0.25">
      <c r="A151" s="562"/>
      <c r="B151" s="563"/>
      <c r="C151" s="564"/>
      <c r="D151" s="565"/>
      <c r="E151" s="566"/>
    </row>
    <row r="152" spans="1:5" x14ac:dyDescent="0.25">
      <c r="A152" s="562"/>
      <c r="B152" s="563"/>
      <c r="C152" s="564"/>
      <c r="D152" s="565"/>
      <c r="E152" s="566"/>
    </row>
    <row r="153" spans="1:5" x14ac:dyDescent="0.25">
      <c r="A153" s="562"/>
      <c r="B153" s="563"/>
      <c r="C153" s="564"/>
      <c r="D153" s="565"/>
      <c r="E153" s="566"/>
    </row>
    <row r="154" spans="1:5" x14ac:dyDescent="0.25">
      <c r="A154" s="562"/>
      <c r="B154" s="563"/>
      <c r="C154" s="564"/>
      <c r="D154" s="565"/>
      <c r="E154" s="566"/>
    </row>
    <row r="155" spans="1:5" x14ac:dyDescent="0.25">
      <c r="A155" s="562"/>
      <c r="B155" s="563"/>
      <c r="C155" s="564"/>
      <c r="D155" s="565"/>
      <c r="E155" s="566"/>
    </row>
    <row r="156" spans="1:5" x14ac:dyDescent="0.25">
      <c r="A156" s="562"/>
      <c r="B156" s="563"/>
      <c r="C156" s="564"/>
      <c r="D156" s="565"/>
      <c r="E156" s="566"/>
    </row>
    <row r="157" spans="1:5" x14ac:dyDescent="0.25">
      <c r="A157" s="562"/>
      <c r="B157" s="563"/>
      <c r="C157" s="564"/>
      <c r="D157" s="565"/>
      <c r="E157" s="566"/>
    </row>
    <row r="158" spans="1:5" x14ac:dyDescent="0.25">
      <c r="A158" s="562"/>
      <c r="B158" s="563"/>
      <c r="C158" s="564"/>
      <c r="D158" s="565"/>
      <c r="E158" s="566"/>
    </row>
    <row r="159" spans="1:5" x14ac:dyDescent="0.25">
      <c r="A159" s="562"/>
      <c r="B159" s="563"/>
      <c r="C159" s="564"/>
      <c r="D159" s="565"/>
      <c r="E159" s="566"/>
    </row>
    <row r="160" spans="1:5" x14ac:dyDescent="0.25">
      <c r="A160" s="562"/>
      <c r="B160" s="563"/>
      <c r="C160" s="564"/>
      <c r="D160" s="565"/>
      <c r="E160" s="566"/>
    </row>
    <row r="161" spans="1:5" x14ac:dyDescent="0.25">
      <c r="A161" s="562"/>
      <c r="B161" s="563"/>
      <c r="C161" s="564"/>
      <c r="D161" s="565"/>
      <c r="E161" s="566"/>
    </row>
    <row r="162" spans="1:5" x14ac:dyDescent="0.25">
      <c r="A162" s="562"/>
      <c r="B162" s="563"/>
      <c r="C162" s="564"/>
      <c r="D162" s="565"/>
      <c r="E162" s="566"/>
    </row>
    <row r="163" spans="1:5" x14ac:dyDescent="0.25">
      <c r="A163" s="562"/>
      <c r="B163" s="563"/>
      <c r="C163" s="564"/>
      <c r="D163" s="565"/>
      <c r="E163" s="566"/>
    </row>
    <row r="164" spans="1:5" x14ac:dyDescent="0.25">
      <c r="A164" s="562"/>
      <c r="B164" s="563"/>
      <c r="C164" s="564"/>
      <c r="D164" s="565"/>
      <c r="E164" s="566"/>
    </row>
    <row r="165" spans="1:5" x14ac:dyDescent="0.25">
      <c r="A165" s="562"/>
      <c r="B165" s="563"/>
      <c r="C165" s="564"/>
      <c r="D165" s="565"/>
      <c r="E165" s="566"/>
    </row>
    <row r="166" spans="1:5" x14ac:dyDescent="0.25">
      <c r="A166" s="562"/>
      <c r="B166" s="563"/>
      <c r="C166" s="564"/>
      <c r="D166" s="565"/>
      <c r="E166" s="566"/>
    </row>
    <row r="167" spans="1:5" x14ac:dyDescent="0.25">
      <c r="A167" s="562"/>
      <c r="B167" s="563"/>
      <c r="C167" s="564"/>
      <c r="D167" s="565"/>
      <c r="E167" s="566"/>
    </row>
    <row r="168" spans="1:5" x14ac:dyDescent="0.25">
      <c r="A168" s="562"/>
      <c r="B168" s="563"/>
      <c r="C168" s="564"/>
      <c r="D168" s="565"/>
      <c r="E168" s="566"/>
    </row>
    <row r="169" spans="1:5" x14ac:dyDescent="0.25">
      <c r="A169" s="562"/>
      <c r="B169" s="563"/>
      <c r="C169" s="564"/>
      <c r="D169" s="565"/>
      <c r="E169" s="566"/>
    </row>
    <row r="170" spans="1:5" x14ac:dyDescent="0.25">
      <c r="A170" s="562"/>
      <c r="B170" s="563"/>
      <c r="C170" s="564"/>
      <c r="D170" s="565"/>
      <c r="E170" s="566"/>
    </row>
    <row r="171" spans="1:5" x14ac:dyDescent="0.25">
      <c r="A171" s="562"/>
      <c r="B171" s="563"/>
      <c r="C171" s="564"/>
      <c r="D171" s="565"/>
      <c r="E171" s="566"/>
    </row>
    <row r="172" spans="1:5" x14ac:dyDescent="0.25">
      <c r="A172" s="562"/>
      <c r="B172" s="563"/>
      <c r="C172" s="564"/>
      <c r="D172" s="565"/>
      <c r="E172" s="566"/>
    </row>
    <row r="173" spans="1:5" x14ac:dyDescent="0.25">
      <c r="A173" s="562"/>
      <c r="B173" s="563"/>
      <c r="C173" s="564"/>
      <c r="D173" s="565"/>
      <c r="E173" s="566"/>
    </row>
    <row r="174" spans="1:5" x14ac:dyDescent="0.25">
      <c r="A174" s="562"/>
      <c r="B174" s="563"/>
      <c r="C174" s="564"/>
      <c r="D174" s="565"/>
      <c r="E174" s="566"/>
    </row>
    <row r="175" spans="1:5" x14ac:dyDescent="0.25">
      <c r="A175" s="562"/>
      <c r="B175" s="563"/>
      <c r="C175" s="564"/>
      <c r="D175" s="565"/>
      <c r="E175" s="566"/>
    </row>
    <row r="176" spans="1:5" x14ac:dyDescent="0.25">
      <c r="A176" s="562"/>
      <c r="B176" s="563"/>
      <c r="C176" s="564"/>
      <c r="D176" s="565"/>
      <c r="E176" s="566"/>
    </row>
    <row r="177" spans="1:5" x14ac:dyDescent="0.25">
      <c r="A177" s="562"/>
      <c r="B177" s="563"/>
      <c r="C177" s="564"/>
      <c r="D177" s="565"/>
      <c r="E177" s="566"/>
    </row>
    <row r="178" spans="1:5" x14ac:dyDescent="0.25">
      <c r="A178" s="562"/>
      <c r="B178" s="563"/>
      <c r="C178" s="564"/>
      <c r="D178" s="565"/>
      <c r="E178" s="566"/>
    </row>
    <row r="179" spans="1:5" x14ac:dyDescent="0.25">
      <c r="A179" s="562"/>
      <c r="B179" s="563"/>
      <c r="C179" s="564"/>
      <c r="D179" s="565"/>
      <c r="E179" s="566"/>
    </row>
    <row r="180" spans="1:5" x14ac:dyDescent="0.25">
      <c r="A180" s="562"/>
      <c r="B180" s="563"/>
      <c r="C180" s="564"/>
      <c r="D180" s="565"/>
      <c r="E180" s="566"/>
    </row>
    <row r="181" spans="1:5" x14ac:dyDescent="0.25">
      <c r="A181" s="562"/>
      <c r="B181" s="563"/>
      <c r="C181" s="564"/>
      <c r="D181" s="565"/>
      <c r="E181" s="566"/>
    </row>
    <row r="182" spans="1:5" x14ac:dyDescent="0.25">
      <c r="A182" s="562"/>
      <c r="B182" s="563"/>
      <c r="C182" s="564"/>
      <c r="D182" s="565"/>
      <c r="E182" s="566"/>
    </row>
    <row r="183" spans="1:5" x14ac:dyDescent="0.25">
      <c r="A183" s="562"/>
      <c r="B183" s="563"/>
      <c r="C183" s="564"/>
      <c r="D183" s="565"/>
      <c r="E183" s="566"/>
    </row>
    <row r="184" spans="1:5" x14ac:dyDescent="0.25">
      <c r="A184" s="562"/>
      <c r="B184" s="563"/>
      <c r="C184" s="564"/>
      <c r="D184" s="565"/>
      <c r="E184" s="566"/>
    </row>
    <row r="185" spans="1:5" x14ac:dyDescent="0.25">
      <c r="A185" s="562"/>
      <c r="B185" s="563"/>
      <c r="C185" s="564"/>
      <c r="D185" s="565"/>
      <c r="E185" s="566"/>
    </row>
    <row r="186" spans="1:5" x14ac:dyDescent="0.25">
      <c r="A186" s="562"/>
      <c r="B186" s="563"/>
      <c r="C186" s="564"/>
      <c r="D186" s="565"/>
      <c r="E186" s="566"/>
    </row>
    <row r="187" spans="1:5" x14ac:dyDescent="0.25">
      <c r="A187" s="562"/>
      <c r="B187" s="563"/>
      <c r="C187" s="564"/>
      <c r="D187" s="565"/>
      <c r="E187" s="566"/>
    </row>
    <row r="188" spans="1:5" x14ac:dyDescent="0.25">
      <c r="A188" s="562"/>
      <c r="B188" s="563"/>
      <c r="C188" s="564"/>
      <c r="D188" s="565"/>
      <c r="E188" s="566"/>
    </row>
    <row r="189" spans="1:5" x14ac:dyDescent="0.25">
      <c r="A189" s="562"/>
      <c r="B189" s="563"/>
      <c r="C189" s="564"/>
      <c r="D189" s="565"/>
      <c r="E189" s="566"/>
    </row>
    <row r="190" spans="1:5" x14ac:dyDescent="0.25">
      <c r="A190" s="562"/>
      <c r="B190" s="563"/>
      <c r="C190" s="564"/>
      <c r="D190" s="565"/>
      <c r="E190" s="566"/>
    </row>
    <row r="191" spans="1:5" x14ac:dyDescent="0.25">
      <c r="A191" s="562"/>
      <c r="B191" s="563"/>
      <c r="C191" s="564"/>
      <c r="D191" s="565"/>
      <c r="E191" s="566"/>
    </row>
    <row r="192" spans="1:5" x14ac:dyDescent="0.25">
      <c r="A192" s="562"/>
      <c r="B192" s="563"/>
      <c r="C192" s="564"/>
      <c r="D192" s="565"/>
      <c r="E192" s="566"/>
    </row>
    <row r="193" spans="1:5" x14ac:dyDescent="0.25">
      <c r="A193" s="562"/>
      <c r="B193" s="563"/>
      <c r="C193" s="564"/>
      <c r="D193" s="565"/>
      <c r="E193" s="566"/>
    </row>
    <row r="194" spans="1:5" x14ac:dyDescent="0.25">
      <c r="A194" s="562"/>
      <c r="B194" s="563"/>
      <c r="C194" s="564"/>
      <c r="D194" s="565"/>
      <c r="E194" s="566"/>
    </row>
    <row r="195" spans="1:5" x14ac:dyDescent="0.25">
      <c r="A195" s="562"/>
      <c r="B195" s="563"/>
      <c r="C195" s="564"/>
      <c r="D195" s="565"/>
      <c r="E195" s="566"/>
    </row>
    <row r="196" spans="1:5" x14ac:dyDescent="0.25">
      <c r="A196" s="562"/>
      <c r="B196" s="563"/>
      <c r="C196" s="564"/>
      <c r="D196" s="565"/>
      <c r="E196" s="566"/>
    </row>
    <row r="197" spans="1:5" x14ac:dyDescent="0.25">
      <c r="A197" s="562"/>
      <c r="B197" s="563"/>
      <c r="C197" s="564"/>
      <c r="D197" s="565"/>
      <c r="E197" s="566"/>
    </row>
    <row r="198" spans="1:5" x14ac:dyDescent="0.25">
      <c r="A198" s="562"/>
      <c r="B198" s="563"/>
      <c r="C198" s="564"/>
      <c r="D198" s="565"/>
      <c r="E198" s="566"/>
    </row>
    <row r="199" spans="1:5" x14ac:dyDescent="0.25">
      <c r="A199" s="562"/>
      <c r="B199" s="563"/>
      <c r="C199" s="564"/>
      <c r="D199" s="565"/>
      <c r="E199" s="566"/>
    </row>
    <row r="200" spans="1:5" x14ac:dyDescent="0.25">
      <c r="A200" s="562"/>
      <c r="B200" s="563"/>
      <c r="C200" s="564"/>
      <c r="D200" s="565"/>
      <c r="E200" s="566"/>
    </row>
    <row r="201" spans="1:5" x14ac:dyDescent="0.25">
      <c r="A201" s="562"/>
      <c r="B201" s="563"/>
      <c r="C201" s="564"/>
      <c r="D201" s="565"/>
      <c r="E201" s="566"/>
    </row>
    <row r="202" spans="1:5" x14ac:dyDescent="0.25">
      <c r="A202" s="562"/>
      <c r="B202" s="563"/>
      <c r="C202" s="564"/>
      <c r="D202" s="565"/>
      <c r="E202" s="566"/>
    </row>
    <row r="203" spans="1:5" x14ac:dyDescent="0.25">
      <c r="A203" s="562"/>
      <c r="B203" s="563"/>
      <c r="C203" s="564"/>
      <c r="D203" s="565"/>
      <c r="E203" s="566"/>
    </row>
    <row r="204" spans="1:5" x14ac:dyDescent="0.25">
      <c r="A204" s="562"/>
      <c r="B204" s="563"/>
      <c r="C204" s="564"/>
      <c r="D204" s="565"/>
      <c r="E204" s="566"/>
    </row>
    <row r="205" spans="1:5" x14ac:dyDescent="0.25">
      <c r="A205" s="562"/>
      <c r="B205" s="563"/>
      <c r="C205" s="564"/>
      <c r="D205" s="565"/>
      <c r="E205" s="566"/>
    </row>
    <row r="206" spans="1:5" x14ac:dyDescent="0.25">
      <c r="A206" s="562"/>
      <c r="B206" s="563"/>
      <c r="C206" s="564"/>
      <c r="D206" s="565"/>
      <c r="E206" s="566"/>
    </row>
    <row r="207" spans="1:5" x14ac:dyDescent="0.25">
      <c r="A207" s="562"/>
      <c r="B207" s="563"/>
      <c r="C207" s="564"/>
      <c r="D207" s="565"/>
      <c r="E207" s="566"/>
    </row>
    <row r="208" spans="1:5" x14ac:dyDescent="0.25">
      <c r="A208" s="562"/>
      <c r="B208" s="563"/>
      <c r="C208" s="564"/>
      <c r="D208" s="565"/>
      <c r="E208" s="566"/>
    </row>
    <row r="209" spans="1:5" x14ac:dyDescent="0.25">
      <c r="A209" s="562"/>
      <c r="B209" s="563"/>
      <c r="C209" s="564"/>
      <c r="D209" s="565"/>
      <c r="E209" s="566"/>
    </row>
    <row r="210" spans="1:5" x14ac:dyDescent="0.25">
      <c r="A210" s="562"/>
      <c r="B210" s="563"/>
      <c r="C210" s="564"/>
      <c r="D210" s="565"/>
      <c r="E210" s="566"/>
    </row>
    <row r="211" spans="1:5" x14ac:dyDescent="0.25">
      <c r="A211" s="562"/>
      <c r="B211" s="563"/>
      <c r="C211" s="564"/>
      <c r="D211" s="565"/>
      <c r="E211" s="566"/>
    </row>
    <row r="212" spans="1:5" x14ac:dyDescent="0.25">
      <c r="A212" s="562"/>
      <c r="B212" s="563"/>
      <c r="C212" s="564"/>
      <c r="D212" s="565"/>
      <c r="E212" s="566"/>
    </row>
    <row r="213" spans="1:5" x14ac:dyDescent="0.25">
      <c r="A213" s="562"/>
      <c r="B213" s="563"/>
      <c r="C213" s="564"/>
      <c r="D213" s="565"/>
      <c r="E213" s="566"/>
    </row>
    <row r="214" spans="1:5" x14ac:dyDescent="0.25">
      <c r="A214" s="562"/>
      <c r="B214" s="563"/>
      <c r="C214" s="564"/>
      <c r="D214" s="565"/>
      <c r="E214" s="566"/>
    </row>
    <row r="215" spans="1:5" x14ac:dyDescent="0.25">
      <c r="A215" s="562"/>
      <c r="B215" s="563"/>
      <c r="C215" s="564"/>
      <c r="D215" s="565"/>
      <c r="E215" s="566"/>
    </row>
    <row r="216" spans="1:5" x14ac:dyDescent="0.25">
      <c r="A216" s="562"/>
      <c r="B216" s="563"/>
      <c r="C216" s="564"/>
      <c r="D216" s="565"/>
      <c r="E216" s="566"/>
    </row>
    <row r="217" spans="1:5" x14ac:dyDescent="0.25">
      <c r="A217" s="562"/>
      <c r="B217" s="563"/>
      <c r="C217" s="564"/>
      <c r="D217" s="565"/>
      <c r="E217" s="566"/>
    </row>
    <row r="218" spans="1:5" x14ac:dyDescent="0.25">
      <c r="A218" s="562"/>
      <c r="B218" s="563"/>
      <c r="C218" s="564"/>
      <c r="D218" s="565"/>
      <c r="E218" s="566"/>
    </row>
    <row r="219" spans="1:5" x14ac:dyDescent="0.25">
      <c r="A219" s="562"/>
      <c r="B219" s="563"/>
      <c r="C219" s="564"/>
      <c r="D219" s="565"/>
      <c r="E219" s="566"/>
    </row>
    <row r="220" spans="1:5" x14ac:dyDescent="0.25">
      <c r="A220" s="562"/>
      <c r="B220" s="563"/>
      <c r="C220" s="564"/>
      <c r="D220" s="565"/>
      <c r="E220" s="566"/>
    </row>
    <row r="221" spans="1:5" x14ac:dyDescent="0.25">
      <c r="A221" s="562"/>
      <c r="B221" s="563"/>
      <c r="C221" s="564"/>
      <c r="D221" s="565"/>
      <c r="E221" s="566"/>
    </row>
    <row r="222" spans="1:5" x14ac:dyDescent="0.25">
      <c r="A222" s="562"/>
      <c r="B222" s="563"/>
      <c r="C222" s="564"/>
      <c r="D222" s="565"/>
      <c r="E222" s="566"/>
    </row>
    <row r="223" spans="1:5" x14ac:dyDescent="0.25">
      <c r="A223" s="562"/>
      <c r="B223" s="563"/>
      <c r="C223" s="564"/>
      <c r="D223" s="565"/>
      <c r="E223" s="566"/>
    </row>
    <row r="224" spans="1:5" x14ac:dyDescent="0.25">
      <c r="A224" s="562"/>
      <c r="B224" s="563"/>
      <c r="C224" s="564"/>
      <c r="D224" s="565"/>
      <c r="E224" s="566"/>
    </row>
    <row r="225" spans="1:5" x14ac:dyDescent="0.25">
      <c r="A225" s="562"/>
      <c r="B225" s="563"/>
      <c r="C225" s="564"/>
      <c r="D225" s="565"/>
      <c r="E225" s="566"/>
    </row>
    <row r="226" spans="1:5" x14ac:dyDescent="0.25">
      <c r="A226" s="562"/>
      <c r="B226" s="563"/>
      <c r="C226" s="564"/>
      <c r="D226" s="565"/>
      <c r="E226" s="566"/>
    </row>
    <row r="227" spans="1:5" x14ac:dyDescent="0.25">
      <c r="A227" s="562"/>
      <c r="B227" s="563"/>
      <c r="C227" s="564"/>
      <c r="D227" s="565"/>
      <c r="E227" s="566"/>
    </row>
    <row r="228" spans="1:5" x14ac:dyDescent="0.25">
      <c r="A228" s="562"/>
      <c r="B228" s="563"/>
      <c r="C228" s="564"/>
      <c r="D228" s="565"/>
      <c r="E228" s="566"/>
    </row>
    <row r="229" spans="1:5" x14ac:dyDescent="0.25">
      <c r="A229" s="562"/>
      <c r="B229" s="563"/>
      <c r="C229" s="564"/>
      <c r="D229" s="565"/>
      <c r="E229" s="566"/>
    </row>
    <row r="230" spans="1:5" x14ac:dyDescent="0.25">
      <c r="A230" s="562"/>
      <c r="B230" s="563"/>
      <c r="C230" s="564"/>
      <c r="D230" s="565"/>
      <c r="E230" s="566"/>
    </row>
    <row r="231" spans="1:5" x14ac:dyDescent="0.25">
      <c r="A231" s="562"/>
      <c r="B231" s="563"/>
      <c r="C231" s="564"/>
      <c r="D231" s="565"/>
      <c r="E231" s="566"/>
    </row>
    <row r="232" spans="1:5" x14ac:dyDescent="0.25">
      <c r="A232" s="562"/>
      <c r="B232" s="563"/>
      <c r="C232" s="564"/>
      <c r="D232" s="565"/>
      <c r="E232" s="566"/>
    </row>
    <row r="233" spans="1:5" x14ac:dyDescent="0.25">
      <c r="A233" s="562"/>
      <c r="B233" s="563"/>
      <c r="C233" s="564"/>
      <c r="D233" s="565"/>
      <c r="E233" s="566"/>
    </row>
    <row r="234" spans="1:5" x14ac:dyDescent="0.25">
      <c r="A234" s="562"/>
      <c r="B234" s="563"/>
      <c r="C234" s="564"/>
      <c r="D234" s="565"/>
      <c r="E234" s="566"/>
    </row>
    <row r="235" spans="1:5" x14ac:dyDescent="0.25">
      <c r="A235" s="562"/>
      <c r="B235" s="563"/>
      <c r="C235" s="564"/>
      <c r="D235" s="565"/>
      <c r="E235" s="566"/>
    </row>
    <row r="236" spans="1:5" x14ac:dyDescent="0.25">
      <c r="A236" s="562"/>
      <c r="B236" s="563"/>
      <c r="C236" s="564"/>
      <c r="D236" s="565"/>
      <c r="E236" s="566"/>
    </row>
    <row r="237" spans="1:5" x14ac:dyDescent="0.25">
      <c r="A237" s="562"/>
      <c r="B237" s="563"/>
      <c r="C237" s="564"/>
      <c r="D237" s="565"/>
      <c r="E237" s="566"/>
    </row>
    <row r="238" spans="1:5" x14ac:dyDescent="0.25">
      <c r="A238" s="562"/>
      <c r="B238" s="563"/>
      <c r="C238" s="564"/>
      <c r="D238" s="565"/>
      <c r="E238" s="566"/>
    </row>
    <row r="239" spans="1:5" x14ac:dyDescent="0.25">
      <c r="A239" s="562"/>
      <c r="B239" s="563"/>
      <c r="C239" s="564"/>
      <c r="D239" s="565"/>
      <c r="E239" s="566"/>
    </row>
    <row r="240" spans="1:5" x14ac:dyDescent="0.25">
      <c r="A240" s="562"/>
      <c r="B240" s="563"/>
      <c r="C240" s="564"/>
      <c r="D240" s="565"/>
      <c r="E240" s="566"/>
    </row>
    <row r="241" spans="1:5" x14ac:dyDescent="0.25">
      <c r="A241" s="562"/>
      <c r="B241" s="563"/>
      <c r="C241" s="564"/>
      <c r="D241" s="565"/>
      <c r="E241" s="566"/>
    </row>
    <row r="242" spans="1:5" x14ac:dyDescent="0.25">
      <c r="A242" s="562"/>
      <c r="B242" s="563"/>
      <c r="C242" s="564"/>
      <c r="D242" s="565"/>
      <c r="E242" s="566"/>
    </row>
    <row r="243" spans="1:5" x14ac:dyDescent="0.25">
      <c r="A243" s="562"/>
      <c r="B243" s="563"/>
      <c r="C243" s="564"/>
      <c r="D243" s="565"/>
      <c r="E243" s="566"/>
    </row>
    <row r="244" spans="1:5" x14ac:dyDescent="0.25">
      <c r="A244" s="562"/>
      <c r="B244" s="563"/>
      <c r="C244" s="564"/>
      <c r="D244" s="565"/>
      <c r="E244" s="566"/>
    </row>
    <row r="245" spans="1:5" x14ac:dyDescent="0.25">
      <c r="A245" s="562"/>
      <c r="B245" s="563"/>
      <c r="C245" s="564"/>
      <c r="D245" s="565"/>
      <c r="E245" s="566"/>
    </row>
    <row r="246" spans="1:5" x14ac:dyDescent="0.25">
      <c r="A246" s="562"/>
      <c r="B246" s="563"/>
      <c r="C246" s="564"/>
      <c r="D246" s="565"/>
      <c r="E246" s="566"/>
    </row>
    <row r="247" spans="1:5" x14ac:dyDescent="0.25">
      <c r="A247" s="562"/>
      <c r="B247" s="563"/>
      <c r="C247" s="564"/>
      <c r="D247" s="565"/>
      <c r="E247" s="566"/>
    </row>
    <row r="248" spans="1:5" x14ac:dyDescent="0.25">
      <c r="A248" s="562"/>
      <c r="B248" s="563"/>
      <c r="C248" s="564"/>
      <c r="D248" s="565"/>
      <c r="E248" s="566"/>
    </row>
    <row r="249" spans="1:5" x14ac:dyDescent="0.25">
      <c r="A249" s="562"/>
      <c r="B249" s="563"/>
      <c r="C249" s="564"/>
      <c r="D249" s="565"/>
      <c r="E249" s="566"/>
    </row>
    <row r="250" spans="1:5" x14ac:dyDescent="0.25">
      <c r="A250" s="562"/>
      <c r="B250" s="563"/>
      <c r="C250" s="564"/>
      <c r="D250" s="565"/>
      <c r="E250" s="566"/>
    </row>
    <row r="251" spans="1:5" x14ac:dyDescent="0.25">
      <c r="A251" s="562"/>
      <c r="B251" s="563"/>
      <c r="C251" s="564"/>
      <c r="D251" s="565"/>
      <c r="E251" s="566"/>
    </row>
    <row r="252" spans="1:5" x14ac:dyDescent="0.25">
      <c r="A252" s="562"/>
      <c r="B252" s="563"/>
      <c r="C252" s="564"/>
      <c r="D252" s="565"/>
      <c r="E252" s="566"/>
    </row>
    <row r="253" spans="1:5" x14ac:dyDescent="0.25">
      <c r="A253" s="562"/>
      <c r="B253" s="563"/>
      <c r="C253" s="564"/>
      <c r="D253" s="565"/>
      <c r="E253" s="566"/>
    </row>
    <row r="254" spans="1:5" x14ac:dyDescent="0.25">
      <c r="A254" s="562"/>
      <c r="B254" s="563"/>
      <c r="C254" s="564"/>
      <c r="D254" s="565"/>
      <c r="E254" s="566"/>
    </row>
    <row r="255" spans="1:5" x14ac:dyDescent="0.25">
      <c r="A255" s="562"/>
      <c r="B255" s="563"/>
      <c r="C255" s="564"/>
      <c r="D255" s="565"/>
      <c r="E255" s="566"/>
    </row>
    <row r="256" spans="1:5" x14ac:dyDescent="0.25">
      <c r="A256" s="562"/>
      <c r="B256" s="563"/>
      <c r="C256" s="564"/>
      <c r="D256" s="565"/>
      <c r="E256" s="566"/>
    </row>
    <row r="257" spans="1:5" x14ac:dyDescent="0.25">
      <c r="A257" s="562"/>
      <c r="B257" s="563"/>
      <c r="C257" s="564"/>
      <c r="D257" s="565"/>
      <c r="E257" s="566"/>
    </row>
    <row r="258" spans="1:5" x14ac:dyDescent="0.25">
      <c r="A258" s="562"/>
      <c r="B258" s="563"/>
      <c r="C258" s="564"/>
      <c r="D258" s="565"/>
      <c r="E258" s="566"/>
    </row>
    <row r="259" spans="1:5" x14ac:dyDescent="0.25">
      <c r="A259" s="562"/>
      <c r="B259" s="563"/>
      <c r="C259" s="564"/>
      <c r="D259" s="565"/>
      <c r="E259" s="566"/>
    </row>
    <row r="260" spans="1:5" x14ac:dyDescent="0.25">
      <c r="A260" s="562"/>
      <c r="B260" s="563"/>
      <c r="C260" s="564"/>
      <c r="D260" s="565"/>
      <c r="E260" s="566"/>
    </row>
    <row r="261" spans="1:5" x14ac:dyDescent="0.25">
      <c r="A261" s="562"/>
      <c r="B261" s="563"/>
      <c r="C261" s="564"/>
      <c r="D261" s="565"/>
      <c r="E261" s="566"/>
    </row>
    <row r="262" spans="1:5" x14ac:dyDescent="0.25">
      <c r="A262" s="562"/>
      <c r="B262" s="563"/>
      <c r="C262" s="564"/>
      <c r="D262" s="565"/>
      <c r="E262" s="566"/>
    </row>
    <row r="263" spans="1:5" x14ac:dyDescent="0.25">
      <c r="A263" s="562"/>
      <c r="B263" s="563"/>
      <c r="C263" s="564"/>
      <c r="D263" s="565"/>
      <c r="E263" s="566"/>
    </row>
    <row r="264" spans="1:5" x14ac:dyDescent="0.25">
      <c r="A264" s="562"/>
      <c r="B264" s="563"/>
      <c r="C264" s="564"/>
      <c r="D264" s="565"/>
      <c r="E264" s="566"/>
    </row>
    <row r="265" spans="1:5" x14ac:dyDescent="0.25">
      <c r="A265" s="562"/>
      <c r="B265" s="563"/>
      <c r="C265" s="564"/>
      <c r="D265" s="565"/>
      <c r="E265" s="566"/>
    </row>
    <row r="266" spans="1:5" x14ac:dyDescent="0.25">
      <c r="A266" s="562"/>
      <c r="B266" s="563"/>
      <c r="C266" s="564"/>
      <c r="D266" s="565"/>
      <c r="E266" s="566"/>
    </row>
    <row r="267" spans="1:5" x14ac:dyDescent="0.25">
      <c r="A267" s="562"/>
      <c r="B267" s="563"/>
      <c r="C267" s="564"/>
      <c r="D267" s="565"/>
      <c r="E267" s="566"/>
    </row>
    <row r="268" spans="1:5" x14ac:dyDescent="0.25">
      <c r="A268" s="562"/>
      <c r="B268" s="563"/>
      <c r="C268" s="564"/>
      <c r="D268" s="565"/>
      <c r="E268" s="566"/>
    </row>
    <row r="269" spans="1:5" x14ac:dyDescent="0.25">
      <c r="A269" s="562"/>
      <c r="B269" s="563"/>
      <c r="C269" s="564"/>
      <c r="D269" s="565"/>
      <c r="E269" s="566"/>
    </row>
    <row r="270" spans="1:5" x14ac:dyDescent="0.25">
      <c r="A270" s="562"/>
      <c r="B270" s="563"/>
      <c r="C270" s="564"/>
      <c r="D270" s="565"/>
      <c r="E270" s="566"/>
    </row>
    <row r="271" spans="1:5" x14ac:dyDescent="0.25">
      <c r="A271" s="562"/>
      <c r="B271" s="563"/>
      <c r="C271" s="564"/>
      <c r="D271" s="565"/>
      <c r="E271" s="566"/>
    </row>
    <row r="272" spans="1:5" x14ac:dyDescent="0.25">
      <c r="A272" s="562"/>
      <c r="B272" s="563"/>
      <c r="C272" s="564"/>
      <c r="D272" s="565"/>
      <c r="E272" s="566"/>
    </row>
    <row r="273" spans="1:5" x14ac:dyDescent="0.25">
      <c r="A273" s="562"/>
      <c r="B273" s="563"/>
      <c r="C273" s="564"/>
      <c r="D273" s="565"/>
      <c r="E273" s="566"/>
    </row>
    <row r="274" spans="1:5" x14ac:dyDescent="0.25">
      <c r="A274" s="562"/>
      <c r="B274" s="563"/>
      <c r="C274" s="564"/>
      <c r="D274" s="565"/>
      <c r="E274" s="566"/>
    </row>
    <row r="275" spans="1:5" x14ac:dyDescent="0.25">
      <c r="A275" s="562"/>
      <c r="B275" s="563"/>
      <c r="C275" s="564"/>
      <c r="D275" s="565"/>
      <c r="E275" s="566"/>
    </row>
    <row r="276" spans="1:5" x14ac:dyDescent="0.25">
      <c r="A276" s="562"/>
      <c r="B276" s="563"/>
      <c r="C276" s="564"/>
      <c r="D276" s="565"/>
      <c r="E276" s="566"/>
    </row>
    <row r="277" spans="1:5" x14ac:dyDescent="0.25">
      <c r="A277" s="562"/>
      <c r="B277" s="563"/>
      <c r="C277" s="564"/>
      <c r="D277" s="565"/>
      <c r="E277" s="566"/>
    </row>
    <row r="278" spans="1:5" x14ac:dyDescent="0.25">
      <c r="A278" s="562"/>
      <c r="B278" s="563"/>
      <c r="C278" s="564"/>
      <c r="D278" s="565"/>
      <c r="E278" s="566"/>
    </row>
    <row r="279" spans="1:5" x14ac:dyDescent="0.25">
      <c r="A279" s="562"/>
      <c r="B279" s="563"/>
      <c r="C279" s="564"/>
      <c r="D279" s="565"/>
      <c r="E279" s="566"/>
    </row>
    <row r="280" spans="1:5" x14ac:dyDescent="0.25">
      <c r="A280" s="562"/>
      <c r="B280" s="563"/>
      <c r="C280" s="564"/>
      <c r="D280" s="565"/>
      <c r="E280" s="566"/>
    </row>
    <row r="281" spans="1:5" x14ac:dyDescent="0.25">
      <c r="A281" s="562"/>
      <c r="B281" s="563"/>
      <c r="C281" s="564"/>
      <c r="D281" s="565"/>
      <c r="E281" s="566"/>
    </row>
    <row r="282" spans="1:5" x14ac:dyDescent="0.25">
      <c r="A282" s="562"/>
      <c r="B282" s="563"/>
      <c r="C282" s="564"/>
      <c r="D282" s="565"/>
      <c r="E282" s="566"/>
    </row>
    <row r="283" spans="1:5" x14ac:dyDescent="0.25">
      <c r="A283" s="562"/>
      <c r="B283" s="563"/>
      <c r="C283" s="564"/>
      <c r="D283" s="565"/>
      <c r="E283" s="566"/>
    </row>
    <row r="284" spans="1:5" x14ac:dyDescent="0.25">
      <c r="A284" s="562"/>
      <c r="B284" s="563"/>
      <c r="C284" s="564"/>
      <c r="D284" s="565"/>
      <c r="E284" s="566"/>
    </row>
    <row r="285" spans="1:5" x14ac:dyDescent="0.25">
      <c r="A285" s="562"/>
      <c r="B285" s="563"/>
      <c r="C285" s="564"/>
      <c r="D285" s="565"/>
      <c r="E285" s="566"/>
    </row>
    <row r="286" spans="1:5" x14ac:dyDescent="0.25">
      <c r="A286" s="562"/>
      <c r="B286" s="563"/>
      <c r="C286" s="564"/>
      <c r="D286" s="565"/>
      <c r="E286" s="566"/>
    </row>
    <row r="287" spans="1:5" x14ac:dyDescent="0.25">
      <c r="A287" s="562"/>
      <c r="B287" s="563"/>
      <c r="C287" s="564"/>
      <c r="D287" s="565"/>
      <c r="E287" s="566"/>
    </row>
    <row r="288" spans="1:5" x14ac:dyDescent="0.25">
      <c r="A288" s="562"/>
      <c r="B288" s="563"/>
      <c r="C288" s="564"/>
      <c r="D288" s="565"/>
      <c r="E288" s="566"/>
    </row>
    <row r="289" spans="1:5" x14ac:dyDescent="0.25">
      <c r="A289" s="562"/>
      <c r="B289" s="563"/>
      <c r="C289" s="564"/>
      <c r="D289" s="565"/>
      <c r="E289" s="566"/>
    </row>
    <row r="290" spans="1:5" x14ac:dyDescent="0.25">
      <c r="A290" s="562"/>
      <c r="B290" s="563"/>
      <c r="C290" s="564"/>
      <c r="D290" s="565"/>
      <c r="E290" s="566"/>
    </row>
    <row r="291" spans="1:5" x14ac:dyDescent="0.25">
      <c r="A291" s="562"/>
      <c r="B291" s="563"/>
      <c r="C291" s="564"/>
      <c r="D291" s="565"/>
      <c r="E291" s="566"/>
    </row>
    <row r="292" spans="1:5" x14ac:dyDescent="0.25">
      <c r="A292" s="562"/>
      <c r="B292" s="563"/>
      <c r="C292" s="564"/>
      <c r="D292" s="565"/>
      <c r="E292" s="566"/>
    </row>
    <row r="293" spans="1:5" x14ac:dyDescent="0.25">
      <c r="A293" s="562"/>
      <c r="B293" s="563"/>
      <c r="C293" s="564"/>
      <c r="D293" s="565"/>
      <c r="E293" s="566"/>
    </row>
    <row r="294" spans="1:5" x14ac:dyDescent="0.25">
      <c r="A294" s="562"/>
      <c r="B294" s="563"/>
      <c r="C294" s="564"/>
      <c r="D294" s="565"/>
      <c r="E294" s="566"/>
    </row>
    <row r="295" spans="1:5" x14ac:dyDescent="0.25">
      <c r="A295" s="562"/>
      <c r="B295" s="563"/>
      <c r="C295" s="564"/>
      <c r="D295" s="565"/>
      <c r="E295" s="566"/>
    </row>
    <row r="296" spans="1:5" x14ac:dyDescent="0.25">
      <c r="A296" s="562"/>
      <c r="B296" s="563"/>
      <c r="C296" s="564"/>
      <c r="D296" s="565"/>
      <c r="E296" s="566"/>
    </row>
    <row r="297" spans="1:5" x14ac:dyDescent="0.25">
      <c r="A297" s="562"/>
      <c r="B297" s="563"/>
      <c r="C297" s="564"/>
      <c r="D297" s="565"/>
      <c r="E297" s="566"/>
    </row>
    <row r="298" spans="1:5" x14ac:dyDescent="0.25">
      <c r="A298" s="562"/>
      <c r="B298" s="563"/>
      <c r="C298" s="564"/>
      <c r="D298" s="565"/>
      <c r="E298" s="566"/>
    </row>
    <row r="299" spans="1:5" x14ac:dyDescent="0.25">
      <c r="A299" s="562"/>
      <c r="B299" s="563"/>
      <c r="C299" s="564"/>
      <c r="D299" s="565"/>
      <c r="E299" s="566"/>
    </row>
    <row r="300" spans="1:5" x14ac:dyDescent="0.25">
      <c r="A300" s="562"/>
      <c r="B300" s="563"/>
      <c r="C300" s="564"/>
      <c r="D300" s="565"/>
      <c r="E300" s="566"/>
    </row>
    <row r="301" spans="1:5" x14ac:dyDescent="0.25">
      <c r="A301" s="562"/>
      <c r="B301" s="563"/>
      <c r="C301" s="564"/>
      <c r="D301" s="565"/>
      <c r="E301" s="566"/>
    </row>
    <row r="302" spans="1:5" x14ac:dyDescent="0.25">
      <c r="A302" s="562"/>
      <c r="B302" s="563"/>
      <c r="C302" s="564"/>
      <c r="D302" s="565"/>
      <c r="E302" s="566"/>
    </row>
    <row r="303" spans="1:5" x14ac:dyDescent="0.25">
      <c r="A303" s="562"/>
      <c r="B303" s="563"/>
      <c r="C303" s="564"/>
      <c r="D303" s="565"/>
      <c r="E303" s="566"/>
    </row>
    <row r="304" spans="1:5" x14ac:dyDescent="0.25">
      <c r="A304" s="562"/>
      <c r="B304" s="563"/>
      <c r="C304" s="564"/>
      <c r="D304" s="565"/>
      <c r="E304" s="566"/>
    </row>
    <row r="305" spans="1:5" x14ac:dyDescent="0.25">
      <c r="A305" s="562"/>
      <c r="B305" s="563"/>
      <c r="C305" s="564"/>
      <c r="D305" s="565"/>
      <c r="E305" s="566"/>
    </row>
    <row r="306" spans="1:5" x14ac:dyDescent="0.25">
      <c r="A306" s="562"/>
      <c r="B306" s="563"/>
      <c r="C306" s="564"/>
      <c r="D306" s="565"/>
      <c r="E306" s="566"/>
    </row>
    <row r="307" spans="1:5" x14ac:dyDescent="0.25">
      <c r="A307" s="562"/>
      <c r="B307" s="563"/>
      <c r="C307" s="564"/>
      <c r="D307" s="565"/>
      <c r="E307" s="566"/>
    </row>
    <row r="308" spans="1:5" x14ac:dyDescent="0.25">
      <c r="A308" s="562"/>
      <c r="B308" s="563"/>
      <c r="C308" s="564"/>
      <c r="D308" s="565"/>
      <c r="E308" s="566"/>
    </row>
    <row r="309" spans="1:5" x14ac:dyDescent="0.25">
      <c r="A309" s="562"/>
      <c r="B309" s="563"/>
      <c r="C309" s="564"/>
      <c r="D309" s="565"/>
      <c r="E309" s="566"/>
    </row>
    <row r="310" spans="1:5" x14ac:dyDescent="0.25">
      <c r="A310" s="562"/>
      <c r="B310" s="563"/>
      <c r="C310" s="564"/>
      <c r="D310" s="565"/>
      <c r="E310" s="566"/>
    </row>
    <row r="311" spans="1:5" x14ac:dyDescent="0.25">
      <c r="A311" s="562"/>
      <c r="B311" s="563"/>
      <c r="C311" s="564"/>
      <c r="D311" s="565"/>
      <c r="E311" s="566"/>
    </row>
    <row r="312" spans="1:5" x14ac:dyDescent="0.25">
      <c r="A312" s="562"/>
      <c r="B312" s="563"/>
      <c r="C312" s="564"/>
      <c r="D312" s="565"/>
      <c r="E312" s="566"/>
    </row>
    <row r="313" spans="1:5" x14ac:dyDescent="0.25">
      <c r="A313" s="562"/>
      <c r="B313" s="563"/>
      <c r="C313" s="564"/>
      <c r="D313" s="565"/>
      <c r="E313" s="566"/>
    </row>
    <row r="314" spans="1:5" x14ac:dyDescent="0.25">
      <c r="A314" s="562"/>
      <c r="B314" s="563"/>
      <c r="C314" s="564"/>
      <c r="D314" s="565"/>
      <c r="E314" s="566"/>
    </row>
    <row r="315" spans="1:5" x14ac:dyDescent="0.25">
      <c r="A315" s="562"/>
      <c r="B315" s="563"/>
      <c r="C315" s="564"/>
      <c r="D315" s="565"/>
      <c r="E315" s="566"/>
    </row>
    <row r="316" spans="1:5" x14ac:dyDescent="0.25">
      <c r="A316" s="562"/>
      <c r="B316" s="563"/>
      <c r="C316" s="564"/>
      <c r="D316" s="565"/>
      <c r="E316" s="566"/>
    </row>
    <row r="317" spans="1:5" x14ac:dyDescent="0.25">
      <c r="A317" s="562"/>
      <c r="B317" s="563"/>
      <c r="C317" s="564"/>
      <c r="D317" s="565"/>
      <c r="E317" s="566"/>
    </row>
    <row r="318" spans="1:5" x14ac:dyDescent="0.25">
      <c r="A318" s="562"/>
      <c r="B318" s="563"/>
      <c r="C318" s="564"/>
      <c r="D318" s="565"/>
      <c r="E318" s="566"/>
    </row>
    <row r="319" spans="1:5" x14ac:dyDescent="0.25">
      <c r="A319" s="562"/>
      <c r="B319" s="563"/>
      <c r="C319" s="564"/>
      <c r="D319" s="565"/>
      <c r="E319" s="566"/>
    </row>
    <row r="320" spans="1:5" x14ac:dyDescent="0.25">
      <c r="A320" s="562"/>
      <c r="B320" s="563"/>
      <c r="C320" s="564"/>
      <c r="D320" s="565"/>
      <c r="E320" s="566"/>
    </row>
    <row r="321" spans="1:5" x14ac:dyDescent="0.25">
      <c r="A321" s="562"/>
      <c r="B321" s="563"/>
      <c r="C321" s="564"/>
      <c r="D321" s="565"/>
      <c r="E321" s="566"/>
    </row>
    <row r="322" spans="1:5" x14ac:dyDescent="0.25">
      <c r="A322" s="562"/>
      <c r="B322" s="563"/>
      <c r="C322" s="564"/>
      <c r="D322" s="565"/>
      <c r="E322" s="566"/>
    </row>
    <row r="323" spans="1:5" x14ac:dyDescent="0.25">
      <c r="A323" s="562"/>
      <c r="B323" s="563"/>
      <c r="C323" s="564"/>
      <c r="D323" s="565"/>
      <c r="E323" s="566"/>
    </row>
    <row r="324" spans="1:5" x14ac:dyDescent="0.25">
      <c r="A324" s="562"/>
      <c r="B324" s="563"/>
      <c r="C324" s="564"/>
      <c r="D324" s="565"/>
      <c r="E324" s="566"/>
    </row>
    <row r="325" spans="1:5" x14ac:dyDescent="0.25">
      <c r="A325" s="562"/>
      <c r="B325" s="563"/>
      <c r="C325" s="564"/>
      <c r="D325" s="565"/>
      <c r="E325" s="566"/>
    </row>
    <row r="326" spans="1:5" x14ac:dyDescent="0.25">
      <c r="A326" s="562"/>
      <c r="B326" s="563"/>
      <c r="C326" s="564"/>
      <c r="D326" s="565"/>
      <c r="E326" s="566"/>
    </row>
    <row r="327" spans="1:5" x14ac:dyDescent="0.25">
      <c r="A327" s="562"/>
      <c r="B327" s="563"/>
      <c r="C327" s="564"/>
      <c r="D327" s="565"/>
      <c r="E327" s="566"/>
    </row>
    <row r="328" spans="1:5" x14ac:dyDescent="0.25">
      <c r="A328" s="562"/>
      <c r="B328" s="563"/>
      <c r="C328" s="564"/>
      <c r="D328" s="565"/>
      <c r="E328" s="566"/>
    </row>
    <row r="329" spans="1:5" x14ac:dyDescent="0.25">
      <c r="A329" s="562"/>
      <c r="B329" s="563"/>
      <c r="C329" s="564"/>
      <c r="D329" s="565"/>
      <c r="E329" s="566"/>
    </row>
    <row r="330" spans="1:5" x14ac:dyDescent="0.25">
      <c r="A330" s="562"/>
      <c r="B330" s="563"/>
      <c r="C330" s="564"/>
      <c r="D330" s="565"/>
      <c r="E330" s="566"/>
    </row>
    <row r="331" spans="1:5" x14ac:dyDescent="0.25">
      <c r="A331" s="562"/>
      <c r="B331" s="563"/>
      <c r="C331" s="564"/>
      <c r="D331" s="565"/>
      <c r="E331" s="566"/>
    </row>
    <row r="332" spans="1:5" x14ac:dyDescent="0.25">
      <c r="A332" s="562"/>
      <c r="B332" s="563"/>
      <c r="C332" s="564"/>
      <c r="D332" s="565"/>
      <c r="E332" s="566"/>
    </row>
    <row r="333" spans="1:5" x14ac:dyDescent="0.25">
      <c r="A333" s="562"/>
      <c r="B333" s="563"/>
      <c r="C333" s="564"/>
      <c r="D333" s="565"/>
      <c r="E333" s="566"/>
    </row>
    <row r="334" spans="1:5" x14ac:dyDescent="0.25">
      <c r="A334" s="562"/>
      <c r="B334" s="563"/>
      <c r="C334" s="564"/>
      <c r="D334" s="565"/>
      <c r="E334" s="566"/>
    </row>
    <row r="335" spans="1:5" x14ac:dyDescent="0.25">
      <c r="A335" s="562"/>
      <c r="B335" s="563"/>
      <c r="C335" s="564"/>
      <c r="D335" s="565"/>
      <c r="E335" s="566"/>
    </row>
    <row r="336" spans="1:5" x14ac:dyDescent="0.25">
      <c r="A336" s="562"/>
      <c r="B336" s="563"/>
      <c r="C336" s="564"/>
      <c r="D336" s="565"/>
      <c r="E336" s="566"/>
    </row>
    <row r="337" spans="1:5" x14ac:dyDescent="0.25">
      <c r="A337" s="562"/>
      <c r="B337" s="563"/>
      <c r="C337" s="564"/>
      <c r="D337" s="565"/>
      <c r="E337" s="566"/>
    </row>
    <row r="338" spans="1:5" x14ac:dyDescent="0.25">
      <c r="A338" s="562"/>
      <c r="B338" s="563"/>
      <c r="C338" s="564"/>
      <c r="D338" s="565"/>
      <c r="E338" s="566"/>
    </row>
    <row r="339" spans="1:5" x14ac:dyDescent="0.25">
      <c r="A339" s="562"/>
      <c r="B339" s="563"/>
      <c r="C339" s="564"/>
      <c r="D339" s="565"/>
      <c r="E339" s="566"/>
    </row>
    <row r="340" spans="1:5" x14ac:dyDescent="0.25">
      <c r="A340" s="562"/>
      <c r="B340" s="563"/>
      <c r="C340" s="564"/>
      <c r="D340" s="565"/>
      <c r="E340" s="566"/>
    </row>
    <row r="341" spans="1:5" x14ac:dyDescent="0.25">
      <c r="A341" s="562"/>
      <c r="B341" s="563"/>
      <c r="C341" s="564"/>
      <c r="D341" s="565"/>
      <c r="E341" s="566"/>
    </row>
    <row r="342" spans="1:5" x14ac:dyDescent="0.25">
      <c r="A342" s="562"/>
      <c r="B342" s="563"/>
      <c r="C342" s="564"/>
      <c r="D342" s="565"/>
      <c r="E342" s="566"/>
    </row>
    <row r="343" spans="1:5" x14ac:dyDescent="0.25">
      <c r="A343" s="562"/>
      <c r="B343" s="563"/>
      <c r="C343" s="564"/>
      <c r="D343" s="565"/>
      <c r="E343" s="566"/>
    </row>
    <row r="344" spans="1:5" x14ac:dyDescent="0.25">
      <c r="A344" s="562"/>
      <c r="B344" s="563"/>
      <c r="C344" s="564"/>
      <c r="D344" s="565"/>
      <c r="E344" s="566"/>
    </row>
    <row r="345" spans="1:5" x14ac:dyDescent="0.25">
      <c r="A345" s="562"/>
      <c r="B345" s="563"/>
      <c r="C345" s="564"/>
      <c r="D345" s="565"/>
      <c r="E345" s="566"/>
    </row>
    <row r="346" spans="1:5" x14ac:dyDescent="0.25">
      <c r="A346" s="562"/>
      <c r="B346" s="563"/>
      <c r="C346" s="564"/>
      <c r="D346" s="565"/>
      <c r="E346" s="566"/>
    </row>
    <row r="347" spans="1:5" x14ac:dyDescent="0.25">
      <c r="A347" s="562"/>
      <c r="B347" s="563"/>
      <c r="C347" s="564"/>
      <c r="D347" s="565"/>
      <c r="E347" s="566"/>
    </row>
    <row r="348" spans="1:5" x14ac:dyDescent="0.25">
      <c r="A348" s="562"/>
      <c r="B348" s="563"/>
      <c r="C348" s="564"/>
      <c r="D348" s="565"/>
      <c r="E348" s="566"/>
    </row>
    <row r="349" spans="1:5" x14ac:dyDescent="0.25">
      <c r="A349" s="562"/>
      <c r="B349" s="563"/>
      <c r="C349" s="564"/>
      <c r="D349" s="565"/>
      <c r="E349" s="566"/>
    </row>
    <row r="350" spans="1:5" x14ac:dyDescent="0.25">
      <c r="A350" s="562"/>
      <c r="B350" s="563"/>
      <c r="C350" s="564"/>
      <c r="D350" s="565"/>
      <c r="E350" s="566"/>
    </row>
    <row r="351" spans="1:5" x14ac:dyDescent="0.25">
      <c r="A351" s="562"/>
      <c r="B351" s="563"/>
      <c r="C351" s="564"/>
      <c r="D351" s="565"/>
      <c r="E351" s="566"/>
    </row>
    <row r="352" spans="1:5" x14ac:dyDescent="0.25">
      <c r="A352" s="562"/>
      <c r="B352" s="563"/>
      <c r="C352" s="564"/>
      <c r="D352" s="565"/>
      <c r="E352" s="566"/>
    </row>
    <row r="353" spans="1:5" x14ac:dyDescent="0.25">
      <c r="A353" s="562"/>
      <c r="B353" s="563"/>
      <c r="C353" s="564"/>
      <c r="D353" s="565"/>
      <c r="E353" s="566"/>
    </row>
    <row r="354" spans="1:5" x14ac:dyDescent="0.25">
      <c r="A354" s="562"/>
      <c r="B354" s="563"/>
      <c r="C354" s="564"/>
      <c r="D354" s="565"/>
      <c r="E354" s="566"/>
    </row>
    <row r="355" spans="1:5" x14ac:dyDescent="0.25">
      <c r="A355" s="562"/>
      <c r="B355" s="563"/>
      <c r="C355" s="564"/>
      <c r="D355" s="565"/>
      <c r="E355" s="566"/>
    </row>
    <row r="356" spans="1:5" x14ac:dyDescent="0.25">
      <c r="A356" s="562"/>
      <c r="B356" s="563"/>
      <c r="C356" s="564"/>
      <c r="D356" s="565"/>
      <c r="E356" s="566"/>
    </row>
    <row r="357" spans="1:5" x14ac:dyDescent="0.25">
      <c r="A357" s="562"/>
      <c r="B357" s="563"/>
      <c r="C357" s="564"/>
      <c r="D357" s="565"/>
      <c r="E357" s="566"/>
    </row>
    <row r="358" spans="1:5" x14ac:dyDescent="0.25">
      <c r="A358" s="562"/>
      <c r="B358" s="563"/>
      <c r="C358" s="564"/>
      <c r="D358" s="565"/>
      <c r="E358" s="566"/>
    </row>
    <row r="359" spans="1:5" x14ac:dyDescent="0.25">
      <c r="A359" s="562"/>
      <c r="B359" s="563"/>
      <c r="C359" s="564"/>
      <c r="D359" s="565"/>
      <c r="E359" s="566"/>
    </row>
    <row r="360" spans="1:5" x14ac:dyDescent="0.25">
      <c r="A360" s="562"/>
      <c r="B360" s="563"/>
      <c r="C360" s="564"/>
      <c r="D360" s="565"/>
      <c r="E360" s="566"/>
    </row>
    <row r="361" spans="1:5" x14ac:dyDescent="0.25">
      <c r="A361" s="562"/>
      <c r="B361" s="563"/>
      <c r="C361" s="564"/>
      <c r="D361" s="565"/>
      <c r="E361" s="566"/>
    </row>
    <row r="362" spans="1:5" x14ac:dyDescent="0.25">
      <c r="A362" s="562"/>
      <c r="B362" s="563"/>
      <c r="C362" s="564"/>
      <c r="D362" s="565"/>
      <c r="E362" s="566"/>
    </row>
    <row r="363" spans="1:5" x14ac:dyDescent="0.25">
      <c r="A363" s="562"/>
      <c r="B363" s="563"/>
      <c r="C363" s="564"/>
      <c r="D363" s="565"/>
      <c r="E363" s="566"/>
    </row>
    <row r="364" spans="1:5" x14ac:dyDescent="0.25">
      <c r="A364" s="562"/>
      <c r="B364" s="563"/>
      <c r="C364" s="564"/>
      <c r="D364" s="565"/>
      <c r="E364" s="566"/>
    </row>
    <row r="365" spans="1:5" x14ac:dyDescent="0.25">
      <c r="A365" s="562"/>
      <c r="B365" s="563"/>
      <c r="C365" s="564"/>
      <c r="D365" s="565"/>
      <c r="E365" s="566"/>
    </row>
    <row r="366" spans="1:5" x14ac:dyDescent="0.25">
      <c r="A366" s="562"/>
      <c r="B366" s="563"/>
      <c r="C366" s="564"/>
      <c r="D366" s="565"/>
      <c r="E366" s="566"/>
    </row>
    <row r="367" spans="1:5" x14ac:dyDescent="0.25">
      <c r="A367" s="562"/>
      <c r="B367" s="563"/>
      <c r="C367" s="564"/>
      <c r="D367" s="565"/>
      <c r="E367" s="566"/>
    </row>
    <row r="368" spans="1:5" x14ac:dyDescent="0.25">
      <c r="A368" s="562"/>
      <c r="B368" s="563"/>
      <c r="C368" s="564"/>
      <c r="D368" s="565"/>
      <c r="E368" s="566"/>
    </row>
    <row r="369" spans="1:5" x14ac:dyDescent="0.25">
      <c r="A369" s="562"/>
      <c r="B369" s="563"/>
      <c r="C369" s="564"/>
      <c r="D369" s="565"/>
      <c r="E369" s="566"/>
    </row>
    <row r="370" spans="1:5" x14ac:dyDescent="0.25">
      <c r="A370" s="562"/>
      <c r="B370" s="563"/>
      <c r="C370" s="564"/>
      <c r="D370" s="565"/>
      <c r="E370" s="566"/>
    </row>
    <row r="371" spans="1:5" x14ac:dyDescent="0.25">
      <c r="A371" s="562"/>
      <c r="B371" s="563"/>
      <c r="C371" s="564"/>
      <c r="D371" s="565"/>
      <c r="E371" s="566"/>
    </row>
    <row r="372" spans="1:5" x14ac:dyDescent="0.25">
      <c r="A372" s="562"/>
      <c r="B372" s="563"/>
      <c r="C372" s="564"/>
      <c r="D372" s="565"/>
      <c r="E372" s="566"/>
    </row>
    <row r="373" spans="1:5" x14ac:dyDescent="0.25">
      <c r="A373" s="562"/>
      <c r="B373" s="563"/>
      <c r="C373" s="564"/>
      <c r="D373" s="565"/>
      <c r="E373" s="566"/>
    </row>
    <row r="374" spans="1:5" x14ac:dyDescent="0.25">
      <c r="A374" s="562"/>
      <c r="B374" s="563"/>
      <c r="C374" s="564"/>
      <c r="D374" s="565"/>
      <c r="E374" s="566"/>
    </row>
    <row r="375" spans="1:5" x14ac:dyDescent="0.25">
      <c r="A375" s="562"/>
      <c r="B375" s="563"/>
      <c r="C375" s="564"/>
      <c r="D375" s="565"/>
      <c r="E375" s="566"/>
    </row>
    <row r="376" spans="1:5" x14ac:dyDescent="0.25">
      <c r="A376" s="562"/>
      <c r="B376" s="563"/>
      <c r="C376" s="564"/>
      <c r="D376" s="565"/>
      <c r="E376" s="566"/>
    </row>
    <row r="377" spans="1:5" x14ac:dyDescent="0.25">
      <c r="A377" s="562"/>
      <c r="B377" s="563"/>
      <c r="C377" s="564"/>
      <c r="D377" s="565"/>
      <c r="E377" s="566"/>
    </row>
    <row r="378" spans="1:5" x14ac:dyDescent="0.25">
      <c r="A378" s="562"/>
      <c r="B378" s="563"/>
      <c r="C378" s="564"/>
      <c r="D378" s="565"/>
      <c r="E378" s="566"/>
    </row>
    <row r="379" spans="1:5" x14ac:dyDescent="0.25">
      <c r="A379" s="562"/>
      <c r="B379" s="563"/>
      <c r="C379" s="564"/>
      <c r="D379" s="565"/>
      <c r="E379" s="566"/>
    </row>
    <row r="380" spans="1:5" x14ac:dyDescent="0.25">
      <c r="A380" s="562"/>
      <c r="B380" s="563"/>
      <c r="C380" s="564"/>
      <c r="D380" s="565"/>
      <c r="E380" s="566"/>
    </row>
    <row r="381" spans="1:5" x14ac:dyDescent="0.25">
      <c r="A381" s="562"/>
      <c r="B381" s="563"/>
      <c r="C381" s="564"/>
      <c r="D381" s="565"/>
      <c r="E381" s="566"/>
    </row>
    <row r="382" spans="1:5" x14ac:dyDescent="0.25">
      <c r="A382" s="562"/>
      <c r="B382" s="563"/>
      <c r="C382" s="564"/>
      <c r="D382" s="565"/>
      <c r="E382" s="566"/>
    </row>
    <row r="383" spans="1:5" x14ac:dyDescent="0.25">
      <c r="A383" s="562"/>
      <c r="B383" s="563"/>
      <c r="C383" s="564"/>
      <c r="D383" s="565"/>
      <c r="E383" s="566"/>
    </row>
    <row r="384" spans="1:5" x14ac:dyDescent="0.25">
      <c r="A384" s="562"/>
      <c r="B384" s="563"/>
      <c r="C384" s="564"/>
      <c r="D384" s="565"/>
      <c r="E384" s="566"/>
    </row>
    <row r="385" spans="1:5" x14ac:dyDescent="0.25">
      <c r="A385" s="562"/>
      <c r="B385" s="563"/>
      <c r="C385" s="564"/>
      <c r="D385" s="565"/>
      <c r="E385" s="566"/>
    </row>
    <row r="386" spans="1:5" x14ac:dyDescent="0.25">
      <c r="A386" s="562"/>
      <c r="B386" s="563"/>
      <c r="C386" s="564"/>
      <c r="D386" s="565"/>
      <c r="E386" s="566"/>
    </row>
    <row r="387" spans="1:5" x14ac:dyDescent="0.25">
      <c r="A387" s="562"/>
      <c r="B387" s="563"/>
      <c r="C387" s="564"/>
      <c r="D387" s="565"/>
      <c r="E387" s="566"/>
    </row>
    <row r="388" spans="1:5" x14ac:dyDescent="0.25">
      <c r="A388" s="562"/>
      <c r="B388" s="563"/>
      <c r="C388" s="564"/>
      <c r="D388" s="565"/>
      <c r="E388" s="566"/>
    </row>
    <row r="389" spans="1:5" x14ac:dyDescent="0.25">
      <c r="A389" s="562"/>
      <c r="B389" s="563"/>
      <c r="C389" s="564"/>
      <c r="D389" s="565"/>
      <c r="E389" s="566"/>
    </row>
    <row r="390" spans="1:5" x14ac:dyDescent="0.25">
      <c r="A390" s="562"/>
      <c r="B390" s="563"/>
      <c r="C390" s="564"/>
      <c r="D390" s="565"/>
      <c r="E390" s="566"/>
    </row>
    <row r="391" spans="1:5" x14ac:dyDescent="0.25">
      <c r="A391" s="562"/>
      <c r="B391" s="563"/>
      <c r="C391" s="564"/>
      <c r="D391" s="565"/>
      <c r="E391" s="566"/>
    </row>
    <row r="392" spans="1:5" x14ac:dyDescent="0.25">
      <c r="A392" s="562"/>
      <c r="B392" s="563"/>
      <c r="C392" s="564"/>
      <c r="D392" s="565"/>
      <c r="E392" s="566"/>
    </row>
    <row r="393" spans="1:5" x14ac:dyDescent="0.25">
      <c r="A393" s="562"/>
      <c r="B393" s="563"/>
      <c r="C393" s="564"/>
      <c r="D393" s="565"/>
      <c r="E393" s="566"/>
    </row>
    <row r="394" spans="1:5" x14ac:dyDescent="0.25">
      <c r="A394" s="562"/>
      <c r="B394" s="563"/>
      <c r="C394" s="564"/>
      <c r="D394" s="565"/>
      <c r="E394" s="566"/>
    </row>
    <row r="395" spans="1:5" x14ac:dyDescent="0.25">
      <c r="A395" s="562"/>
      <c r="B395" s="563"/>
      <c r="C395" s="564"/>
      <c r="D395" s="565"/>
      <c r="E395" s="566"/>
    </row>
    <row r="396" spans="1:5" x14ac:dyDescent="0.25">
      <c r="A396" s="562"/>
      <c r="B396" s="563"/>
      <c r="C396" s="564"/>
      <c r="D396" s="565"/>
      <c r="E396" s="566"/>
    </row>
    <row r="397" spans="1:5" x14ac:dyDescent="0.25">
      <c r="A397" s="562"/>
      <c r="B397" s="563"/>
      <c r="C397" s="564"/>
      <c r="D397" s="565"/>
      <c r="E397" s="566"/>
    </row>
    <row r="398" spans="1:5" x14ac:dyDescent="0.25">
      <c r="A398" s="562"/>
      <c r="B398" s="563"/>
      <c r="C398" s="564"/>
      <c r="D398" s="565"/>
      <c r="E398" s="566"/>
    </row>
    <row r="399" spans="1:5" x14ac:dyDescent="0.25">
      <c r="A399" s="562"/>
      <c r="B399" s="563"/>
      <c r="C399" s="564"/>
      <c r="D399" s="565"/>
      <c r="E399" s="566"/>
    </row>
    <row r="400" spans="1:5" x14ac:dyDescent="0.25">
      <c r="A400" s="562"/>
      <c r="B400" s="563"/>
      <c r="C400" s="564"/>
      <c r="D400" s="565"/>
      <c r="E400" s="566"/>
    </row>
    <row r="401" spans="1:5" x14ac:dyDescent="0.25">
      <c r="A401" s="562"/>
      <c r="B401" s="563"/>
      <c r="C401" s="564"/>
      <c r="D401" s="565"/>
      <c r="E401" s="566"/>
    </row>
    <row r="402" spans="1:5" x14ac:dyDescent="0.25">
      <c r="A402" s="562"/>
      <c r="B402" s="563"/>
      <c r="C402" s="564"/>
      <c r="D402" s="565"/>
      <c r="E402" s="566"/>
    </row>
    <row r="403" spans="1:5" x14ac:dyDescent="0.25">
      <c r="A403" s="562"/>
      <c r="B403" s="563"/>
      <c r="C403" s="564"/>
      <c r="D403" s="565"/>
      <c r="E403" s="566"/>
    </row>
    <row r="404" spans="1:5" x14ac:dyDescent="0.25">
      <c r="A404" s="562"/>
      <c r="B404" s="563"/>
      <c r="C404" s="564"/>
      <c r="D404" s="565"/>
      <c r="E404" s="566"/>
    </row>
    <row r="405" spans="1:5" x14ac:dyDescent="0.25">
      <c r="A405" s="562"/>
      <c r="B405" s="563"/>
      <c r="C405" s="564"/>
      <c r="D405" s="565"/>
      <c r="E405" s="566"/>
    </row>
    <row r="406" spans="1:5" x14ac:dyDescent="0.25">
      <c r="A406" s="562"/>
      <c r="B406" s="563"/>
      <c r="C406" s="564"/>
      <c r="D406" s="565"/>
      <c r="E406" s="566"/>
    </row>
    <row r="407" spans="1:5" x14ac:dyDescent="0.25">
      <c r="A407" s="562"/>
      <c r="B407" s="563"/>
      <c r="C407" s="564"/>
      <c r="D407" s="565"/>
      <c r="E407" s="566"/>
    </row>
    <row r="408" spans="1:5" x14ac:dyDescent="0.25">
      <c r="A408" s="562"/>
      <c r="B408" s="563"/>
      <c r="C408" s="564"/>
      <c r="D408" s="565"/>
      <c r="E408" s="566"/>
    </row>
    <row r="409" spans="1:5" x14ac:dyDescent="0.25">
      <c r="A409" s="562"/>
      <c r="B409" s="563"/>
      <c r="C409" s="564"/>
      <c r="D409" s="565"/>
      <c r="E409" s="566"/>
    </row>
    <row r="410" spans="1:5" x14ac:dyDescent="0.25">
      <c r="A410" s="562"/>
      <c r="B410" s="563"/>
      <c r="C410" s="564"/>
      <c r="D410" s="565"/>
      <c r="E410" s="566"/>
    </row>
    <row r="411" spans="1:5" x14ac:dyDescent="0.25">
      <c r="A411" s="562"/>
      <c r="B411" s="563"/>
      <c r="C411" s="564"/>
      <c r="D411" s="565"/>
      <c r="E411" s="566"/>
    </row>
    <row r="412" spans="1:5" x14ac:dyDescent="0.25">
      <c r="A412" s="562"/>
      <c r="B412" s="563"/>
      <c r="C412" s="564"/>
      <c r="D412" s="565"/>
      <c r="E412" s="566"/>
    </row>
    <row r="413" spans="1:5" x14ac:dyDescent="0.25">
      <c r="A413" s="562"/>
      <c r="B413" s="563"/>
      <c r="C413" s="564"/>
      <c r="D413" s="565"/>
      <c r="E413" s="566"/>
    </row>
    <row r="414" spans="1:5" x14ac:dyDescent="0.25">
      <c r="A414" s="562"/>
      <c r="B414" s="563"/>
      <c r="C414" s="564"/>
      <c r="D414" s="565"/>
      <c r="E414" s="566"/>
    </row>
    <row r="415" spans="1:5" x14ac:dyDescent="0.25">
      <c r="A415" s="562"/>
      <c r="B415" s="563"/>
      <c r="C415" s="564"/>
      <c r="D415" s="565"/>
      <c r="E415" s="566"/>
    </row>
    <row r="416" spans="1:5" x14ac:dyDescent="0.25">
      <c r="A416" s="562"/>
      <c r="B416" s="563"/>
      <c r="C416" s="564"/>
      <c r="D416" s="565"/>
      <c r="E416" s="566"/>
    </row>
    <row r="417" spans="1:5" x14ac:dyDescent="0.25">
      <c r="A417" s="562"/>
      <c r="B417" s="563"/>
      <c r="C417" s="564"/>
      <c r="D417" s="565"/>
      <c r="E417" s="566"/>
    </row>
    <row r="418" spans="1:5" x14ac:dyDescent="0.25">
      <c r="A418" s="562"/>
      <c r="B418" s="563"/>
      <c r="C418" s="564"/>
      <c r="D418" s="565"/>
      <c r="E418" s="566"/>
    </row>
    <row r="419" spans="1:5" x14ac:dyDescent="0.25">
      <c r="A419" s="562"/>
      <c r="B419" s="563"/>
      <c r="C419" s="564"/>
      <c r="D419" s="565"/>
      <c r="E419" s="566"/>
    </row>
    <row r="420" spans="1:5" x14ac:dyDescent="0.25">
      <c r="A420" s="562"/>
      <c r="B420" s="563"/>
      <c r="C420" s="564"/>
      <c r="D420" s="565"/>
      <c r="E420" s="566"/>
    </row>
    <row r="421" spans="1:5" x14ac:dyDescent="0.25">
      <c r="A421" s="562"/>
      <c r="B421" s="563"/>
      <c r="C421" s="564"/>
      <c r="D421" s="565"/>
      <c r="E421" s="566"/>
    </row>
    <row r="422" spans="1:5" x14ac:dyDescent="0.25">
      <c r="A422" s="562"/>
      <c r="B422" s="563"/>
      <c r="C422" s="564"/>
      <c r="D422" s="565"/>
      <c r="E422" s="566"/>
    </row>
    <row r="423" spans="1:5" x14ac:dyDescent="0.25">
      <c r="A423" s="562"/>
      <c r="B423" s="563"/>
      <c r="C423" s="564"/>
      <c r="D423" s="565"/>
      <c r="E423" s="566"/>
    </row>
    <row r="424" spans="1:5" x14ac:dyDescent="0.25">
      <c r="A424" s="562"/>
      <c r="B424" s="563"/>
      <c r="C424" s="564"/>
      <c r="D424" s="565"/>
      <c r="E424" s="566"/>
    </row>
    <row r="425" spans="1:5" x14ac:dyDescent="0.25">
      <c r="A425" s="562"/>
      <c r="B425" s="563"/>
      <c r="C425" s="564"/>
      <c r="D425" s="565"/>
      <c r="E425" s="566"/>
    </row>
    <row r="426" spans="1:5" x14ac:dyDescent="0.25">
      <c r="A426" s="562"/>
      <c r="B426" s="563"/>
      <c r="C426" s="564"/>
      <c r="D426" s="565"/>
      <c r="E426" s="566"/>
    </row>
    <row r="427" spans="1:5" x14ac:dyDescent="0.25">
      <c r="A427" s="562"/>
      <c r="B427" s="563"/>
      <c r="C427" s="564"/>
      <c r="D427" s="565"/>
      <c r="E427" s="566"/>
    </row>
    <row r="428" spans="1:5" x14ac:dyDescent="0.25">
      <c r="A428" s="562"/>
      <c r="B428" s="563"/>
      <c r="C428" s="564"/>
      <c r="D428" s="565"/>
      <c r="E428" s="566"/>
    </row>
    <row r="429" spans="1:5" x14ac:dyDescent="0.25">
      <c r="A429" s="562"/>
      <c r="B429" s="563"/>
      <c r="C429" s="564"/>
      <c r="D429" s="565"/>
      <c r="E429" s="566"/>
    </row>
    <row r="430" spans="1:5" x14ac:dyDescent="0.25">
      <c r="A430" s="562"/>
      <c r="B430" s="563"/>
      <c r="C430" s="564"/>
      <c r="D430" s="565"/>
      <c r="E430" s="566"/>
    </row>
    <row r="431" spans="1:5" x14ac:dyDescent="0.25">
      <c r="A431" s="562"/>
      <c r="B431" s="563"/>
      <c r="C431" s="564"/>
      <c r="D431" s="565"/>
      <c r="E431" s="566"/>
    </row>
    <row r="432" spans="1:5" x14ac:dyDescent="0.25">
      <c r="A432" s="562"/>
      <c r="B432" s="563"/>
      <c r="C432" s="564"/>
      <c r="D432" s="565"/>
      <c r="E432" s="566"/>
    </row>
    <row r="433" spans="1:5" x14ac:dyDescent="0.25">
      <c r="A433" s="562"/>
      <c r="B433" s="563"/>
      <c r="C433" s="564"/>
      <c r="D433" s="565"/>
      <c r="E433" s="566"/>
    </row>
    <row r="434" spans="1:5" x14ac:dyDescent="0.25">
      <c r="A434" s="562"/>
      <c r="B434" s="563"/>
      <c r="C434" s="564"/>
      <c r="D434" s="565"/>
      <c r="E434" s="566"/>
    </row>
    <row r="435" spans="1:5" x14ac:dyDescent="0.25">
      <c r="A435" s="562"/>
      <c r="B435" s="563"/>
      <c r="C435" s="564"/>
      <c r="D435" s="565"/>
      <c r="E435" s="566"/>
    </row>
    <row r="436" spans="1:5" x14ac:dyDescent="0.25">
      <c r="A436" s="562"/>
      <c r="B436" s="563"/>
      <c r="C436" s="564"/>
      <c r="D436" s="565"/>
      <c r="E436" s="566"/>
    </row>
    <row r="437" spans="1:5" x14ac:dyDescent="0.25">
      <c r="A437" s="562"/>
      <c r="B437" s="563"/>
      <c r="C437" s="564"/>
      <c r="D437" s="565"/>
      <c r="E437" s="566"/>
    </row>
    <row r="438" spans="1:5" x14ac:dyDescent="0.25">
      <c r="A438" s="562"/>
      <c r="B438" s="563"/>
      <c r="C438" s="564"/>
      <c r="D438" s="565"/>
      <c r="E438" s="566"/>
    </row>
    <row r="439" spans="1:5" x14ac:dyDescent="0.25">
      <c r="A439" s="562"/>
      <c r="B439" s="563"/>
      <c r="C439" s="564"/>
      <c r="D439" s="565"/>
      <c r="E439" s="566"/>
    </row>
    <row r="440" spans="1:5" x14ac:dyDescent="0.25">
      <c r="A440" s="562"/>
      <c r="B440" s="563"/>
      <c r="C440" s="564"/>
      <c r="D440" s="565"/>
      <c r="E440" s="566"/>
    </row>
    <row r="441" spans="1:5" x14ac:dyDescent="0.25">
      <c r="A441" s="562"/>
      <c r="B441" s="563"/>
      <c r="C441" s="564"/>
      <c r="D441" s="565"/>
      <c r="E441" s="566"/>
    </row>
    <row r="442" spans="1:5" x14ac:dyDescent="0.25">
      <c r="A442" s="562"/>
      <c r="B442" s="563"/>
      <c r="C442" s="564"/>
      <c r="D442" s="565"/>
      <c r="E442" s="566"/>
    </row>
    <row r="443" spans="1:5" x14ac:dyDescent="0.25">
      <c r="A443" s="562"/>
      <c r="B443" s="563"/>
      <c r="C443" s="564"/>
      <c r="D443" s="565"/>
      <c r="E443" s="566"/>
    </row>
    <row r="444" spans="1:5" x14ac:dyDescent="0.25">
      <c r="A444" s="562"/>
      <c r="B444" s="563"/>
      <c r="C444" s="564"/>
      <c r="D444" s="565"/>
      <c r="E444" s="566"/>
    </row>
    <row r="445" spans="1:5" x14ac:dyDescent="0.25">
      <c r="A445" s="562"/>
      <c r="B445" s="563"/>
      <c r="C445" s="564"/>
      <c r="D445" s="565"/>
      <c r="E445" s="566"/>
    </row>
    <row r="446" spans="1:5" x14ac:dyDescent="0.25">
      <c r="A446" s="562"/>
      <c r="B446" s="563"/>
      <c r="C446" s="564"/>
      <c r="D446" s="565"/>
      <c r="E446" s="566"/>
    </row>
    <row r="447" spans="1:5" x14ac:dyDescent="0.25">
      <c r="A447" s="562"/>
      <c r="B447" s="563"/>
      <c r="C447" s="564"/>
      <c r="D447" s="565"/>
      <c r="E447" s="566"/>
    </row>
    <row r="448" spans="1:5" x14ac:dyDescent="0.25">
      <c r="A448" s="562"/>
      <c r="B448" s="563"/>
      <c r="C448" s="564"/>
      <c r="D448" s="565"/>
      <c r="E448" s="566"/>
    </row>
    <row r="449" spans="1:5" x14ac:dyDescent="0.25">
      <c r="A449" s="562"/>
      <c r="B449" s="563"/>
      <c r="C449" s="564"/>
      <c r="D449" s="565"/>
      <c r="E449" s="566"/>
    </row>
    <row r="450" spans="1:5" x14ac:dyDescent="0.25">
      <c r="A450" s="562"/>
      <c r="B450" s="563"/>
      <c r="C450" s="564"/>
      <c r="D450" s="565"/>
      <c r="E450" s="566"/>
    </row>
    <row r="451" spans="1:5" x14ac:dyDescent="0.25">
      <c r="A451" s="562"/>
      <c r="B451" s="563"/>
      <c r="C451" s="564"/>
      <c r="D451" s="565"/>
      <c r="E451" s="566"/>
    </row>
    <row r="452" spans="1:5" x14ac:dyDescent="0.25">
      <c r="A452" s="562"/>
      <c r="B452" s="563"/>
      <c r="C452" s="564"/>
      <c r="D452" s="565"/>
      <c r="E452" s="566"/>
    </row>
    <row r="453" spans="1:5" x14ac:dyDescent="0.25">
      <c r="A453" s="562"/>
      <c r="B453" s="563"/>
      <c r="C453" s="564"/>
      <c r="D453" s="565"/>
      <c r="E453" s="566"/>
    </row>
    <row r="454" spans="1:5" x14ac:dyDescent="0.25">
      <c r="A454" s="562"/>
      <c r="B454" s="563"/>
      <c r="C454" s="564"/>
      <c r="D454" s="565"/>
      <c r="E454" s="566"/>
    </row>
    <row r="455" spans="1:5" x14ac:dyDescent="0.25">
      <c r="A455" s="562"/>
      <c r="B455" s="563"/>
      <c r="C455" s="564"/>
      <c r="D455" s="565"/>
      <c r="E455" s="566"/>
    </row>
    <row r="456" spans="1:5" x14ac:dyDescent="0.25">
      <c r="A456" s="562"/>
      <c r="B456" s="563"/>
      <c r="C456" s="564"/>
      <c r="D456" s="565"/>
      <c r="E456" s="566"/>
    </row>
    <row r="457" spans="1:5" x14ac:dyDescent="0.25">
      <c r="A457" s="562"/>
      <c r="B457" s="563"/>
      <c r="C457" s="564"/>
      <c r="D457" s="565"/>
      <c r="E457" s="566"/>
    </row>
    <row r="458" spans="1:5" x14ac:dyDescent="0.25">
      <c r="A458" s="562"/>
      <c r="B458" s="563"/>
      <c r="C458" s="564"/>
      <c r="D458" s="565"/>
      <c r="E458" s="566"/>
    </row>
    <row r="459" spans="1:5" x14ac:dyDescent="0.25">
      <c r="A459" s="562"/>
      <c r="B459" s="563"/>
      <c r="C459" s="564"/>
      <c r="D459" s="565"/>
      <c r="E459" s="566"/>
    </row>
    <row r="460" spans="1:5" x14ac:dyDescent="0.25">
      <c r="A460" s="562"/>
      <c r="B460" s="563"/>
      <c r="C460" s="564"/>
      <c r="D460" s="565"/>
      <c r="E460" s="566"/>
    </row>
    <row r="461" spans="1:5" x14ac:dyDescent="0.25">
      <c r="A461" s="562"/>
      <c r="B461" s="563"/>
      <c r="C461" s="564"/>
      <c r="D461" s="565"/>
      <c r="E461" s="566"/>
    </row>
    <row r="462" spans="1:5" x14ac:dyDescent="0.25">
      <c r="A462" s="562"/>
      <c r="B462" s="563"/>
      <c r="C462" s="564"/>
      <c r="D462" s="565"/>
      <c r="E462" s="566"/>
    </row>
    <row r="463" spans="1:5" x14ac:dyDescent="0.25">
      <c r="A463" s="562"/>
      <c r="B463" s="563"/>
      <c r="C463" s="564"/>
      <c r="D463" s="565"/>
      <c r="E463" s="566"/>
    </row>
    <row r="464" spans="1:5" x14ac:dyDescent="0.25">
      <c r="A464" s="562"/>
      <c r="B464" s="563"/>
      <c r="C464" s="564"/>
      <c r="D464" s="565"/>
      <c r="E464" s="566"/>
    </row>
    <row r="465" spans="1:5" x14ac:dyDescent="0.25">
      <c r="A465" s="562"/>
      <c r="B465" s="563"/>
      <c r="C465" s="564"/>
      <c r="D465" s="565"/>
      <c r="E465" s="566"/>
    </row>
    <row r="466" spans="1:5" x14ac:dyDescent="0.25">
      <c r="A466" s="562"/>
      <c r="B466" s="563"/>
      <c r="C466" s="564"/>
      <c r="D466" s="565"/>
      <c r="E466" s="566"/>
    </row>
    <row r="467" spans="1:5" x14ac:dyDescent="0.25">
      <c r="A467" s="562"/>
      <c r="B467" s="563"/>
      <c r="C467" s="564"/>
      <c r="D467" s="565"/>
      <c r="E467" s="566"/>
    </row>
    <row r="468" spans="1:5" x14ac:dyDescent="0.25">
      <c r="A468" s="562"/>
      <c r="B468" s="563"/>
      <c r="C468" s="564"/>
      <c r="D468" s="565"/>
      <c r="E468" s="566"/>
    </row>
    <row r="469" spans="1:5" x14ac:dyDescent="0.25">
      <c r="A469" s="562"/>
      <c r="B469" s="563"/>
      <c r="C469" s="564"/>
      <c r="D469" s="565"/>
      <c r="E469" s="566"/>
    </row>
    <row r="470" spans="1:5" x14ac:dyDescent="0.25">
      <c r="A470" s="562"/>
      <c r="B470" s="563"/>
      <c r="C470" s="564"/>
      <c r="D470" s="565"/>
      <c r="E470" s="566"/>
    </row>
    <row r="471" spans="1:5" x14ac:dyDescent="0.25">
      <c r="A471" s="562"/>
      <c r="B471" s="563"/>
      <c r="C471" s="564"/>
      <c r="D471" s="565"/>
      <c r="E471" s="566"/>
    </row>
    <row r="472" spans="1:5" x14ac:dyDescent="0.25">
      <c r="A472" s="562"/>
      <c r="B472" s="563"/>
      <c r="C472" s="564"/>
      <c r="D472" s="565"/>
      <c r="E472" s="566"/>
    </row>
    <row r="473" spans="1:5" x14ac:dyDescent="0.25">
      <c r="A473" s="562"/>
      <c r="B473" s="563"/>
      <c r="C473" s="564"/>
      <c r="D473" s="565"/>
      <c r="E473" s="566"/>
    </row>
    <row r="474" spans="1:5" x14ac:dyDescent="0.25">
      <c r="A474" s="562"/>
      <c r="B474" s="563"/>
      <c r="C474" s="564"/>
      <c r="D474" s="565"/>
      <c r="E474" s="566"/>
    </row>
    <row r="475" spans="1:5" x14ac:dyDescent="0.25">
      <c r="A475" s="562"/>
      <c r="B475" s="563"/>
      <c r="C475" s="564"/>
      <c r="D475" s="565"/>
      <c r="E475" s="566"/>
    </row>
    <row r="476" spans="1:5" x14ac:dyDescent="0.25">
      <c r="A476" s="562"/>
      <c r="B476" s="563"/>
      <c r="C476" s="564"/>
      <c r="D476" s="565"/>
      <c r="E476" s="566"/>
    </row>
    <row r="477" spans="1:5" x14ac:dyDescent="0.25">
      <c r="A477" s="562"/>
      <c r="B477" s="563"/>
      <c r="C477" s="564"/>
      <c r="D477" s="565"/>
      <c r="E477" s="566"/>
    </row>
    <row r="478" spans="1:5" x14ac:dyDescent="0.25">
      <c r="A478" s="562"/>
      <c r="B478" s="563"/>
      <c r="C478" s="564"/>
      <c r="D478" s="565"/>
      <c r="E478" s="566"/>
    </row>
    <row r="479" spans="1:5" x14ac:dyDescent="0.25">
      <c r="A479" s="562"/>
      <c r="B479" s="563"/>
      <c r="C479" s="564"/>
      <c r="D479" s="565"/>
      <c r="E479" s="566"/>
    </row>
    <row r="480" spans="1:5" x14ac:dyDescent="0.25">
      <c r="A480" s="562"/>
      <c r="B480" s="563"/>
      <c r="C480" s="564"/>
      <c r="D480" s="565"/>
      <c r="E480" s="566"/>
    </row>
    <row r="481" spans="1:5" x14ac:dyDescent="0.25">
      <c r="A481" s="562"/>
      <c r="B481" s="563"/>
      <c r="C481" s="564"/>
      <c r="D481" s="565"/>
      <c r="E481" s="566"/>
    </row>
    <row r="482" spans="1:5" x14ac:dyDescent="0.25">
      <c r="A482" s="562"/>
      <c r="B482" s="563"/>
      <c r="C482" s="564"/>
      <c r="D482" s="565"/>
      <c r="E482" s="566"/>
    </row>
    <row r="483" spans="1:5" x14ac:dyDescent="0.25">
      <c r="A483" s="562"/>
      <c r="B483" s="563"/>
      <c r="C483" s="564"/>
      <c r="D483" s="565"/>
      <c r="E483" s="566"/>
    </row>
    <row r="484" spans="1:5" x14ac:dyDescent="0.25">
      <c r="A484" s="562"/>
      <c r="B484" s="563"/>
      <c r="C484" s="564"/>
      <c r="D484" s="565"/>
      <c r="E484" s="566"/>
    </row>
    <row r="485" spans="1:5" x14ac:dyDescent="0.25">
      <c r="A485" s="562"/>
      <c r="B485" s="563"/>
      <c r="C485" s="564"/>
      <c r="D485" s="565"/>
      <c r="E485" s="566"/>
    </row>
    <row r="486" spans="1:5" x14ac:dyDescent="0.25">
      <c r="A486" s="562"/>
      <c r="B486" s="563"/>
      <c r="C486" s="564"/>
      <c r="D486" s="565"/>
      <c r="E486" s="566"/>
    </row>
    <row r="487" spans="1:5" x14ac:dyDescent="0.25">
      <c r="A487" s="562"/>
      <c r="B487" s="563"/>
      <c r="C487" s="564"/>
      <c r="D487" s="565"/>
      <c r="E487" s="566"/>
    </row>
    <row r="488" spans="1:5" x14ac:dyDescent="0.25">
      <c r="A488" s="562"/>
      <c r="B488" s="563"/>
      <c r="C488" s="564"/>
      <c r="D488" s="565"/>
      <c r="E488" s="566"/>
    </row>
    <row r="489" spans="1:5" x14ac:dyDescent="0.25">
      <c r="A489" s="562"/>
      <c r="B489" s="563"/>
      <c r="C489" s="564"/>
      <c r="D489" s="565"/>
      <c r="E489" s="566"/>
    </row>
    <row r="490" spans="1:5" x14ac:dyDescent="0.25">
      <c r="A490" s="562"/>
      <c r="B490" s="563"/>
      <c r="C490" s="564"/>
      <c r="D490" s="565"/>
      <c r="E490" s="566"/>
    </row>
    <row r="491" spans="1:5" x14ac:dyDescent="0.25">
      <c r="A491" s="562"/>
      <c r="B491" s="563"/>
      <c r="C491" s="564"/>
      <c r="D491" s="565"/>
      <c r="E491" s="566"/>
    </row>
    <row r="492" spans="1:5" x14ac:dyDescent="0.25">
      <c r="A492" s="562"/>
      <c r="B492" s="563"/>
      <c r="C492" s="564"/>
      <c r="D492" s="565"/>
      <c r="E492" s="566"/>
    </row>
    <row r="493" spans="1:5" x14ac:dyDescent="0.25">
      <c r="A493" s="562"/>
      <c r="B493" s="563"/>
      <c r="C493" s="564"/>
      <c r="D493" s="565"/>
      <c r="E493" s="566"/>
    </row>
    <row r="494" spans="1:5" x14ac:dyDescent="0.25">
      <c r="A494" s="562"/>
      <c r="B494" s="563"/>
      <c r="C494" s="564"/>
      <c r="D494" s="565"/>
      <c r="E494" s="566"/>
    </row>
    <row r="495" spans="1:5" x14ac:dyDescent="0.25">
      <c r="A495" s="562"/>
      <c r="B495" s="563"/>
      <c r="C495" s="564"/>
      <c r="D495" s="565"/>
      <c r="E495" s="566"/>
    </row>
    <row r="496" spans="1:5" x14ac:dyDescent="0.25">
      <c r="A496" s="562"/>
      <c r="B496" s="563"/>
      <c r="C496" s="564"/>
      <c r="D496" s="565"/>
      <c r="E496" s="566"/>
    </row>
    <row r="497" spans="1:5" x14ac:dyDescent="0.25">
      <c r="A497" s="562"/>
      <c r="B497" s="563"/>
      <c r="C497" s="564"/>
      <c r="D497" s="565"/>
      <c r="E497" s="566"/>
    </row>
    <row r="498" spans="1:5" x14ac:dyDescent="0.25">
      <c r="A498" s="562"/>
      <c r="B498" s="563"/>
      <c r="C498" s="564"/>
      <c r="D498" s="565"/>
      <c r="E498" s="566"/>
    </row>
    <row r="499" spans="1:5" x14ac:dyDescent="0.25">
      <c r="A499" s="562"/>
      <c r="B499" s="563"/>
      <c r="C499" s="564"/>
      <c r="D499" s="565"/>
      <c r="E499" s="566"/>
    </row>
    <row r="500" spans="1:5" x14ac:dyDescent="0.25">
      <c r="A500" s="562"/>
      <c r="B500" s="563"/>
      <c r="C500" s="564"/>
      <c r="D500" s="565"/>
      <c r="E500" s="566"/>
    </row>
    <row r="501" spans="1:5" x14ac:dyDescent="0.25">
      <c r="A501" s="562"/>
      <c r="B501" s="563"/>
      <c r="C501" s="564"/>
      <c r="D501" s="565"/>
      <c r="E501" s="566"/>
    </row>
    <row r="502" spans="1:5" x14ac:dyDescent="0.25">
      <c r="A502" s="562"/>
      <c r="B502" s="563"/>
      <c r="C502" s="564"/>
      <c r="D502" s="565"/>
      <c r="E502" s="566"/>
    </row>
    <row r="503" spans="1:5" x14ac:dyDescent="0.25">
      <c r="A503" s="562"/>
      <c r="B503" s="563"/>
      <c r="C503" s="564"/>
      <c r="D503" s="565"/>
      <c r="E503" s="566"/>
    </row>
    <row r="504" spans="1:5" x14ac:dyDescent="0.25">
      <c r="A504" s="562"/>
      <c r="B504" s="563"/>
      <c r="C504" s="564"/>
      <c r="D504" s="565"/>
      <c r="E504" s="566"/>
    </row>
    <row r="505" spans="1:5" x14ac:dyDescent="0.25">
      <c r="A505" s="562"/>
      <c r="B505" s="563"/>
      <c r="C505" s="564"/>
      <c r="D505" s="565"/>
      <c r="E505" s="566"/>
    </row>
    <row r="506" spans="1:5" x14ac:dyDescent="0.25">
      <c r="A506" s="562"/>
      <c r="B506" s="563"/>
      <c r="C506" s="564"/>
      <c r="D506" s="565"/>
      <c r="E506" s="566"/>
    </row>
    <row r="507" spans="1:5" x14ac:dyDescent="0.25">
      <c r="A507" s="562"/>
      <c r="B507" s="563"/>
      <c r="C507" s="564"/>
      <c r="D507" s="565"/>
      <c r="E507" s="566"/>
    </row>
    <row r="508" spans="1:5" x14ac:dyDescent="0.25">
      <c r="A508" s="562"/>
      <c r="B508" s="563"/>
      <c r="C508" s="564"/>
      <c r="D508" s="565"/>
      <c r="E508" s="566"/>
    </row>
    <row r="509" spans="1:5" x14ac:dyDescent="0.25">
      <c r="A509" s="562"/>
      <c r="B509" s="563"/>
      <c r="C509" s="564"/>
      <c r="D509" s="565"/>
      <c r="E509" s="566"/>
    </row>
    <row r="510" spans="1:5" x14ac:dyDescent="0.25">
      <c r="A510" s="562"/>
      <c r="B510" s="563"/>
      <c r="C510" s="564"/>
      <c r="D510" s="565"/>
      <c r="E510" s="566"/>
    </row>
    <row r="511" spans="1:5" x14ac:dyDescent="0.25">
      <c r="A511" s="562"/>
      <c r="B511" s="563"/>
      <c r="C511" s="564"/>
      <c r="D511" s="565"/>
      <c r="E511" s="566"/>
    </row>
    <row r="512" spans="1:5" x14ac:dyDescent="0.25">
      <c r="A512" s="562"/>
      <c r="B512" s="563"/>
      <c r="C512" s="564"/>
      <c r="D512" s="565"/>
      <c r="E512" s="566"/>
    </row>
    <row r="513" spans="1:5" x14ac:dyDescent="0.25">
      <c r="A513" s="562"/>
      <c r="B513" s="563"/>
      <c r="C513" s="564"/>
      <c r="D513" s="565"/>
      <c r="E513" s="566"/>
    </row>
    <row r="514" spans="1:5" x14ac:dyDescent="0.25">
      <c r="A514" s="562"/>
      <c r="B514" s="563"/>
      <c r="C514" s="564"/>
      <c r="D514" s="565"/>
      <c r="E514" s="566"/>
    </row>
    <row r="515" spans="1:5" x14ac:dyDescent="0.25">
      <c r="A515" s="562"/>
      <c r="B515" s="563"/>
      <c r="C515" s="564"/>
      <c r="D515" s="565"/>
      <c r="E515" s="566"/>
    </row>
    <row r="516" spans="1:5" x14ac:dyDescent="0.25">
      <c r="A516" s="562"/>
      <c r="B516" s="563"/>
      <c r="C516" s="564"/>
      <c r="D516" s="565"/>
      <c r="E516" s="566"/>
    </row>
    <row r="517" spans="1:5" x14ac:dyDescent="0.25">
      <c r="A517" s="562"/>
      <c r="B517" s="563"/>
      <c r="C517" s="564"/>
      <c r="D517" s="565"/>
      <c r="E517" s="566"/>
    </row>
    <row r="518" spans="1:5" x14ac:dyDescent="0.25">
      <c r="A518" s="562"/>
      <c r="B518" s="563"/>
      <c r="C518" s="564"/>
      <c r="D518" s="565"/>
      <c r="E518" s="566"/>
    </row>
    <row r="519" spans="1:5" x14ac:dyDescent="0.25">
      <c r="A519" s="562"/>
      <c r="B519" s="563"/>
      <c r="C519" s="564"/>
      <c r="D519" s="565"/>
      <c r="E519" s="566"/>
    </row>
    <row r="520" spans="1:5" x14ac:dyDescent="0.25">
      <c r="A520" s="562"/>
      <c r="B520" s="563"/>
      <c r="C520" s="564"/>
      <c r="D520" s="565"/>
      <c r="E520" s="566"/>
    </row>
    <row r="521" spans="1:5" x14ac:dyDescent="0.25">
      <c r="A521" s="562"/>
      <c r="B521" s="563"/>
      <c r="C521" s="564"/>
      <c r="D521" s="565"/>
      <c r="E521" s="566"/>
    </row>
    <row r="522" spans="1:5" x14ac:dyDescent="0.25">
      <c r="A522" s="562"/>
      <c r="B522" s="563"/>
      <c r="C522" s="564"/>
      <c r="D522" s="565"/>
      <c r="E522" s="566"/>
    </row>
    <row r="523" spans="1:5" x14ac:dyDescent="0.25">
      <c r="A523" s="562"/>
      <c r="B523" s="563"/>
      <c r="C523" s="564"/>
      <c r="D523" s="565"/>
      <c r="E523" s="566"/>
    </row>
    <row r="524" spans="1:5" x14ac:dyDescent="0.25">
      <c r="A524" s="562"/>
      <c r="B524" s="563"/>
      <c r="C524" s="564"/>
      <c r="D524" s="565"/>
      <c r="E524" s="566"/>
    </row>
    <row r="525" spans="1:5" x14ac:dyDescent="0.25">
      <c r="A525" s="562"/>
      <c r="B525" s="563"/>
      <c r="C525" s="564"/>
      <c r="D525" s="565"/>
      <c r="E525" s="566"/>
    </row>
    <row r="526" spans="1:5" x14ac:dyDescent="0.25">
      <c r="A526" s="562"/>
      <c r="B526" s="563"/>
      <c r="C526" s="564"/>
      <c r="D526" s="565"/>
      <c r="E526" s="566"/>
    </row>
    <row r="527" spans="1:5" x14ac:dyDescent="0.25">
      <c r="A527" s="562"/>
      <c r="B527" s="563"/>
      <c r="C527" s="564"/>
      <c r="D527" s="565"/>
      <c r="E527" s="566"/>
    </row>
    <row r="528" spans="1:5" x14ac:dyDescent="0.25">
      <c r="A528" s="562"/>
      <c r="B528" s="563"/>
      <c r="C528" s="564"/>
      <c r="D528" s="565"/>
      <c r="E528" s="566"/>
    </row>
    <row r="529" spans="1:5" x14ac:dyDescent="0.25">
      <c r="A529" s="562"/>
      <c r="B529" s="563"/>
      <c r="C529" s="564"/>
      <c r="D529" s="565"/>
      <c r="E529" s="566"/>
    </row>
    <row r="530" spans="1:5" x14ac:dyDescent="0.25">
      <c r="A530" s="562"/>
      <c r="B530" s="563"/>
      <c r="C530" s="564"/>
      <c r="D530" s="565"/>
      <c r="E530" s="566"/>
    </row>
    <row r="531" spans="1:5" x14ac:dyDescent="0.25">
      <c r="A531" s="562"/>
      <c r="B531" s="563"/>
      <c r="C531" s="564"/>
      <c r="D531" s="565"/>
      <c r="E531" s="566"/>
    </row>
    <row r="532" spans="1:5" x14ac:dyDescent="0.25">
      <c r="A532" s="562"/>
      <c r="B532" s="563"/>
      <c r="C532" s="564"/>
      <c r="D532" s="565"/>
      <c r="E532" s="566"/>
    </row>
    <row r="533" spans="1:5" x14ac:dyDescent="0.25">
      <c r="A533" s="562"/>
      <c r="B533" s="563"/>
      <c r="C533" s="564"/>
      <c r="D533" s="565"/>
      <c r="E533" s="566"/>
    </row>
    <row r="534" spans="1:5" x14ac:dyDescent="0.25">
      <c r="A534" s="562"/>
      <c r="B534" s="563"/>
      <c r="C534" s="564"/>
      <c r="D534" s="565"/>
      <c r="E534" s="566"/>
    </row>
    <row r="535" spans="1:5" x14ac:dyDescent="0.25">
      <c r="A535" s="562"/>
      <c r="B535" s="563"/>
      <c r="C535" s="564"/>
      <c r="D535" s="565"/>
      <c r="E535" s="566"/>
    </row>
    <row r="536" spans="1:5" x14ac:dyDescent="0.25">
      <c r="A536" s="562"/>
      <c r="B536" s="563"/>
      <c r="C536" s="564"/>
      <c r="D536" s="565"/>
      <c r="E536" s="566"/>
    </row>
    <row r="537" spans="1:5" x14ac:dyDescent="0.25">
      <c r="A537" s="562"/>
      <c r="B537" s="563"/>
      <c r="C537" s="564"/>
      <c r="D537" s="565"/>
      <c r="E537" s="566"/>
    </row>
    <row r="538" spans="1:5" x14ac:dyDescent="0.25">
      <c r="A538" s="562"/>
      <c r="B538" s="563"/>
      <c r="C538" s="564"/>
      <c r="D538" s="565"/>
      <c r="E538" s="566"/>
    </row>
    <row r="539" spans="1:5" x14ac:dyDescent="0.25">
      <c r="A539" s="562"/>
      <c r="B539" s="563"/>
      <c r="C539" s="564"/>
      <c r="D539" s="565"/>
      <c r="E539" s="566"/>
    </row>
    <row r="540" spans="1:5" x14ac:dyDescent="0.25">
      <c r="A540" s="562"/>
      <c r="B540" s="563"/>
      <c r="C540" s="564"/>
      <c r="D540" s="565"/>
      <c r="E540" s="566"/>
    </row>
    <row r="541" spans="1:5" x14ac:dyDescent="0.25">
      <c r="A541" s="562"/>
      <c r="B541" s="563"/>
      <c r="C541" s="564"/>
      <c r="D541" s="565"/>
      <c r="E541" s="566"/>
    </row>
    <row r="542" spans="1:5" x14ac:dyDescent="0.25">
      <c r="A542" s="562"/>
      <c r="B542" s="563"/>
      <c r="C542" s="564"/>
      <c r="D542" s="565"/>
      <c r="E542" s="566"/>
    </row>
    <row r="543" spans="1:5" x14ac:dyDescent="0.25">
      <c r="A543" s="562"/>
      <c r="B543" s="563"/>
      <c r="C543" s="564"/>
      <c r="D543" s="565"/>
      <c r="E543" s="566"/>
    </row>
    <row r="544" spans="1:5" x14ac:dyDescent="0.25">
      <c r="A544" s="562"/>
      <c r="B544" s="563"/>
      <c r="C544" s="564"/>
      <c r="D544" s="565"/>
      <c r="E544" s="566"/>
    </row>
    <row r="545" spans="1:5" x14ac:dyDescent="0.25">
      <c r="A545" s="562"/>
      <c r="B545" s="563"/>
      <c r="C545" s="564"/>
      <c r="D545" s="565"/>
      <c r="E545" s="566"/>
    </row>
    <row r="546" spans="1:5" x14ac:dyDescent="0.25">
      <c r="A546" s="562"/>
      <c r="B546" s="563"/>
      <c r="C546" s="564"/>
      <c r="D546" s="565"/>
      <c r="E546" s="566"/>
    </row>
    <row r="547" spans="1:5" x14ac:dyDescent="0.25">
      <c r="A547" s="562"/>
      <c r="B547" s="563"/>
      <c r="C547" s="564"/>
      <c r="D547" s="565"/>
      <c r="E547" s="566"/>
    </row>
    <row r="548" spans="1:5" x14ac:dyDescent="0.25">
      <c r="A548" s="562"/>
      <c r="B548" s="563"/>
      <c r="C548" s="564"/>
      <c r="D548" s="565"/>
      <c r="E548" s="566"/>
    </row>
    <row r="549" spans="1:5" x14ac:dyDescent="0.25">
      <c r="A549" s="562"/>
      <c r="B549" s="563"/>
      <c r="C549" s="564"/>
      <c r="D549" s="565"/>
      <c r="E549" s="566"/>
    </row>
    <row r="550" spans="1:5" x14ac:dyDescent="0.25">
      <c r="A550" s="562"/>
      <c r="B550" s="563"/>
      <c r="C550" s="564"/>
      <c r="D550" s="565"/>
      <c r="E550" s="566"/>
    </row>
    <row r="551" spans="1:5" x14ac:dyDescent="0.25">
      <c r="A551" s="562"/>
      <c r="B551" s="563"/>
      <c r="C551" s="564"/>
      <c r="D551" s="565"/>
      <c r="E551" s="566"/>
    </row>
    <row r="552" spans="1:5" x14ac:dyDescent="0.25">
      <c r="A552" s="562"/>
      <c r="B552" s="563"/>
      <c r="C552" s="564"/>
      <c r="D552" s="565"/>
      <c r="E552" s="566"/>
    </row>
    <row r="553" spans="1:5" x14ac:dyDescent="0.25">
      <c r="A553" s="562"/>
      <c r="B553" s="563"/>
      <c r="C553" s="564"/>
      <c r="D553" s="565"/>
      <c r="E553" s="566"/>
    </row>
    <row r="554" spans="1:5" x14ac:dyDescent="0.25">
      <c r="A554" s="562"/>
      <c r="B554" s="563"/>
      <c r="C554" s="564"/>
      <c r="D554" s="565"/>
      <c r="E554" s="566"/>
    </row>
    <row r="555" spans="1:5" x14ac:dyDescent="0.25">
      <c r="A555" s="562"/>
      <c r="B555" s="563"/>
      <c r="C555" s="564"/>
      <c r="D555" s="565"/>
      <c r="E555" s="566"/>
    </row>
    <row r="556" spans="1:5" x14ac:dyDescent="0.25">
      <c r="A556" s="562"/>
      <c r="B556" s="563"/>
      <c r="C556" s="564"/>
      <c r="D556" s="565"/>
      <c r="E556" s="566"/>
    </row>
    <row r="557" spans="1:5" x14ac:dyDescent="0.25">
      <c r="A557" s="562"/>
      <c r="B557" s="563"/>
      <c r="C557" s="564"/>
      <c r="D557" s="565"/>
      <c r="E557" s="566"/>
    </row>
    <row r="558" spans="1:5" x14ac:dyDescent="0.25">
      <c r="A558" s="562"/>
      <c r="B558" s="563"/>
      <c r="C558" s="564"/>
      <c r="D558" s="565"/>
      <c r="E558" s="566"/>
    </row>
    <row r="559" spans="1:5" x14ac:dyDescent="0.25">
      <c r="A559" s="562"/>
      <c r="B559" s="563"/>
      <c r="C559" s="564"/>
      <c r="D559" s="565"/>
      <c r="E559" s="566"/>
    </row>
    <row r="560" spans="1:5" x14ac:dyDescent="0.25">
      <c r="A560" s="562"/>
      <c r="B560" s="563"/>
      <c r="C560" s="564"/>
      <c r="D560" s="565"/>
      <c r="E560" s="566"/>
    </row>
    <row r="561" spans="1:5" x14ac:dyDescent="0.25">
      <c r="A561" s="562"/>
      <c r="B561" s="563"/>
      <c r="C561" s="564"/>
      <c r="D561" s="565"/>
      <c r="E561" s="566"/>
    </row>
    <row r="562" spans="1:5" x14ac:dyDescent="0.25">
      <c r="A562" s="562"/>
      <c r="B562" s="563"/>
      <c r="C562" s="564"/>
      <c r="D562" s="565"/>
      <c r="E562" s="566"/>
    </row>
    <row r="563" spans="1:5" x14ac:dyDescent="0.25">
      <c r="A563" s="562"/>
      <c r="B563" s="563"/>
      <c r="C563" s="564"/>
      <c r="D563" s="565"/>
      <c r="E563" s="566"/>
    </row>
    <row r="564" spans="1:5" x14ac:dyDescent="0.25">
      <c r="A564" s="562"/>
      <c r="B564" s="563"/>
      <c r="C564" s="564"/>
      <c r="D564" s="565"/>
      <c r="E564" s="566"/>
    </row>
    <row r="565" spans="1:5" x14ac:dyDescent="0.25">
      <c r="A565" s="562"/>
      <c r="B565" s="563"/>
      <c r="C565" s="564"/>
      <c r="D565" s="565"/>
      <c r="E565" s="566"/>
    </row>
    <row r="566" spans="1:5" x14ac:dyDescent="0.25">
      <c r="A566" s="562"/>
      <c r="B566" s="563"/>
      <c r="C566" s="564"/>
      <c r="D566" s="565"/>
      <c r="E566" s="566"/>
    </row>
    <row r="567" spans="1:5" x14ac:dyDescent="0.25">
      <c r="A567" s="562"/>
      <c r="B567" s="563"/>
      <c r="C567" s="564"/>
      <c r="D567" s="565"/>
      <c r="E567" s="566"/>
    </row>
    <row r="568" spans="1:5" x14ac:dyDescent="0.25">
      <c r="A568" s="562"/>
      <c r="B568" s="563"/>
      <c r="C568" s="564"/>
      <c r="D568" s="565"/>
      <c r="E568" s="566"/>
    </row>
    <row r="569" spans="1:5" x14ac:dyDescent="0.25">
      <c r="A569" s="562"/>
      <c r="B569" s="563"/>
      <c r="C569" s="564"/>
      <c r="D569" s="565"/>
      <c r="E569" s="566"/>
    </row>
    <row r="570" spans="1:5" x14ac:dyDescent="0.25">
      <c r="A570" s="562"/>
      <c r="B570" s="563"/>
      <c r="C570" s="564"/>
      <c r="D570" s="565"/>
      <c r="E570" s="566"/>
    </row>
    <row r="571" spans="1:5" x14ac:dyDescent="0.25">
      <c r="A571" s="562"/>
      <c r="B571" s="563"/>
      <c r="C571" s="564"/>
      <c r="D571" s="565"/>
      <c r="E571" s="566"/>
    </row>
    <row r="572" spans="1:5" x14ac:dyDescent="0.25">
      <c r="A572" s="562"/>
      <c r="B572" s="563"/>
      <c r="C572" s="564"/>
      <c r="D572" s="565"/>
      <c r="E572" s="566"/>
    </row>
    <row r="573" spans="1:5" x14ac:dyDescent="0.25">
      <c r="A573" s="562"/>
      <c r="B573" s="563"/>
      <c r="C573" s="564"/>
      <c r="D573" s="565"/>
      <c r="E573" s="566"/>
    </row>
    <row r="574" spans="1:5" x14ac:dyDescent="0.25">
      <c r="A574" s="562"/>
      <c r="B574" s="563"/>
      <c r="C574" s="564"/>
      <c r="D574" s="565"/>
      <c r="E574" s="566"/>
    </row>
    <row r="575" spans="1:5" x14ac:dyDescent="0.25">
      <c r="A575" s="562"/>
      <c r="B575" s="563"/>
      <c r="C575" s="564"/>
      <c r="D575" s="565"/>
      <c r="E575" s="566"/>
    </row>
    <row r="576" spans="1:5" x14ac:dyDescent="0.25">
      <c r="A576" s="562"/>
      <c r="B576" s="563"/>
      <c r="C576" s="564"/>
      <c r="D576" s="565"/>
      <c r="E576" s="566"/>
    </row>
    <row r="577" spans="1:5" x14ac:dyDescent="0.25">
      <c r="A577" s="562"/>
      <c r="B577" s="563"/>
      <c r="C577" s="564"/>
      <c r="D577" s="565"/>
      <c r="E577" s="566"/>
    </row>
    <row r="578" spans="1:5" x14ac:dyDescent="0.25">
      <c r="A578" s="562"/>
      <c r="B578" s="563"/>
      <c r="C578" s="564"/>
      <c r="D578" s="565"/>
      <c r="E578" s="566"/>
    </row>
    <row r="579" spans="1:5" x14ac:dyDescent="0.25">
      <c r="A579" s="562"/>
      <c r="B579" s="563"/>
      <c r="C579" s="564"/>
      <c r="D579" s="565"/>
      <c r="E579" s="566"/>
    </row>
    <row r="580" spans="1:5" x14ac:dyDescent="0.25">
      <c r="A580" s="562"/>
      <c r="B580" s="563"/>
      <c r="C580" s="564"/>
      <c r="D580" s="565"/>
      <c r="E580" s="566"/>
    </row>
    <row r="581" spans="1:5" x14ac:dyDescent="0.25">
      <c r="A581" s="562"/>
      <c r="B581" s="563"/>
      <c r="C581" s="564"/>
      <c r="D581" s="565"/>
      <c r="E581" s="566"/>
    </row>
    <row r="582" spans="1:5" x14ac:dyDescent="0.25">
      <c r="A582" s="562"/>
      <c r="B582" s="563"/>
      <c r="C582" s="564"/>
      <c r="D582" s="565"/>
      <c r="E582" s="566"/>
    </row>
    <row r="583" spans="1:5" x14ac:dyDescent="0.25">
      <c r="A583" s="562"/>
      <c r="B583" s="563"/>
      <c r="C583" s="564"/>
      <c r="D583" s="565"/>
      <c r="E583" s="566"/>
    </row>
    <row r="584" spans="1:5" x14ac:dyDescent="0.25">
      <c r="A584" s="562"/>
      <c r="B584" s="563"/>
      <c r="C584" s="564"/>
      <c r="D584" s="565"/>
      <c r="E584" s="566"/>
    </row>
    <row r="585" spans="1:5" x14ac:dyDescent="0.25">
      <c r="A585" s="562"/>
      <c r="B585" s="563"/>
      <c r="C585" s="564"/>
      <c r="D585" s="565"/>
      <c r="E585" s="566"/>
    </row>
    <row r="586" spans="1:5" x14ac:dyDescent="0.25">
      <c r="A586" s="562"/>
      <c r="B586" s="563"/>
      <c r="C586" s="564"/>
      <c r="D586" s="565"/>
      <c r="E586" s="566"/>
    </row>
    <row r="587" spans="1:5" x14ac:dyDescent="0.25">
      <c r="A587" s="562"/>
      <c r="B587" s="563"/>
      <c r="C587" s="564"/>
      <c r="D587" s="565"/>
      <c r="E587" s="566"/>
    </row>
    <row r="588" spans="1:5" x14ac:dyDescent="0.25">
      <c r="A588" s="562"/>
      <c r="B588" s="563"/>
      <c r="C588" s="564"/>
      <c r="D588" s="565"/>
      <c r="E588" s="566"/>
    </row>
    <row r="589" spans="1:5" x14ac:dyDescent="0.25">
      <c r="A589" s="562"/>
      <c r="B589" s="563"/>
      <c r="C589" s="564"/>
      <c r="D589" s="565"/>
      <c r="E589" s="566"/>
    </row>
    <row r="590" spans="1:5" x14ac:dyDescent="0.25">
      <c r="A590" s="562"/>
      <c r="B590" s="563"/>
      <c r="C590" s="564"/>
      <c r="D590" s="565"/>
      <c r="E590" s="566"/>
    </row>
    <row r="591" spans="1:5" x14ac:dyDescent="0.25">
      <c r="A591" s="562"/>
      <c r="B591" s="563"/>
      <c r="C591" s="564"/>
      <c r="D591" s="565"/>
      <c r="E591" s="566"/>
    </row>
    <row r="592" spans="1:5" x14ac:dyDescent="0.25">
      <c r="A592" s="562"/>
      <c r="B592" s="563"/>
      <c r="C592" s="564"/>
      <c r="D592" s="565"/>
      <c r="E592" s="566"/>
    </row>
    <row r="593" spans="1:5" x14ac:dyDescent="0.25">
      <c r="A593" s="562"/>
      <c r="B593" s="563"/>
      <c r="C593" s="564"/>
      <c r="D593" s="565"/>
      <c r="E593" s="566"/>
    </row>
    <row r="594" spans="1:5" x14ac:dyDescent="0.25">
      <c r="A594" s="562"/>
      <c r="B594" s="563"/>
      <c r="C594" s="564"/>
      <c r="D594" s="565"/>
      <c r="E594" s="566"/>
    </row>
    <row r="595" spans="1:5" x14ac:dyDescent="0.25">
      <c r="A595" s="562"/>
      <c r="B595" s="563"/>
      <c r="C595" s="564"/>
      <c r="D595" s="565"/>
      <c r="E595" s="566"/>
    </row>
    <row r="596" spans="1:5" x14ac:dyDescent="0.25">
      <c r="A596" s="562"/>
      <c r="B596" s="563"/>
      <c r="C596" s="564"/>
      <c r="D596" s="565"/>
      <c r="E596" s="566"/>
    </row>
    <row r="597" spans="1:5" x14ac:dyDescent="0.25">
      <c r="A597" s="562"/>
      <c r="B597" s="563"/>
      <c r="C597" s="564"/>
      <c r="D597" s="565"/>
      <c r="E597" s="566"/>
    </row>
    <row r="598" spans="1:5" x14ac:dyDescent="0.25">
      <c r="A598" s="562"/>
      <c r="B598" s="563"/>
      <c r="C598" s="564"/>
      <c r="D598" s="565"/>
      <c r="E598" s="566"/>
    </row>
    <row r="599" spans="1:5" x14ac:dyDescent="0.25">
      <c r="A599" s="562"/>
      <c r="B599" s="563"/>
      <c r="C599" s="564"/>
      <c r="D599" s="565"/>
      <c r="E599" s="566"/>
    </row>
    <row r="600" spans="1:5" x14ac:dyDescent="0.25">
      <c r="A600" s="562"/>
      <c r="B600" s="563"/>
      <c r="C600" s="564"/>
      <c r="D600" s="565"/>
      <c r="E600" s="566"/>
    </row>
    <row r="601" spans="1:5" x14ac:dyDescent="0.25">
      <c r="A601" s="562"/>
      <c r="B601" s="563"/>
      <c r="C601" s="564"/>
      <c r="D601" s="565"/>
      <c r="E601" s="566"/>
    </row>
    <row r="602" spans="1:5" x14ac:dyDescent="0.25">
      <c r="A602" s="562"/>
      <c r="B602" s="563"/>
      <c r="C602" s="564"/>
      <c r="D602" s="565"/>
      <c r="E602" s="566"/>
    </row>
    <row r="603" spans="1:5" x14ac:dyDescent="0.25">
      <c r="A603" s="562"/>
      <c r="B603" s="563"/>
      <c r="C603" s="564"/>
      <c r="D603" s="565"/>
      <c r="E603" s="566"/>
    </row>
    <row r="604" spans="1:5" x14ac:dyDescent="0.25">
      <c r="A604" s="562"/>
      <c r="B604" s="563"/>
      <c r="C604" s="564"/>
      <c r="D604" s="565"/>
      <c r="E604" s="566"/>
    </row>
    <row r="605" spans="1:5" x14ac:dyDescent="0.25">
      <c r="A605" s="562"/>
      <c r="B605" s="563"/>
      <c r="C605" s="564"/>
      <c r="D605" s="565"/>
      <c r="E605" s="566"/>
    </row>
    <row r="606" spans="1:5" x14ac:dyDescent="0.25">
      <c r="A606" s="562"/>
      <c r="B606" s="563"/>
      <c r="C606" s="564"/>
      <c r="D606" s="565"/>
      <c r="E606" s="566"/>
    </row>
    <row r="607" spans="1:5" x14ac:dyDescent="0.25">
      <c r="A607" s="562"/>
      <c r="B607" s="563"/>
      <c r="C607" s="564"/>
      <c r="D607" s="565"/>
      <c r="E607" s="566"/>
    </row>
    <row r="608" spans="1:5" x14ac:dyDescent="0.25">
      <c r="A608" s="562"/>
      <c r="B608" s="563"/>
      <c r="C608" s="564"/>
      <c r="D608" s="565"/>
      <c r="E608" s="566"/>
    </row>
    <row r="609" spans="1:5" x14ac:dyDescent="0.25">
      <c r="A609" s="562"/>
      <c r="B609" s="563"/>
      <c r="C609" s="564"/>
      <c r="D609" s="565"/>
      <c r="E609" s="566"/>
    </row>
    <row r="610" spans="1:5" x14ac:dyDescent="0.25">
      <c r="A610" s="562"/>
      <c r="B610" s="563"/>
      <c r="C610" s="564"/>
      <c r="D610" s="565"/>
      <c r="E610" s="566"/>
    </row>
    <row r="611" spans="1:5" x14ac:dyDescent="0.25">
      <c r="A611" s="562"/>
      <c r="B611" s="563"/>
      <c r="C611" s="564"/>
      <c r="D611" s="565"/>
      <c r="E611" s="566"/>
    </row>
    <row r="612" spans="1:5" x14ac:dyDescent="0.25">
      <c r="A612" s="562"/>
      <c r="B612" s="563"/>
      <c r="C612" s="564"/>
      <c r="D612" s="565"/>
      <c r="E612" s="566"/>
    </row>
    <row r="613" spans="1:5" x14ac:dyDescent="0.25">
      <c r="A613" s="562"/>
      <c r="B613" s="563"/>
      <c r="C613" s="564"/>
      <c r="D613" s="565"/>
      <c r="E613" s="566"/>
    </row>
    <row r="614" spans="1:5" x14ac:dyDescent="0.25">
      <c r="A614" s="562"/>
      <c r="B614" s="563"/>
      <c r="C614" s="564"/>
      <c r="D614" s="565"/>
      <c r="E614" s="566"/>
    </row>
    <row r="615" spans="1:5" x14ac:dyDescent="0.25">
      <c r="A615" s="562"/>
      <c r="B615" s="563"/>
      <c r="C615" s="564"/>
      <c r="D615" s="565"/>
      <c r="E615" s="566"/>
    </row>
    <row r="616" spans="1:5" x14ac:dyDescent="0.25">
      <c r="A616" s="562"/>
      <c r="B616" s="563"/>
      <c r="C616" s="564"/>
      <c r="D616" s="565"/>
      <c r="E616" s="566"/>
    </row>
    <row r="617" spans="1:5" x14ac:dyDescent="0.25">
      <c r="A617" s="562"/>
      <c r="B617" s="563"/>
      <c r="C617" s="564"/>
      <c r="D617" s="565"/>
      <c r="E617" s="566"/>
    </row>
    <row r="618" spans="1:5" x14ac:dyDescent="0.25">
      <c r="A618" s="562"/>
      <c r="B618" s="563"/>
      <c r="C618" s="564"/>
      <c r="D618" s="565"/>
      <c r="E618" s="566"/>
    </row>
    <row r="619" spans="1:5" x14ac:dyDescent="0.25">
      <c r="A619" s="562"/>
      <c r="B619" s="563"/>
      <c r="C619" s="564"/>
      <c r="D619" s="565"/>
      <c r="E619" s="566"/>
    </row>
    <row r="620" spans="1:5" x14ac:dyDescent="0.25">
      <c r="A620" s="562"/>
      <c r="B620" s="563"/>
      <c r="C620" s="564"/>
      <c r="D620" s="565"/>
      <c r="E620" s="566"/>
    </row>
    <row r="621" spans="1:5" x14ac:dyDescent="0.25">
      <c r="A621" s="562"/>
      <c r="B621" s="563"/>
      <c r="C621" s="564"/>
      <c r="D621" s="565"/>
      <c r="E621" s="566"/>
    </row>
    <row r="622" spans="1:5" x14ac:dyDescent="0.25">
      <c r="A622" s="562"/>
      <c r="B622" s="563"/>
      <c r="C622" s="564"/>
      <c r="D622" s="565"/>
      <c r="E622" s="566"/>
    </row>
    <row r="623" spans="1:5" x14ac:dyDescent="0.25">
      <c r="A623" s="562"/>
      <c r="B623" s="563"/>
      <c r="C623" s="564"/>
      <c r="D623" s="565"/>
      <c r="E623" s="566"/>
    </row>
    <row r="624" spans="1:5" x14ac:dyDescent="0.25">
      <c r="A624" s="562"/>
      <c r="B624" s="563"/>
      <c r="C624" s="564"/>
      <c r="D624" s="565"/>
      <c r="E624" s="566"/>
    </row>
    <row r="625" spans="1:5" x14ac:dyDescent="0.25">
      <c r="A625" s="562"/>
      <c r="B625" s="563"/>
      <c r="C625" s="564"/>
      <c r="D625" s="565"/>
      <c r="E625" s="566"/>
    </row>
    <row r="626" spans="1:5" x14ac:dyDescent="0.25">
      <c r="A626" s="562"/>
      <c r="B626" s="563"/>
      <c r="C626" s="564"/>
      <c r="D626" s="565"/>
      <c r="E626" s="566"/>
    </row>
    <row r="627" spans="1:5" x14ac:dyDescent="0.25">
      <c r="A627" s="562"/>
      <c r="B627" s="563"/>
      <c r="C627" s="564"/>
      <c r="D627" s="565"/>
      <c r="E627" s="566"/>
    </row>
    <row r="628" spans="1:5" x14ac:dyDescent="0.25">
      <c r="A628" s="562"/>
      <c r="B628" s="563"/>
      <c r="C628" s="564"/>
      <c r="D628" s="565"/>
      <c r="E628" s="566"/>
    </row>
    <row r="629" spans="1:5" x14ac:dyDescent="0.25">
      <c r="A629" s="562"/>
      <c r="B629" s="563"/>
      <c r="C629" s="564"/>
      <c r="D629" s="565"/>
      <c r="E629" s="566"/>
    </row>
    <row r="630" spans="1:5" x14ac:dyDescent="0.25">
      <c r="A630" s="562"/>
      <c r="B630" s="563"/>
      <c r="C630" s="564"/>
      <c r="D630" s="565"/>
      <c r="E630" s="566"/>
    </row>
    <row r="631" spans="1:5" x14ac:dyDescent="0.25">
      <c r="A631" s="562"/>
      <c r="B631" s="563"/>
      <c r="C631" s="564"/>
      <c r="D631" s="565"/>
      <c r="E631" s="566"/>
    </row>
    <row r="632" spans="1:5" x14ac:dyDescent="0.25">
      <c r="A632" s="562"/>
      <c r="B632" s="563"/>
      <c r="C632" s="564"/>
      <c r="D632" s="565"/>
      <c r="E632" s="566"/>
    </row>
    <row r="633" spans="1:5" x14ac:dyDescent="0.25">
      <c r="A633" s="562"/>
      <c r="B633" s="563"/>
      <c r="C633" s="564"/>
      <c r="D633" s="565"/>
      <c r="E633" s="566"/>
    </row>
    <row r="634" spans="1:5" x14ac:dyDescent="0.25">
      <c r="A634" s="562"/>
      <c r="B634" s="563"/>
      <c r="C634" s="564"/>
      <c r="D634" s="565"/>
      <c r="E634" s="566"/>
    </row>
    <row r="635" spans="1:5" x14ac:dyDescent="0.25">
      <c r="A635" s="562"/>
      <c r="B635" s="563"/>
      <c r="C635" s="564"/>
      <c r="D635" s="565"/>
      <c r="E635" s="566"/>
    </row>
    <row r="636" spans="1:5" x14ac:dyDescent="0.25">
      <c r="A636" s="562"/>
      <c r="B636" s="563"/>
      <c r="C636" s="564"/>
      <c r="D636" s="565"/>
      <c r="E636" s="566"/>
    </row>
    <row r="637" spans="1:5" x14ac:dyDescent="0.25">
      <c r="A637" s="562"/>
      <c r="B637" s="563"/>
      <c r="C637" s="564"/>
      <c r="D637" s="565"/>
      <c r="E637" s="566"/>
    </row>
    <row r="638" spans="1:5" x14ac:dyDescent="0.25">
      <c r="A638" s="562"/>
      <c r="B638" s="563"/>
      <c r="C638" s="564"/>
      <c r="D638" s="565"/>
      <c r="E638" s="566"/>
    </row>
    <row r="639" spans="1:5" x14ac:dyDescent="0.25">
      <c r="A639" s="562"/>
      <c r="B639" s="563"/>
      <c r="C639" s="564"/>
      <c r="D639" s="565"/>
      <c r="E639" s="566"/>
    </row>
    <row r="640" spans="1:5" x14ac:dyDescent="0.25">
      <c r="A640" s="562"/>
      <c r="B640" s="563"/>
      <c r="C640" s="564"/>
      <c r="D640" s="565"/>
      <c r="E640" s="566"/>
    </row>
    <row r="641" spans="1:5" x14ac:dyDescent="0.25">
      <c r="A641" s="562"/>
      <c r="B641" s="563"/>
      <c r="C641" s="564"/>
      <c r="D641" s="565"/>
      <c r="E641" s="566"/>
    </row>
    <row r="642" spans="1:5" x14ac:dyDescent="0.25">
      <c r="A642" s="562"/>
      <c r="B642" s="563"/>
      <c r="C642" s="564"/>
      <c r="D642" s="565"/>
      <c r="E642" s="566"/>
    </row>
    <row r="643" spans="1:5" x14ac:dyDescent="0.25">
      <c r="A643" s="562"/>
      <c r="B643" s="563"/>
      <c r="C643" s="564"/>
      <c r="D643" s="565"/>
      <c r="E643" s="566"/>
    </row>
    <row r="644" spans="1:5" x14ac:dyDescent="0.25">
      <c r="A644" s="562"/>
      <c r="B644" s="563"/>
      <c r="C644" s="564"/>
      <c r="D644" s="565"/>
      <c r="E644" s="566"/>
    </row>
    <row r="645" spans="1:5" x14ac:dyDescent="0.25">
      <c r="A645" s="562"/>
      <c r="B645" s="563"/>
      <c r="C645" s="564"/>
      <c r="D645" s="565"/>
      <c r="E645" s="566"/>
    </row>
    <row r="646" spans="1:5" x14ac:dyDescent="0.25">
      <c r="A646" s="562"/>
      <c r="B646" s="563"/>
      <c r="C646" s="564"/>
      <c r="D646" s="565"/>
      <c r="E646" s="566"/>
    </row>
    <row r="647" spans="1:5" x14ac:dyDescent="0.25">
      <c r="A647" s="562"/>
      <c r="B647" s="563"/>
      <c r="C647" s="564"/>
      <c r="D647" s="565"/>
      <c r="E647" s="566"/>
    </row>
    <row r="648" spans="1:5" x14ac:dyDescent="0.25">
      <c r="A648" s="562"/>
      <c r="B648" s="563"/>
      <c r="C648" s="564"/>
      <c r="D648" s="565"/>
      <c r="E648" s="566"/>
    </row>
    <row r="649" spans="1:5" x14ac:dyDescent="0.25">
      <c r="A649" s="562"/>
      <c r="B649" s="563"/>
      <c r="C649" s="564"/>
      <c r="D649" s="565"/>
      <c r="E649" s="566"/>
    </row>
    <row r="650" spans="1:5" x14ac:dyDescent="0.25">
      <c r="A650" s="562"/>
      <c r="B650" s="563"/>
      <c r="C650" s="564"/>
      <c r="D650" s="565"/>
      <c r="E650" s="566"/>
    </row>
    <row r="651" spans="1:5" x14ac:dyDescent="0.25">
      <c r="A651" s="562"/>
      <c r="B651" s="563"/>
      <c r="C651" s="564"/>
      <c r="D651" s="565"/>
      <c r="E651" s="566"/>
    </row>
    <row r="652" spans="1:5" x14ac:dyDescent="0.25">
      <c r="A652" s="562"/>
      <c r="B652" s="563"/>
      <c r="C652" s="564"/>
      <c r="D652" s="565"/>
      <c r="E652" s="566"/>
    </row>
    <row r="653" spans="1:5" x14ac:dyDescent="0.25">
      <c r="A653" s="562"/>
      <c r="B653" s="563"/>
      <c r="C653" s="564"/>
      <c r="D653" s="565"/>
      <c r="E653" s="566"/>
    </row>
    <row r="654" spans="1:5" x14ac:dyDescent="0.25">
      <c r="A654" s="562"/>
      <c r="B654" s="563"/>
      <c r="C654" s="564"/>
      <c r="D654" s="565"/>
      <c r="E654" s="566"/>
    </row>
    <row r="655" spans="1:5" x14ac:dyDescent="0.25">
      <c r="A655" s="562"/>
      <c r="B655" s="563"/>
      <c r="C655" s="564"/>
      <c r="D655" s="565"/>
      <c r="E655" s="566"/>
    </row>
    <row r="656" spans="1:5" x14ac:dyDescent="0.25">
      <c r="A656" s="562"/>
      <c r="B656" s="563"/>
      <c r="C656" s="564"/>
      <c r="D656" s="565"/>
      <c r="E656" s="566"/>
    </row>
    <row r="657" spans="1:5" x14ac:dyDescent="0.25">
      <c r="A657" s="562"/>
      <c r="B657" s="563"/>
      <c r="C657" s="564"/>
      <c r="D657" s="565"/>
      <c r="E657" s="566"/>
    </row>
    <row r="658" spans="1:5" x14ac:dyDescent="0.25">
      <c r="A658" s="562"/>
      <c r="B658" s="563"/>
      <c r="C658" s="564"/>
      <c r="D658" s="565"/>
      <c r="E658" s="566"/>
    </row>
    <row r="659" spans="1:5" x14ac:dyDescent="0.25">
      <c r="A659" s="562"/>
      <c r="B659" s="563"/>
      <c r="C659" s="564"/>
      <c r="D659" s="565"/>
      <c r="E659" s="566"/>
    </row>
    <row r="660" spans="1:5" x14ac:dyDescent="0.25">
      <c r="A660" s="562"/>
      <c r="B660" s="563"/>
      <c r="C660" s="564"/>
      <c r="D660" s="565"/>
      <c r="E660" s="566"/>
    </row>
    <row r="661" spans="1:5" x14ac:dyDescent="0.25">
      <c r="A661" s="562"/>
      <c r="B661" s="563"/>
      <c r="C661" s="564"/>
      <c r="D661" s="565"/>
      <c r="E661" s="566"/>
    </row>
    <row r="662" spans="1:5" x14ac:dyDescent="0.25">
      <c r="A662" s="562"/>
      <c r="B662" s="563"/>
      <c r="C662" s="564"/>
      <c r="D662" s="565"/>
      <c r="E662" s="566"/>
    </row>
    <row r="663" spans="1:5" x14ac:dyDescent="0.25">
      <c r="A663" s="562"/>
      <c r="B663" s="563"/>
      <c r="C663" s="564"/>
      <c r="D663" s="565"/>
      <c r="E663" s="566"/>
    </row>
    <row r="664" spans="1:5" x14ac:dyDescent="0.25">
      <c r="A664" s="562"/>
      <c r="B664" s="563"/>
      <c r="C664" s="564"/>
      <c r="D664" s="565"/>
      <c r="E664" s="566"/>
    </row>
    <row r="665" spans="1:5" x14ac:dyDescent="0.25">
      <c r="A665" s="562"/>
      <c r="B665" s="563"/>
      <c r="C665" s="564"/>
      <c r="D665" s="565"/>
      <c r="E665" s="566"/>
    </row>
    <row r="666" spans="1:5" x14ac:dyDescent="0.25">
      <c r="A666" s="562"/>
      <c r="B666" s="563"/>
      <c r="C666" s="564"/>
      <c r="D666" s="565"/>
      <c r="E666" s="566"/>
    </row>
    <row r="667" spans="1:5" x14ac:dyDescent="0.25">
      <c r="A667" s="562"/>
      <c r="B667" s="563"/>
      <c r="C667" s="564"/>
      <c r="D667" s="565"/>
      <c r="E667" s="566"/>
    </row>
    <row r="668" spans="1:5" x14ac:dyDescent="0.25">
      <c r="A668" s="562"/>
      <c r="B668" s="563"/>
      <c r="C668" s="564"/>
      <c r="D668" s="565"/>
      <c r="E668" s="566"/>
    </row>
    <row r="669" spans="1:5" x14ac:dyDescent="0.25">
      <c r="A669" s="562"/>
      <c r="B669" s="563"/>
      <c r="C669" s="564"/>
      <c r="D669" s="565"/>
      <c r="E669" s="566"/>
    </row>
    <row r="670" spans="1:5" x14ac:dyDescent="0.25">
      <c r="A670" s="562"/>
      <c r="B670" s="563"/>
      <c r="C670" s="564"/>
      <c r="D670" s="565"/>
      <c r="E670" s="566"/>
    </row>
    <row r="671" spans="1:5" x14ac:dyDescent="0.25">
      <c r="A671" s="562"/>
      <c r="B671" s="563"/>
      <c r="C671" s="564"/>
      <c r="D671" s="565"/>
      <c r="E671" s="566"/>
    </row>
    <row r="672" spans="1:5" x14ac:dyDescent="0.25">
      <c r="A672" s="562"/>
      <c r="B672" s="563"/>
      <c r="C672" s="564"/>
      <c r="D672" s="565"/>
      <c r="E672" s="566"/>
    </row>
    <row r="673" spans="1:5" x14ac:dyDescent="0.25">
      <c r="A673" s="562"/>
      <c r="B673" s="563"/>
      <c r="C673" s="564"/>
      <c r="D673" s="565"/>
      <c r="E673" s="566"/>
    </row>
    <row r="674" spans="1:5" x14ac:dyDescent="0.25">
      <c r="A674" s="562"/>
      <c r="B674" s="563"/>
      <c r="C674" s="564"/>
      <c r="D674" s="565"/>
      <c r="E674" s="566"/>
    </row>
    <row r="675" spans="1:5" x14ac:dyDescent="0.25">
      <c r="A675" s="562"/>
      <c r="B675" s="563"/>
      <c r="C675" s="564"/>
      <c r="D675" s="565"/>
      <c r="E675" s="566"/>
    </row>
    <row r="676" spans="1:5" x14ac:dyDescent="0.25">
      <c r="A676" s="562"/>
      <c r="B676" s="563"/>
      <c r="C676" s="564"/>
      <c r="D676" s="565"/>
      <c r="E676" s="566"/>
    </row>
    <row r="677" spans="1:5" x14ac:dyDescent="0.25">
      <c r="A677" s="562"/>
      <c r="B677" s="563"/>
      <c r="C677" s="564"/>
      <c r="D677" s="565"/>
      <c r="E677" s="566"/>
    </row>
    <row r="678" spans="1:5" x14ac:dyDescent="0.25">
      <c r="A678" s="562"/>
      <c r="B678" s="563"/>
      <c r="C678" s="564"/>
      <c r="D678" s="565"/>
      <c r="E678" s="566"/>
    </row>
    <row r="679" spans="1:5" x14ac:dyDescent="0.25">
      <c r="A679" s="562"/>
      <c r="B679" s="563"/>
      <c r="C679" s="564"/>
      <c r="D679" s="565"/>
      <c r="E679" s="566"/>
    </row>
    <row r="680" spans="1:5" x14ac:dyDescent="0.25">
      <c r="A680" s="562"/>
      <c r="B680" s="563"/>
      <c r="C680" s="564"/>
      <c r="D680" s="565"/>
      <c r="E680" s="566"/>
    </row>
    <row r="681" spans="1:5" x14ac:dyDescent="0.25">
      <c r="A681" s="562"/>
      <c r="B681" s="563"/>
      <c r="C681" s="564"/>
      <c r="D681" s="565"/>
      <c r="E681" s="566"/>
    </row>
    <row r="682" spans="1:5" x14ac:dyDescent="0.25">
      <c r="A682" s="562"/>
      <c r="B682" s="563"/>
      <c r="C682" s="564"/>
      <c r="D682" s="565"/>
      <c r="E682" s="566"/>
    </row>
    <row r="683" spans="1:5" x14ac:dyDescent="0.25">
      <c r="A683" s="562"/>
      <c r="B683" s="563"/>
      <c r="C683" s="564"/>
      <c r="D683" s="565"/>
      <c r="E683" s="566"/>
    </row>
    <row r="684" spans="1:5" x14ac:dyDescent="0.25">
      <c r="A684" s="562"/>
      <c r="B684" s="563"/>
      <c r="C684" s="564"/>
      <c r="D684" s="565"/>
      <c r="E684" s="566"/>
    </row>
    <row r="685" spans="1:5" x14ac:dyDescent="0.25">
      <c r="A685" s="562"/>
      <c r="B685" s="563"/>
      <c r="C685" s="564"/>
      <c r="D685" s="565"/>
      <c r="E685" s="566"/>
    </row>
    <row r="686" spans="1:5" x14ac:dyDescent="0.25">
      <c r="A686" s="562"/>
      <c r="B686" s="563"/>
      <c r="C686" s="564"/>
      <c r="D686" s="565"/>
      <c r="E686" s="566"/>
    </row>
    <row r="687" spans="1:5" x14ac:dyDescent="0.25">
      <c r="A687" s="562"/>
      <c r="B687" s="563"/>
      <c r="C687" s="564"/>
      <c r="D687" s="565"/>
      <c r="E687" s="566"/>
    </row>
    <row r="688" spans="1:5" x14ac:dyDescent="0.25">
      <c r="A688" s="562"/>
      <c r="B688" s="563"/>
      <c r="C688" s="564"/>
      <c r="D688" s="565"/>
      <c r="E688" s="566"/>
    </row>
    <row r="689" spans="1:5" x14ac:dyDescent="0.25">
      <c r="A689" s="562"/>
      <c r="B689" s="563"/>
      <c r="C689" s="564"/>
      <c r="D689" s="565"/>
      <c r="E689" s="566"/>
    </row>
    <row r="690" spans="1:5" x14ac:dyDescent="0.25">
      <c r="A690" s="562"/>
      <c r="B690" s="563"/>
      <c r="C690" s="564"/>
      <c r="D690" s="565"/>
      <c r="E690" s="566"/>
    </row>
    <row r="691" spans="1:5" x14ac:dyDescent="0.25">
      <c r="A691" s="562"/>
      <c r="B691" s="563"/>
      <c r="C691" s="564"/>
      <c r="D691" s="565"/>
      <c r="E691" s="566"/>
    </row>
    <row r="692" spans="1:5" x14ac:dyDescent="0.25">
      <c r="A692" s="562"/>
      <c r="B692" s="563"/>
      <c r="C692" s="564"/>
      <c r="D692" s="565"/>
      <c r="E692" s="566"/>
    </row>
    <row r="693" spans="1:5" x14ac:dyDescent="0.25">
      <c r="A693" s="562"/>
      <c r="B693" s="563"/>
      <c r="C693" s="564"/>
      <c r="D693" s="565"/>
      <c r="E693" s="566"/>
    </row>
    <row r="694" spans="1:5" x14ac:dyDescent="0.25">
      <c r="A694" s="562"/>
      <c r="B694" s="563"/>
      <c r="C694" s="564"/>
      <c r="D694" s="565"/>
      <c r="E694" s="566"/>
    </row>
    <row r="695" spans="1:5" x14ac:dyDescent="0.25">
      <c r="A695" s="562"/>
      <c r="B695" s="563"/>
      <c r="C695" s="564"/>
      <c r="D695" s="565"/>
      <c r="E695" s="566"/>
    </row>
    <row r="696" spans="1:5" x14ac:dyDescent="0.25">
      <c r="A696" s="562"/>
      <c r="B696" s="563"/>
      <c r="C696" s="564"/>
      <c r="D696" s="565"/>
      <c r="E696" s="566"/>
    </row>
    <row r="697" spans="1:5" x14ac:dyDescent="0.25">
      <c r="A697" s="562"/>
      <c r="B697" s="563"/>
      <c r="C697" s="564"/>
      <c r="D697" s="565"/>
      <c r="E697" s="566"/>
    </row>
    <row r="698" spans="1:5" x14ac:dyDescent="0.25">
      <c r="A698" s="562"/>
      <c r="B698" s="563"/>
      <c r="C698" s="564"/>
      <c r="D698" s="565"/>
      <c r="E698" s="566"/>
    </row>
    <row r="699" spans="1:5" x14ac:dyDescent="0.25">
      <c r="A699" s="562"/>
      <c r="B699" s="563"/>
      <c r="C699" s="564"/>
      <c r="D699" s="565"/>
      <c r="E699" s="566"/>
    </row>
    <row r="700" spans="1:5" x14ac:dyDescent="0.25">
      <c r="A700" s="562"/>
      <c r="B700" s="563"/>
      <c r="C700" s="564"/>
      <c r="D700" s="565"/>
      <c r="E700" s="566"/>
    </row>
    <row r="701" spans="1:5" x14ac:dyDescent="0.25">
      <c r="A701" s="562"/>
      <c r="B701" s="563"/>
      <c r="C701" s="564"/>
      <c r="D701" s="565"/>
      <c r="E701" s="566"/>
    </row>
    <row r="702" spans="1:5" x14ac:dyDescent="0.25">
      <c r="A702" s="562"/>
      <c r="B702" s="563"/>
      <c r="C702" s="564"/>
      <c r="D702" s="565"/>
      <c r="E702" s="566"/>
    </row>
    <row r="703" spans="1:5" x14ac:dyDescent="0.25">
      <c r="A703" s="562"/>
      <c r="B703" s="563"/>
      <c r="C703" s="564"/>
      <c r="D703" s="565"/>
      <c r="E703" s="566"/>
    </row>
    <row r="704" spans="1:5" x14ac:dyDescent="0.25">
      <c r="A704" s="562"/>
      <c r="B704" s="563"/>
      <c r="C704" s="564"/>
      <c r="D704" s="565"/>
      <c r="E704" s="566"/>
    </row>
    <row r="705" spans="1:5" x14ac:dyDescent="0.25">
      <c r="A705" s="562"/>
      <c r="B705" s="563"/>
      <c r="C705" s="564"/>
      <c r="D705" s="565"/>
      <c r="E705" s="566"/>
    </row>
    <row r="706" spans="1:5" x14ac:dyDescent="0.25">
      <c r="A706" s="562"/>
      <c r="B706" s="563"/>
      <c r="C706" s="564"/>
      <c r="D706" s="565"/>
      <c r="E706" s="566"/>
    </row>
    <row r="707" spans="1:5" x14ac:dyDescent="0.25">
      <c r="A707" s="562"/>
      <c r="B707" s="563"/>
      <c r="C707" s="564"/>
      <c r="D707" s="565"/>
      <c r="E707" s="566"/>
    </row>
    <row r="708" spans="1:5" x14ac:dyDescent="0.25">
      <c r="A708" s="562"/>
      <c r="B708" s="563"/>
      <c r="C708" s="564"/>
      <c r="D708" s="565"/>
      <c r="E708" s="566"/>
    </row>
    <row r="709" spans="1:5" x14ac:dyDescent="0.25">
      <c r="A709" s="562"/>
      <c r="B709" s="563"/>
      <c r="C709" s="564"/>
      <c r="D709" s="565"/>
      <c r="E709" s="566"/>
    </row>
    <row r="710" spans="1:5" x14ac:dyDescent="0.25">
      <c r="A710" s="562"/>
      <c r="B710" s="563"/>
      <c r="C710" s="564"/>
      <c r="D710" s="565"/>
      <c r="E710" s="566"/>
    </row>
    <row r="711" spans="1:5" x14ac:dyDescent="0.25">
      <c r="A711" s="562"/>
      <c r="B711" s="563"/>
      <c r="C711" s="564"/>
      <c r="D711" s="565"/>
      <c r="E711" s="566"/>
    </row>
    <row r="712" spans="1:5" x14ac:dyDescent="0.25">
      <c r="A712" s="562"/>
      <c r="B712" s="563"/>
      <c r="C712" s="564"/>
      <c r="D712" s="565"/>
      <c r="E712" s="566"/>
    </row>
    <row r="713" spans="1:5" x14ac:dyDescent="0.25">
      <c r="A713" s="562"/>
      <c r="B713" s="563"/>
      <c r="C713" s="564"/>
      <c r="D713" s="565"/>
      <c r="E713" s="566"/>
    </row>
    <row r="714" spans="1:5" x14ac:dyDescent="0.25">
      <c r="A714" s="562"/>
      <c r="B714" s="563"/>
      <c r="C714" s="564"/>
      <c r="D714" s="565"/>
      <c r="E714" s="566"/>
    </row>
    <row r="715" spans="1:5" x14ac:dyDescent="0.25">
      <c r="A715" s="562"/>
      <c r="B715" s="563"/>
      <c r="C715" s="564"/>
      <c r="D715" s="565"/>
      <c r="E715" s="566"/>
    </row>
    <row r="716" spans="1:5" x14ac:dyDescent="0.25">
      <c r="A716" s="562"/>
      <c r="B716" s="563"/>
      <c r="C716" s="564"/>
      <c r="D716" s="565"/>
      <c r="E716" s="566"/>
    </row>
    <row r="717" spans="1:5" x14ac:dyDescent="0.25">
      <c r="A717" s="562"/>
      <c r="B717" s="563"/>
      <c r="C717" s="564"/>
      <c r="D717" s="565"/>
      <c r="E717" s="566"/>
    </row>
    <row r="718" spans="1:5" x14ac:dyDescent="0.25">
      <c r="A718" s="562"/>
      <c r="B718" s="563"/>
      <c r="C718" s="564"/>
      <c r="D718" s="565"/>
      <c r="E718" s="566"/>
    </row>
    <row r="719" spans="1:5" x14ac:dyDescent="0.25">
      <c r="A719" s="562"/>
      <c r="B719" s="563"/>
      <c r="C719" s="564"/>
      <c r="D719" s="565"/>
      <c r="E719" s="566"/>
    </row>
    <row r="720" spans="1:5" x14ac:dyDescent="0.25">
      <c r="A720" s="562"/>
      <c r="B720" s="563"/>
      <c r="C720" s="564"/>
      <c r="D720" s="565"/>
      <c r="E720" s="566"/>
    </row>
    <row r="721" spans="1:5" x14ac:dyDescent="0.25">
      <c r="A721" s="562"/>
      <c r="B721" s="563"/>
      <c r="C721" s="564"/>
      <c r="D721" s="565"/>
      <c r="E721" s="566"/>
    </row>
    <row r="722" spans="1:5" x14ac:dyDescent="0.25">
      <c r="A722" s="562"/>
      <c r="B722" s="563"/>
      <c r="C722" s="564"/>
      <c r="D722" s="565"/>
      <c r="E722" s="566"/>
    </row>
    <row r="723" spans="1:5" x14ac:dyDescent="0.25">
      <c r="A723" s="562"/>
      <c r="B723" s="563"/>
      <c r="C723" s="564"/>
      <c r="D723" s="565"/>
      <c r="E723" s="566"/>
    </row>
    <row r="724" spans="1:5" x14ac:dyDescent="0.25">
      <c r="A724" s="562"/>
      <c r="B724" s="563"/>
      <c r="C724" s="564"/>
      <c r="D724" s="565"/>
      <c r="E724" s="566"/>
    </row>
    <row r="725" spans="1:5" x14ac:dyDescent="0.25">
      <c r="A725" s="562"/>
      <c r="B725" s="563"/>
      <c r="C725" s="564"/>
      <c r="D725" s="565"/>
      <c r="E725" s="566"/>
    </row>
    <row r="726" spans="1:5" x14ac:dyDescent="0.25">
      <c r="A726" s="562"/>
      <c r="B726" s="563"/>
      <c r="C726" s="564"/>
      <c r="D726" s="565"/>
      <c r="E726" s="566"/>
    </row>
    <row r="727" spans="1:5" x14ac:dyDescent="0.25">
      <c r="A727" s="562"/>
      <c r="B727" s="563"/>
      <c r="C727" s="564"/>
      <c r="D727" s="565"/>
      <c r="E727" s="566"/>
    </row>
    <row r="728" spans="1:5" x14ac:dyDescent="0.25">
      <c r="A728" s="562"/>
      <c r="B728" s="563"/>
      <c r="C728" s="564"/>
      <c r="D728" s="565"/>
      <c r="E728" s="566"/>
    </row>
    <row r="729" spans="1:5" x14ac:dyDescent="0.25">
      <c r="A729" s="562"/>
      <c r="B729" s="563"/>
      <c r="C729" s="564"/>
      <c r="D729" s="565"/>
      <c r="E729" s="566"/>
    </row>
    <row r="730" spans="1:5" x14ac:dyDescent="0.25">
      <c r="A730" s="562"/>
      <c r="B730" s="563"/>
      <c r="C730" s="564"/>
      <c r="D730" s="565"/>
      <c r="E730" s="566"/>
    </row>
    <row r="731" spans="1:5" x14ac:dyDescent="0.25">
      <c r="A731" s="562"/>
      <c r="B731" s="563"/>
      <c r="C731" s="564"/>
      <c r="D731" s="565"/>
      <c r="E731" s="566"/>
    </row>
    <row r="732" spans="1:5" x14ac:dyDescent="0.25">
      <c r="A732" s="562"/>
      <c r="B732" s="563"/>
      <c r="C732" s="564"/>
      <c r="D732" s="565"/>
      <c r="E732" s="566"/>
    </row>
    <row r="733" spans="1:5" x14ac:dyDescent="0.25">
      <c r="A733" s="562"/>
      <c r="B733" s="563"/>
      <c r="C733" s="564"/>
      <c r="D733" s="565"/>
      <c r="E733" s="566"/>
    </row>
    <row r="734" spans="1:5" x14ac:dyDescent="0.25">
      <c r="A734" s="562"/>
      <c r="B734" s="563"/>
      <c r="C734" s="564"/>
      <c r="D734" s="565"/>
      <c r="E734" s="566"/>
    </row>
    <row r="735" spans="1:5" x14ac:dyDescent="0.25">
      <c r="A735" s="562"/>
      <c r="B735" s="563"/>
      <c r="C735" s="564"/>
      <c r="D735" s="565"/>
      <c r="E735" s="566"/>
    </row>
    <row r="736" spans="1:5" x14ac:dyDescent="0.25">
      <c r="A736" s="562"/>
      <c r="B736" s="563"/>
      <c r="C736" s="564"/>
      <c r="D736" s="565"/>
      <c r="E736" s="566"/>
    </row>
    <row r="737" spans="1:5" x14ac:dyDescent="0.25">
      <c r="A737" s="562"/>
      <c r="B737" s="563"/>
      <c r="C737" s="564"/>
      <c r="D737" s="565"/>
      <c r="E737" s="566"/>
    </row>
    <row r="738" spans="1:5" x14ac:dyDescent="0.25">
      <c r="A738" s="562"/>
      <c r="B738" s="563"/>
      <c r="C738" s="564"/>
      <c r="D738" s="565"/>
      <c r="E738" s="566"/>
    </row>
    <row r="739" spans="1:5" x14ac:dyDescent="0.25">
      <c r="A739" s="562"/>
      <c r="B739" s="563"/>
      <c r="C739" s="564"/>
      <c r="D739" s="565"/>
      <c r="E739" s="566"/>
    </row>
    <row r="740" spans="1:5" x14ac:dyDescent="0.25">
      <c r="A740" s="562"/>
      <c r="B740" s="563"/>
      <c r="C740" s="564"/>
      <c r="D740" s="565"/>
      <c r="E740" s="566"/>
    </row>
    <row r="741" spans="1:5" x14ac:dyDescent="0.25">
      <c r="A741" s="562"/>
      <c r="B741" s="563"/>
      <c r="C741" s="564"/>
      <c r="D741" s="565"/>
      <c r="E741" s="566"/>
    </row>
    <row r="742" spans="1:5" x14ac:dyDescent="0.25">
      <c r="A742" s="562"/>
      <c r="B742" s="563"/>
      <c r="C742" s="564"/>
      <c r="D742" s="565"/>
      <c r="E742" s="566"/>
    </row>
    <row r="743" spans="1:5" x14ac:dyDescent="0.25">
      <c r="A743" s="562"/>
      <c r="B743" s="563"/>
      <c r="C743" s="564"/>
      <c r="D743" s="565"/>
      <c r="E743" s="566"/>
    </row>
    <row r="744" spans="1:5" x14ac:dyDescent="0.25">
      <c r="A744" s="562"/>
      <c r="B744" s="563"/>
      <c r="C744" s="564"/>
      <c r="D744" s="565"/>
      <c r="E744" s="566"/>
    </row>
    <row r="745" spans="1:5" x14ac:dyDescent="0.25">
      <c r="A745" s="562"/>
      <c r="B745" s="563"/>
      <c r="C745" s="564"/>
      <c r="D745" s="565"/>
      <c r="E745" s="566"/>
    </row>
    <row r="746" spans="1:5" x14ac:dyDescent="0.25">
      <c r="A746" s="562"/>
      <c r="B746" s="563"/>
      <c r="C746" s="564"/>
      <c r="D746" s="565"/>
      <c r="E746" s="566"/>
    </row>
    <row r="747" spans="1:5" x14ac:dyDescent="0.25">
      <c r="A747" s="562"/>
      <c r="B747" s="563"/>
      <c r="C747" s="564"/>
      <c r="D747" s="565"/>
      <c r="E747" s="566"/>
    </row>
    <row r="748" spans="1:5" x14ac:dyDescent="0.25">
      <c r="A748" s="562"/>
      <c r="B748" s="563"/>
      <c r="C748" s="564"/>
      <c r="D748" s="565"/>
      <c r="E748" s="566"/>
    </row>
    <row r="749" spans="1:5" x14ac:dyDescent="0.25">
      <c r="A749" s="562"/>
      <c r="B749" s="563"/>
      <c r="C749" s="564"/>
      <c r="D749" s="565"/>
      <c r="E749" s="566"/>
    </row>
    <row r="750" spans="1:5" x14ac:dyDescent="0.25">
      <c r="A750" s="562"/>
      <c r="B750" s="563"/>
      <c r="C750" s="564"/>
      <c r="D750" s="565"/>
      <c r="E750" s="566"/>
    </row>
    <row r="751" spans="1:5" x14ac:dyDescent="0.25">
      <c r="A751" s="562"/>
      <c r="B751" s="563"/>
      <c r="C751" s="564"/>
      <c r="D751" s="565"/>
      <c r="E751" s="566"/>
    </row>
    <row r="752" spans="1:5" x14ac:dyDescent="0.25">
      <c r="A752" s="562"/>
      <c r="B752" s="563"/>
      <c r="C752" s="564"/>
      <c r="D752" s="565"/>
      <c r="E752" s="566"/>
    </row>
    <row r="753" spans="1:5" x14ac:dyDescent="0.25">
      <c r="A753" s="562"/>
      <c r="B753" s="563"/>
      <c r="C753" s="564"/>
      <c r="D753" s="565"/>
      <c r="E753" s="566"/>
    </row>
    <row r="754" spans="1:5" x14ac:dyDescent="0.25">
      <c r="A754" s="562"/>
      <c r="B754" s="563"/>
      <c r="C754" s="564"/>
      <c r="D754" s="565"/>
      <c r="E754" s="566"/>
    </row>
    <row r="755" spans="1:5" x14ac:dyDescent="0.25">
      <c r="A755" s="562"/>
      <c r="B755" s="563"/>
      <c r="C755" s="564"/>
      <c r="D755" s="565"/>
      <c r="E755" s="566"/>
    </row>
    <row r="756" spans="1:5" x14ac:dyDescent="0.25">
      <c r="A756" s="562"/>
      <c r="B756" s="563"/>
      <c r="C756" s="564"/>
      <c r="D756" s="565"/>
      <c r="E756" s="566"/>
    </row>
    <row r="757" spans="1:5" x14ac:dyDescent="0.25">
      <c r="A757" s="562"/>
      <c r="B757" s="563"/>
      <c r="C757" s="564"/>
      <c r="D757" s="565"/>
      <c r="E757" s="566"/>
    </row>
    <row r="758" spans="1:5" x14ac:dyDescent="0.25">
      <c r="A758" s="562"/>
      <c r="B758" s="563"/>
      <c r="C758" s="564"/>
      <c r="D758" s="565"/>
      <c r="E758" s="566"/>
    </row>
    <row r="759" spans="1:5" x14ac:dyDescent="0.25">
      <c r="A759" s="562"/>
      <c r="B759" s="563"/>
      <c r="C759" s="564"/>
      <c r="D759" s="565"/>
      <c r="E759" s="566"/>
    </row>
    <row r="760" spans="1:5" x14ac:dyDescent="0.25">
      <c r="A760" s="562"/>
      <c r="B760" s="563"/>
      <c r="C760" s="564"/>
      <c r="D760" s="565"/>
      <c r="E760" s="566"/>
    </row>
    <row r="761" spans="1:5" x14ac:dyDescent="0.25">
      <c r="A761" s="562"/>
      <c r="B761" s="563"/>
      <c r="C761" s="564"/>
      <c r="D761" s="565"/>
      <c r="E761" s="566"/>
    </row>
    <row r="762" spans="1:5" x14ac:dyDescent="0.25">
      <c r="A762" s="562"/>
      <c r="B762" s="563"/>
      <c r="C762" s="564"/>
      <c r="D762" s="565"/>
      <c r="E762" s="566"/>
    </row>
    <row r="763" spans="1:5" x14ac:dyDescent="0.25">
      <c r="A763" s="562"/>
      <c r="B763" s="563"/>
      <c r="C763" s="564"/>
      <c r="D763" s="565"/>
      <c r="E763" s="566"/>
    </row>
    <row r="764" spans="1:5" x14ac:dyDescent="0.25">
      <c r="A764" s="562"/>
      <c r="B764" s="563"/>
      <c r="C764" s="564"/>
      <c r="D764" s="565"/>
      <c r="E764" s="566"/>
    </row>
    <row r="765" spans="1:5" x14ac:dyDescent="0.25">
      <c r="A765" s="562"/>
      <c r="B765" s="563"/>
      <c r="C765" s="564"/>
      <c r="D765" s="565"/>
      <c r="E765" s="566"/>
    </row>
    <row r="766" spans="1:5" x14ac:dyDescent="0.25">
      <c r="A766" s="562"/>
      <c r="B766" s="563"/>
      <c r="C766" s="564"/>
      <c r="D766" s="565"/>
      <c r="E766" s="566"/>
    </row>
    <row r="767" spans="1:5" x14ac:dyDescent="0.25">
      <c r="A767" s="562"/>
      <c r="B767" s="563"/>
      <c r="C767" s="564"/>
      <c r="D767" s="565"/>
      <c r="E767" s="566"/>
    </row>
    <row r="768" spans="1:5" x14ac:dyDescent="0.25">
      <c r="A768" s="562"/>
      <c r="B768" s="563"/>
      <c r="C768" s="564"/>
      <c r="D768" s="565"/>
      <c r="E768" s="566"/>
    </row>
    <row r="769" spans="1:5" x14ac:dyDescent="0.25">
      <c r="A769" s="562"/>
      <c r="B769" s="563"/>
      <c r="C769" s="564"/>
      <c r="D769" s="565"/>
      <c r="E769" s="566"/>
    </row>
    <row r="770" spans="1:5" x14ac:dyDescent="0.25">
      <c r="A770" s="562"/>
      <c r="B770" s="563"/>
      <c r="C770" s="564"/>
      <c r="D770" s="565"/>
      <c r="E770" s="566"/>
    </row>
    <row r="771" spans="1:5" x14ac:dyDescent="0.25">
      <c r="A771" s="562"/>
      <c r="B771" s="563"/>
      <c r="C771" s="564"/>
      <c r="D771" s="565"/>
      <c r="E771" s="566"/>
    </row>
    <row r="772" spans="1:5" x14ac:dyDescent="0.25">
      <c r="A772" s="562"/>
      <c r="B772" s="563"/>
      <c r="C772" s="564"/>
      <c r="D772" s="565"/>
      <c r="E772" s="566"/>
    </row>
    <row r="773" spans="1:5" x14ac:dyDescent="0.25">
      <c r="A773" s="562"/>
      <c r="B773" s="563"/>
      <c r="C773" s="564"/>
      <c r="D773" s="565"/>
      <c r="E773" s="566"/>
    </row>
    <row r="774" spans="1:5" x14ac:dyDescent="0.25">
      <c r="A774" s="562"/>
      <c r="B774" s="563"/>
      <c r="C774" s="564"/>
      <c r="D774" s="565"/>
      <c r="E774" s="566"/>
    </row>
    <row r="775" spans="1:5" x14ac:dyDescent="0.25">
      <c r="A775" s="562"/>
      <c r="B775" s="563"/>
      <c r="C775" s="564"/>
      <c r="D775" s="565"/>
      <c r="E775" s="566"/>
    </row>
    <row r="776" spans="1:5" x14ac:dyDescent="0.25">
      <c r="A776" s="562"/>
      <c r="B776" s="563"/>
      <c r="C776" s="564"/>
      <c r="D776" s="565"/>
      <c r="E776" s="566"/>
    </row>
    <row r="777" spans="1:5" x14ac:dyDescent="0.25">
      <c r="A777" s="562"/>
      <c r="B777" s="563"/>
      <c r="C777" s="564"/>
      <c r="D777" s="565"/>
      <c r="E777" s="566"/>
    </row>
    <row r="778" spans="1:5" x14ac:dyDescent="0.25">
      <c r="A778" s="562"/>
      <c r="B778" s="563"/>
      <c r="C778" s="564"/>
      <c r="D778" s="565"/>
      <c r="E778" s="566"/>
    </row>
    <row r="779" spans="1:5" x14ac:dyDescent="0.25">
      <c r="A779" s="562"/>
      <c r="B779" s="563"/>
      <c r="C779" s="564"/>
      <c r="D779" s="565"/>
      <c r="E779" s="566"/>
    </row>
    <row r="780" spans="1:5" x14ac:dyDescent="0.25">
      <c r="A780" s="562"/>
      <c r="B780" s="563"/>
      <c r="C780" s="564"/>
      <c r="D780" s="565"/>
      <c r="E780" s="566"/>
    </row>
    <row r="781" spans="1:5" x14ac:dyDescent="0.25">
      <c r="A781" s="562"/>
      <c r="B781" s="563"/>
      <c r="C781" s="564"/>
      <c r="D781" s="565"/>
      <c r="E781" s="566"/>
    </row>
    <row r="782" spans="1:5" x14ac:dyDescent="0.25">
      <c r="A782" s="562"/>
      <c r="B782" s="563"/>
      <c r="C782" s="564"/>
      <c r="D782" s="565"/>
      <c r="E782" s="566"/>
    </row>
    <row r="783" spans="1:5" x14ac:dyDescent="0.25">
      <c r="A783" s="562"/>
      <c r="B783" s="563"/>
      <c r="C783" s="564"/>
      <c r="D783" s="565"/>
      <c r="E783" s="566"/>
    </row>
    <row r="784" spans="1:5" x14ac:dyDescent="0.25">
      <c r="A784" s="562"/>
      <c r="B784" s="563"/>
      <c r="C784" s="564"/>
      <c r="D784" s="565"/>
      <c r="E784" s="566"/>
    </row>
    <row r="785" spans="1:5" x14ac:dyDescent="0.25">
      <c r="A785" s="562"/>
      <c r="B785" s="563"/>
      <c r="C785" s="564"/>
      <c r="D785" s="565"/>
      <c r="E785" s="566"/>
    </row>
    <row r="786" spans="1:5" x14ac:dyDescent="0.25">
      <c r="A786" s="562"/>
      <c r="B786" s="563"/>
      <c r="C786" s="564"/>
      <c r="D786" s="565"/>
      <c r="E786" s="566"/>
    </row>
    <row r="787" spans="1:5" x14ac:dyDescent="0.25">
      <c r="A787" s="562"/>
      <c r="B787" s="563"/>
      <c r="C787" s="564"/>
      <c r="D787" s="565"/>
      <c r="E787" s="566"/>
    </row>
    <row r="788" spans="1:5" x14ac:dyDescent="0.25">
      <c r="A788" s="562"/>
      <c r="B788" s="563"/>
      <c r="C788" s="564"/>
      <c r="D788" s="565"/>
      <c r="E788" s="566"/>
    </row>
    <row r="789" spans="1:5" x14ac:dyDescent="0.25">
      <c r="A789" s="562"/>
      <c r="B789" s="563"/>
      <c r="C789" s="564"/>
      <c r="D789" s="565"/>
      <c r="E789" s="566"/>
    </row>
    <row r="790" spans="1:5" x14ac:dyDescent="0.25">
      <c r="A790" s="562"/>
      <c r="B790" s="563"/>
      <c r="C790" s="564"/>
      <c r="D790" s="565"/>
      <c r="E790" s="566"/>
    </row>
    <row r="791" spans="1:5" x14ac:dyDescent="0.25">
      <c r="A791" s="562"/>
      <c r="B791" s="563"/>
      <c r="C791" s="564"/>
      <c r="D791" s="565"/>
      <c r="E791" s="566"/>
    </row>
    <row r="792" spans="1:5" x14ac:dyDescent="0.25">
      <c r="A792" s="562"/>
      <c r="B792" s="563"/>
      <c r="C792" s="564"/>
      <c r="D792" s="565"/>
      <c r="E792" s="566"/>
    </row>
    <row r="793" spans="1:5" x14ac:dyDescent="0.25">
      <c r="A793" s="562"/>
      <c r="B793" s="563"/>
      <c r="C793" s="564"/>
      <c r="D793" s="565"/>
      <c r="E793" s="566"/>
    </row>
    <row r="794" spans="1:5" x14ac:dyDescent="0.25">
      <c r="A794" s="562"/>
      <c r="B794" s="563"/>
      <c r="C794" s="564"/>
      <c r="D794" s="565"/>
      <c r="E794" s="566"/>
    </row>
    <row r="795" spans="1:5" x14ac:dyDescent="0.25">
      <c r="A795" s="562"/>
      <c r="B795" s="563"/>
      <c r="C795" s="564"/>
      <c r="D795" s="565"/>
      <c r="E795" s="566"/>
    </row>
    <row r="796" spans="1:5" x14ac:dyDescent="0.25">
      <c r="A796" s="562"/>
      <c r="B796" s="563"/>
      <c r="C796" s="564"/>
      <c r="D796" s="565"/>
      <c r="E796" s="566"/>
    </row>
    <row r="797" spans="1:5" x14ac:dyDescent="0.25">
      <c r="A797" s="562"/>
      <c r="B797" s="563"/>
      <c r="C797" s="564"/>
      <c r="D797" s="565"/>
      <c r="E797" s="566"/>
    </row>
    <row r="798" spans="1:5" x14ac:dyDescent="0.25">
      <c r="A798" s="562"/>
      <c r="B798" s="563"/>
      <c r="C798" s="564"/>
      <c r="D798" s="565"/>
      <c r="E798" s="566"/>
    </row>
    <row r="799" spans="1:5" x14ac:dyDescent="0.25">
      <c r="A799" s="562"/>
      <c r="B799" s="563"/>
      <c r="C799" s="564"/>
      <c r="D799" s="565"/>
      <c r="E799" s="566"/>
    </row>
    <row r="800" spans="1:5" x14ac:dyDescent="0.25">
      <c r="A800" s="562"/>
      <c r="B800" s="563"/>
      <c r="C800" s="564"/>
      <c r="D800" s="565"/>
      <c r="E800" s="566"/>
    </row>
    <row r="801" spans="1:5" x14ac:dyDescent="0.25">
      <c r="A801" s="562"/>
      <c r="B801" s="563"/>
      <c r="C801" s="564"/>
      <c r="D801" s="565"/>
      <c r="E801" s="566"/>
    </row>
    <row r="802" spans="1:5" x14ac:dyDescent="0.25">
      <c r="A802" s="562"/>
      <c r="B802" s="563"/>
      <c r="C802" s="564"/>
      <c r="D802" s="565"/>
      <c r="E802" s="566"/>
    </row>
    <row r="803" spans="1:5" x14ac:dyDescent="0.25">
      <c r="A803" s="562"/>
      <c r="B803" s="563"/>
      <c r="C803" s="564"/>
      <c r="D803" s="565"/>
      <c r="E803" s="566"/>
    </row>
    <row r="804" spans="1:5" x14ac:dyDescent="0.25">
      <c r="A804" s="562"/>
      <c r="B804" s="563"/>
      <c r="C804" s="564"/>
      <c r="D804" s="565"/>
      <c r="E804" s="566"/>
    </row>
    <row r="805" spans="1:5" x14ac:dyDescent="0.25">
      <c r="A805" s="562"/>
      <c r="B805" s="563"/>
      <c r="C805" s="564"/>
      <c r="D805" s="565"/>
      <c r="E805" s="566"/>
    </row>
    <row r="806" spans="1:5" x14ac:dyDescent="0.25">
      <c r="A806" s="562"/>
      <c r="B806" s="563"/>
      <c r="C806" s="564"/>
      <c r="D806" s="565"/>
      <c r="E806" s="566"/>
    </row>
    <row r="807" spans="1:5" x14ac:dyDescent="0.25">
      <c r="A807" s="562"/>
      <c r="B807" s="563"/>
      <c r="C807" s="564"/>
      <c r="D807" s="565"/>
      <c r="E807" s="566"/>
    </row>
    <row r="808" spans="1:5" x14ac:dyDescent="0.25">
      <c r="A808" s="562"/>
      <c r="B808" s="563"/>
      <c r="C808" s="564"/>
      <c r="D808" s="565"/>
      <c r="E808" s="566"/>
    </row>
    <row r="809" spans="1:5" x14ac:dyDescent="0.25">
      <c r="A809" s="562"/>
      <c r="B809" s="563"/>
      <c r="C809" s="564"/>
      <c r="D809" s="565"/>
      <c r="E809" s="566"/>
    </row>
    <row r="810" spans="1:5" x14ac:dyDescent="0.25">
      <c r="A810" s="562"/>
      <c r="B810" s="563"/>
      <c r="C810" s="564"/>
      <c r="D810" s="565"/>
      <c r="E810" s="566"/>
    </row>
    <row r="811" spans="1:5" x14ac:dyDescent="0.25">
      <c r="A811" s="562"/>
      <c r="B811" s="563"/>
      <c r="C811" s="564"/>
      <c r="D811" s="565"/>
      <c r="E811" s="566"/>
    </row>
    <row r="812" spans="1:5" x14ac:dyDescent="0.25">
      <c r="A812" s="562"/>
      <c r="B812" s="563"/>
      <c r="C812" s="564"/>
      <c r="D812" s="565"/>
      <c r="E812" s="566"/>
    </row>
    <row r="813" spans="1:5" x14ac:dyDescent="0.25">
      <c r="A813" s="562"/>
      <c r="B813" s="563"/>
      <c r="C813" s="564"/>
      <c r="D813" s="565"/>
      <c r="E813" s="566"/>
    </row>
    <row r="814" spans="1:5" x14ac:dyDescent="0.25">
      <c r="A814" s="562"/>
      <c r="B814" s="563"/>
      <c r="C814" s="564"/>
      <c r="D814" s="565"/>
      <c r="E814" s="566"/>
    </row>
    <row r="815" spans="1:5" x14ac:dyDescent="0.25">
      <c r="A815" s="562"/>
      <c r="B815" s="563"/>
      <c r="C815" s="564"/>
      <c r="D815" s="565"/>
      <c r="E815" s="566"/>
    </row>
    <row r="816" spans="1:5" x14ac:dyDescent="0.25">
      <c r="A816" s="562"/>
      <c r="B816" s="563"/>
      <c r="C816" s="564"/>
      <c r="D816" s="565"/>
      <c r="E816" s="566"/>
    </row>
    <row r="817" spans="1:5" x14ac:dyDescent="0.25">
      <c r="A817" s="562"/>
      <c r="B817" s="563"/>
      <c r="C817" s="564"/>
      <c r="D817" s="565"/>
      <c r="E817" s="566"/>
    </row>
    <row r="818" spans="1:5" x14ac:dyDescent="0.25">
      <c r="A818" s="562"/>
      <c r="B818" s="563"/>
      <c r="C818" s="564"/>
      <c r="D818" s="565"/>
      <c r="E818" s="566"/>
    </row>
    <row r="819" spans="1:5" x14ac:dyDescent="0.25">
      <c r="A819" s="562"/>
      <c r="B819" s="563"/>
      <c r="C819" s="564"/>
      <c r="D819" s="565"/>
      <c r="E819" s="566"/>
    </row>
    <row r="820" spans="1:5" x14ac:dyDescent="0.25">
      <c r="A820" s="562"/>
      <c r="B820" s="563"/>
      <c r="C820" s="564"/>
      <c r="D820" s="565"/>
      <c r="E820" s="566"/>
    </row>
    <row r="821" spans="1:5" x14ac:dyDescent="0.25">
      <c r="A821" s="562"/>
      <c r="B821" s="563"/>
      <c r="C821" s="564"/>
      <c r="D821" s="565"/>
      <c r="E821" s="566"/>
    </row>
    <row r="822" spans="1:5" x14ac:dyDescent="0.25">
      <c r="A822" s="562"/>
      <c r="B822" s="563"/>
      <c r="C822" s="564"/>
      <c r="D822" s="565"/>
      <c r="E822" s="566"/>
    </row>
    <row r="823" spans="1:5" x14ac:dyDescent="0.25">
      <c r="A823" s="562"/>
      <c r="B823" s="563"/>
      <c r="C823" s="564"/>
      <c r="D823" s="565"/>
      <c r="E823" s="566"/>
    </row>
    <row r="824" spans="1:5" x14ac:dyDescent="0.25">
      <c r="A824" s="562"/>
      <c r="B824" s="563"/>
      <c r="C824" s="564"/>
      <c r="D824" s="565"/>
      <c r="E824" s="566"/>
    </row>
    <row r="825" spans="1:5" x14ac:dyDescent="0.25">
      <c r="A825" s="562"/>
      <c r="B825" s="563"/>
      <c r="C825" s="564"/>
      <c r="D825" s="565"/>
      <c r="E825" s="566"/>
    </row>
    <row r="826" spans="1:5" x14ac:dyDescent="0.25">
      <c r="A826" s="562"/>
      <c r="B826" s="563"/>
      <c r="C826" s="564"/>
      <c r="D826" s="565"/>
      <c r="E826" s="566"/>
    </row>
    <row r="827" spans="1:5" x14ac:dyDescent="0.25">
      <c r="A827" s="562"/>
      <c r="B827" s="563"/>
      <c r="C827" s="564"/>
      <c r="D827" s="565"/>
      <c r="E827" s="566"/>
    </row>
    <row r="828" spans="1:5" x14ac:dyDescent="0.25">
      <c r="A828" s="562"/>
      <c r="B828" s="563"/>
      <c r="C828" s="564"/>
      <c r="D828" s="565"/>
      <c r="E828" s="566"/>
    </row>
    <row r="829" spans="1:5" x14ac:dyDescent="0.25">
      <c r="A829" s="562"/>
      <c r="B829" s="563"/>
      <c r="C829" s="564"/>
      <c r="D829" s="565"/>
      <c r="E829" s="566"/>
    </row>
    <row r="830" spans="1:5" x14ac:dyDescent="0.25">
      <c r="A830" s="562"/>
      <c r="B830" s="563"/>
      <c r="C830" s="564"/>
      <c r="D830" s="565"/>
      <c r="E830" s="566"/>
    </row>
    <row r="831" spans="1:5" x14ac:dyDescent="0.25">
      <c r="A831" s="562"/>
      <c r="B831" s="563"/>
      <c r="C831" s="564"/>
      <c r="D831" s="565"/>
      <c r="E831" s="566"/>
    </row>
    <row r="832" spans="1:5" x14ac:dyDescent="0.25">
      <c r="A832" s="562"/>
      <c r="B832" s="563"/>
      <c r="C832" s="564"/>
      <c r="D832" s="565"/>
      <c r="E832" s="566"/>
    </row>
    <row r="833" spans="1:5" x14ac:dyDescent="0.25">
      <c r="A833" s="562"/>
      <c r="B833" s="563"/>
      <c r="C833" s="564"/>
      <c r="D833" s="565"/>
      <c r="E833" s="566"/>
    </row>
    <row r="834" spans="1:5" x14ac:dyDescent="0.25">
      <c r="A834" s="562"/>
      <c r="B834" s="563"/>
      <c r="C834" s="564"/>
      <c r="D834" s="565"/>
      <c r="E834" s="566"/>
    </row>
    <row r="835" spans="1:5" x14ac:dyDescent="0.25">
      <c r="A835" s="562"/>
      <c r="B835" s="563"/>
      <c r="C835" s="564"/>
      <c r="D835" s="565"/>
      <c r="E835" s="566"/>
    </row>
    <row r="836" spans="1:5" x14ac:dyDescent="0.25">
      <c r="A836" s="562"/>
      <c r="B836" s="563"/>
      <c r="C836" s="564"/>
      <c r="D836" s="565"/>
      <c r="E836" s="566"/>
    </row>
    <row r="837" spans="1:5" x14ac:dyDescent="0.25">
      <c r="A837" s="562"/>
      <c r="B837" s="563"/>
      <c r="C837" s="564"/>
      <c r="D837" s="565"/>
      <c r="E837" s="566"/>
    </row>
    <row r="838" spans="1:5" x14ac:dyDescent="0.25">
      <c r="A838" s="562"/>
      <c r="B838" s="563"/>
      <c r="C838" s="564"/>
      <c r="D838" s="565"/>
      <c r="E838" s="566"/>
    </row>
    <row r="839" spans="1:5" x14ac:dyDescent="0.25">
      <c r="A839" s="562"/>
      <c r="B839" s="563"/>
      <c r="C839" s="564"/>
      <c r="D839" s="565"/>
      <c r="E839" s="566"/>
    </row>
    <row r="840" spans="1:5" x14ac:dyDescent="0.25">
      <c r="A840" s="562"/>
      <c r="B840" s="563"/>
      <c r="C840" s="564"/>
      <c r="D840" s="565"/>
      <c r="E840" s="566"/>
    </row>
    <row r="841" spans="1:5" x14ac:dyDescent="0.25">
      <c r="A841" s="562"/>
      <c r="B841" s="563"/>
      <c r="C841" s="564"/>
      <c r="D841" s="565"/>
      <c r="E841" s="566"/>
    </row>
    <row r="842" spans="1:5" x14ac:dyDescent="0.25">
      <c r="A842" s="562"/>
      <c r="B842" s="563"/>
      <c r="C842" s="564"/>
      <c r="D842" s="565"/>
      <c r="E842" s="566"/>
    </row>
    <row r="843" spans="1:5" x14ac:dyDescent="0.25">
      <c r="A843" s="562"/>
      <c r="B843" s="563"/>
      <c r="C843" s="564"/>
      <c r="D843" s="565"/>
      <c r="E843" s="566"/>
    </row>
    <row r="844" spans="1:5" x14ac:dyDescent="0.25">
      <c r="A844" s="562"/>
      <c r="B844" s="563"/>
      <c r="C844" s="564"/>
      <c r="D844" s="565"/>
      <c r="E844" s="566"/>
    </row>
    <row r="845" spans="1:5" x14ac:dyDescent="0.25">
      <c r="A845" s="562"/>
      <c r="B845" s="563"/>
      <c r="C845" s="564"/>
      <c r="D845" s="565"/>
      <c r="E845" s="566"/>
    </row>
    <row r="846" spans="1:5" x14ac:dyDescent="0.25">
      <c r="A846" s="562"/>
      <c r="B846" s="563"/>
      <c r="C846" s="564"/>
      <c r="D846" s="565"/>
      <c r="E846" s="566"/>
    </row>
    <row r="847" spans="1:5" x14ac:dyDescent="0.25">
      <c r="A847" s="562"/>
      <c r="B847" s="563"/>
      <c r="C847" s="564"/>
      <c r="D847" s="565"/>
      <c r="E847" s="566"/>
    </row>
    <row r="848" spans="1:5" x14ac:dyDescent="0.25">
      <c r="A848" s="562"/>
      <c r="B848" s="563"/>
      <c r="C848" s="564"/>
      <c r="D848" s="565"/>
      <c r="E848" s="566"/>
    </row>
    <row r="849" spans="1:5" x14ac:dyDescent="0.25">
      <c r="A849" s="562"/>
      <c r="B849" s="563"/>
      <c r="C849" s="564"/>
      <c r="D849" s="565"/>
      <c r="E849" s="566"/>
    </row>
    <row r="850" spans="1:5" x14ac:dyDescent="0.25">
      <c r="A850" s="562"/>
      <c r="B850" s="563"/>
      <c r="C850" s="564"/>
      <c r="D850" s="565"/>
      <c r="E850" s="566"/>
    </row>
    <row r="851" spans="1:5" x14ac:dyDescent="0.25">
      <c r="A851" s="562"/>
      <c r="B851" s="563"/>
      <c r="C851" s="564"/>
      <c r="D851" s="565"/>
      <c r="E851" s="566"/>
    </row>
    <row r="852" spans="1:5" x14ac:dyDescent="0.25">
      <c r="A852" s="562"/>
      <c r="B852" s="563"/>
      <c r="C852" s="564"/>
      <c r="D852" s="565"/>
      <c r="E852" s="566"/>
    </row>
    <row r="853" spans="1:5" x14ac:dyDescent="0.25">
      <c r="A853" s="562"/>
      <c r="B853" s="563"/>
      <c r="C853" s="564"/>
      <c r="D853" s="565"/>
      <c r="E853" s="566"/>
    </row>
    <row r="854" spans="1:5" x14ac:dyDescent="0.25">
      <c r="A854" s="562"/>
      <c r="B854" s="563"/>
      <c r="C854" s="564"/>
      <c r="D854" s="565"/>
      <c r="E854" s="566"/>
    </row>
    <row r="855" spans="1:5" x14ac:dyDescent="0.25">
      <c r="A855" s="562"/>
      <c r="B855" s="563"/>
      <c r="C855" s="564"/>
      <c r="D855" s="565"/>
      <c r="E855" s="566"/>
    </row>
    <row r="856" spans="1:5" x14ac:dyDescent="0.25">
      <c r="A856" s="562"/>
      <c r="B856" s="563"/>
      <c r="C856" s="564"/>
      <c r="D856" s="565"/>
      <c r="E856" s="566"/>
    </row>
    <row r="857" spans="1:5" x14ac:dyDescent="0.25">
      <c r="A857" s="562"/>
      <c r="B857" s="563"/>
      <c r="C857" s="564"/>
      <c r="D857" s="565"/>
      <c r="E857" s="566"/>
    </row>
    <row r="858" spans="1:5" x14ac:dyDescent="0.25">
      <c r="A858" s="562"/>
      <c r="B858" s="563"/>
      <c r="C858" s="564"/>
      <c r="D858" s="565"/>
      <c r="E858" s="566"/>
    </row>
    <row r="859" spans="1:5" x14ac:dyDescent="0.25">
      <c r="A859" s="562"/>
      <c r="B859" s="563"/>
      <c r="C859" s="564"/>
      <c r="D859" s="565"/>
      <c r="E859" s="566"/>
    </row>
    <row r="860" spans="1:5" x14ac:dyDescent="0.25">
      <c r="A860" s="562"/>
      <c r="B860" s="563"/>
      <c r="C860" s="564"/>
      <c r="D860" s="565"/>
      <c r="E860" s="566"/>
    </row>
    <row r="861" spans="1:5" x14ac:dyDescent="0.25">
      <c r="A861" s="562"/>
      <c r="B861" s="563"/>
      <c r="C861" s="564"/>
      <c r="D861" s="565"/>
      <c r="E861" s="566"/>
    </row>
    <row r="862" spans="1:5" x14ac:dyDescent="0.25">
      <c r="A862" s="562"/>
      <c r="B862" s="563"/>
      <c r="C862" s="564"/>
      <c r="D862" s="565"/>
      <c r="E862" s="566"/>
    </row>
    <row r="863" spans="1:5" x14ac:dyDescent="0.25">
      <c r="A863" s="562"/>
      <c r="B863" s="563"/>
      <c r="C863" s="564"/>
      <c r="D863" s="565"/>
      <c r="E863" s="566"/>
    </row>
    <row r="864" spans="1:5" x14ac:dyDescent="0.25">
      <c r="A864" s="562"/>
      <c r="B864" s="563"/>
      <c r="C864" s="564"/>
      <c r="D864" s="565"/>
      <c r="E864" s="566"/>
    </row>
    <row r="865" spans="1:5" x14ac:dyDescent="0.25">
      <c r="A865" s="562"/>
      <c r="B865" s="563"/>
      <c r="C865" s="564"/>
      <c r="D865" s="565"/>
      <c r="E865" s="566"/>
    </row>
    <row r="866" spans="1:5" x14ac:dyDescent="0.25">
      <c r="A866" s="562"/>
      <c r="B866" s="563"/>
      <c r="C866" s="564"/>
      <c r="D866" s="565"/>
      <c r="E866" s="566"/>
    </row>
    <row r="867" spans="1:5" x14ac:dyDescent="0.25">
      <c r="A867" s="562"/>
      <c r="B867" s="563"/>
      <c r="C867" s="564"/>
      <c r="D867" s="565"/>
      <c r="E867" s="566"/>
    </row>
    <row r="868" spans="1:5" x14ac:dyDescent="0.25">
      <c r="A868" s="562"/>
      <c r="B868" s="563"/>
      <c r="C868" s="564"/>
      <c r="D868" s="565"/>
      <c r="E868" s="566"/>
    </row>
    <row r="869" spans="1:5" x14ac:dyDescent="0.25">
      <c r="A869" s="562"/>
      <c r="B869" s="563"/>
      <c r="C869" s="564"/>
      <c r="D869" s="565"/>
      <c r="E869" s="566"/>
    </row>
    <row r="870" spans="1:5" x14ac:dyDescent="0.25">
      <c r="A870" s="562"/>
      <c r="B870" s="563"/>
      <c r="C870" s="564"/>
      <c r="D870" s="565"/>
      <c r="E870" s="566"/>
    </row>
    <row r="871" spans="1:5" x14ac:dyDescent="0.25">
      <c r="A871" s="562"/>
      <c r="B871" s="563"/>
      <c r="C871" s="564"/>
      <c r="D871" s="565"/>
      <c r="E871" s="566"/>
    </row>
    <row r="872" spans="1:5" x14ac:dyDescent="0.25">
      <c r="A872" s="562"/>
      <c r="B872" s="563"/>
      <c r="C872" s="564"/>
      <c r="D872" s="565"/>
      <c r="E872" s="566"/>
    </row>
    <row r="873" spans="1:5" x14ac:dyDescent="0.25">
      <c r="A873" s="562"/>
      <c r="B873" s="563"/>
      <c r="C873" s="564"/>
      <c r="D873" s="565"/>
      <c r="E873" s="566"/>
    </row>
    <row r="874" spans="1:5" x14ac:dyDescent="0.25">
      <c r="A874" s="562"/>
      <c r="B874" s="563"/>
      <c r="C874" s="564"/>
      <c r="D874" s="565"/>
      <c r="E874" s="566"/>
    </row>
    <row r="875" spans="1:5" x14ac:dyDescent="0.25">
      <c r="A875" s="562"/>
      <c r="B875" s="563"/>
      <c r="C875" s="564"/>
      <c r="D875" s="565"/>
      <c r="E875" s="566"/>
    </row>
    <row r="876" spans="1:5" x14ac:dyDescent="0.25">
      <c r="A876" s="562"/>
      <c r="B876" s="563"/>
      <c r="C876" s="564"/>
      <c r="D876" s="565"/>
      <c r="E876" s="566"/>
    </row>
    <row r="877" spans="1:5" x14ac:dyDescent="0.25">
      <c r="A877" s="562"/>
      <c r="B877" s="563"/>
      <c r="C877" s="564"/>
      <c r="D877" s="565"/>
      <c r="E877" s="566"/>
    </row>
    <row r="878" spans="1:5" x14ac:dyDescent="0.25">
      <c r="A878" s="562"/>
      <c r="B878" s="563"/>
      <c r="C878" s="564"/>
      <c r="D878" s="565"/>
      <c r="E878" s="566"/>
    </row>
    <row r="879" spans="1:5" x14ac:dyDescent="0.25">
      <c r="A879" s="562"/>
      <c r="B879" s="563"/>
      <c r="C879" s="564"/>
      <c r="D879" s="565"/>
      <c r="E879" s="566"/>
    </row>
    <row r="880" spans="1:5" x14ac:dyDescent="0.25">
      <c r="A880" s="562"/>
      <c r="B880" s="563"/>
      <c r="C880" s="564"/>
      <c r="D880" s="565"/>
      <c r="E880" s="566"/>
    </row>
    <row r="881" spans="1:5" x14ac:dyDescent="0.25">
      <c r="A881" s="562"/>
      <c r="B881" s="563"/>
      <c r="C881" s="564"/>
      <c r="D881" s="565"/>
      <c r="E881" s="566"/>
    </row>
    <row r="882" spans="1:5" x14ac:dyDescent="0.25">
      <c r="A882" s="562"/>
      <c r="B882" s="563"/>
      <c r="C882" s="564"/>
      <c r="D882" s="565"/>
      <c r="E882" s="566"/>
    </row>
    <row r="883" spans="1:5" x14ac:dyDescent="0.25">
      <c r="A883" s="562"/>
      <c r="B883" s="563"/>
      <c r="C883" s="564"/>
      <c r="D883" s="565"/>
      <c r="E883" s="566"/>
    </row>
    <row r="884" spans="1:5" x14ac:dyDescent="0.25">
      <c r="A884" s="562"/>
      <c r="B884" s="563"/>
      <c r="C884" s="564"/>
      <c r="D884" s="565"/>
      <c r="E884" s="566"/>
    </row>
    <row r="885" spans="1:5" x14ac:dyDescent="0.25">
      <c r="A885" s="562"/>
      <c r="B885" s="563"/>
      <c r="C885" s="564"/>
      <c r="D885" s="565"/>
      <c r="E885" s="566"/>
    </row>
    <row r="886" spans="1:5" x14ac:dyDescent="0.25">
      <c r="A886" s="562"/>
      <c r="B886" s="563"/>
      <c r="C886" s="564"/>
      <c r="D886" s="565"/>
      <c r="E886" s="566"/>
    </row>
    <row r="887" spans="1:5" x14ac:dyDescent="0.25">
      <c r="A887" s="562"/>
      <c r="B887" s="563"/>
      <c r="C887" s="564"/>
      <c r="D887" s="565"/>
      <c r="E887" s="566"/>
    </row>
    <row r="888" spans="1:5" x14ac:dyDescent="0.25">
      <c r="A888" s="562"/>
      <c r="B888" s="563"/>
      <c r="C888" s="564"/>
      <c r="D888" s="565"/>
      <c r="E888" s="566"/>
    </row>
    <row r="889" spans="1:5" x14ac:dyDescent="0.25">
      <c r="A889" s="562"/>
      <c r="B889" s="563"/>
      <c r="C889" s="564"/>
      <c r="D889" s="565"/>
      <c r="E889" s="566"/>
    </row>
    <row r="890" spans="1:5" x14ac:dyDescent="0.25">
      <c r="A890" s="562"/>
      <c r="B890" s="563"/>
      <c r="C890" s="564"/>
      <c r="D890" s="565"/>
      <c r="E890" s="566"/>
    </row>
    <row r="891" spans="1:5" x14ac:dyDescent="0.25">
      <c r="A891" s="562"/>
      <c r="B891" s="563"/>
      <c r="C891" s="564"/>
      <c r="D891" s="565"/>
      <c r="E891" s="566"/>
    </row>
    <row r="892" spans="1:5" x14ac:dyDescent="0.25">
      <c r="A892" s="562"/>
      <c r="B892" s="563"/>
      <c r="C892" s="564"/>
      <c r="D892" s="565"/>
      <c r="E892" s="566"/>
    </row>
    <row r="893" spans="1:5" x14ac:dyDescent="0.25">
      <c r="A893" s="562"/>
      <c r="B893" s="563"/>
      <c r="C893" s="564"/>
      <c r="D893" s="565"/>
      <c r="E893" s="566"/>
    </row>
    <row r="894" spans="1:5" x14ac:dyDescent="0.25">
      <c r="A894" s="562"/>
      <c r="B894" s="563"/>
      <c r="C894" s="564"/>
      <c r="D894" s="565"/>
      <c r="E894" s="566"/>
    </row>
    <row r="895" spans="1:5" x14ac:dyDescent="0.25">
      <c r="A895" s="562"/>
      <c r="B895" s="563"/>
      <c r="C895" s="564"/>
      <c r="D895" s="565"/>
      <c r="E895" s="566"/>
    </row>
    <row r="896" spans="1:5" x14ac:dyDescent="0.25">
      <c r="A896" s="562"/>
      <c r="B896" s="563"/>
      <c r="C896" s="564"/>
      <c r="D896" s="565"/>
      <c r="E896" s="566"/>
    </row>
    <row r="897" spans="1:5" x14ac:dyDescent="0.25">
      <c r="A897" s="562"/>
      <c r="B897" s="563"/>
      <c r="C897" s="564"/>
      <c r="D897" s="565"/>
      <c r="E897" s="566"/>
    </row>
    <row r="898" spans="1:5" x14ac:dyDescent="0.25">
      <c r="A898" s="562"/>
      <c r="B898" s="563"/>
      <c r="C898" s="564"/>
      <c r="D898" s="565"/>
      <c r="E898" s="566"/>
    </row>
    <row r="899" spans="1:5" x14ac:dyDescent="0.25">
      <c r="A899" s="562"/>
      <c r="B899" s="563"/>
      <c r="C899" s="564"/>
      <c r="D899" s="565"/>
      <c r="E899" s="566"/>
    </row>
    <row r="900" spans="1:5" x14ac:dyDescent="0.25">
      <c r="A900" s="562"/>
      <c r="B900" s="563"/>
      <c r="C900" s="564"/>
      <c r="D900" s="565"/>
      <c r="E900" s="566"/>
    </row>
    <row r="901" spans="1:5" x14ac:dyDescent="0.25">
      <c r="A901" s="562"/>
      <c r="B901" s="563"/>
      <c r="C901" s="564"/>
      <c r="D901" s="565"/>
      <c r="E901" s="566"/>
    </row>
    <row r="902" spans="1:5" x14ac:dyDescent="0.25">
      <c r="A902" s="562"/>
      <c r="B902" s="563"/>
      <c r="C902" s="564"/>
      <c r="D902" s="565"/>
      <c r="E902" s="566"/>
    </row>
    <row r="903" spans="1:5" x14ac:dyDescent="0.25">
      <c r="A903" s="562"/>
      <c r="B903" s="563"/>
      <c r="C903" s="564"/>
      <c r="D903" s="565"/>
      <c r="E903" s="566"/>
    </row>
    <row r="904" spans="1:5" x14ac:dyDescent="0.25">
      <c r="A904" s="562"/>
      <c r="B904" s="563"/>
      <c r="C904" s="564"/>
      <c r="D904" s="565"/>
      <c r="E904" s="566"/>
    </row>
    <row r="905" spans="1:5" x14ac:dyDescent="0.25">
      <c r="A905" s="562"/>
      <c r="B905" s="563"/>
      <c r="C905" s="564"/>
      <c r="D905" s="565"/>
      <c r="E905" s="566"/>
    </row>
    <row r="906" spans="1:5" x14ac:dyDescent="0.25">
      <c r="A906" s="562"/>
      <c r="B906" s="563"/>
      <c r="C906" s="564"/>
      <c r="D906" s="565"/>
      <c r="E906" s="566"/>
    </row>
    <row r="907" spans="1:5" x14ac:dyDescent="0.25">
      <c r="A907" s="562"/>
      <c r="B907" s="563"/>
      <c r="C907" s="564"/>
      <c r="D907" s="565"/>
      <c r="E907" s="566"/>
    </row>
    <row r="908" spans="1:5" x14ac:dyDescent="0.25">
      <c r="A908" s="562"/>
      <c r="B908" s="563"/>
      <c r="C908" s="564"/>
      <c r="D908" s="565"/>
      <c r="E908" s="566"/>
    </row>
    <row r="909" spans="1:5" x14ac:dyDescent="0.25">
      <c r="A909" s="562"/>
      <c r="B909" s="563"/>
      <c r="C909" s="564"/>
      <c r="D909" s="565"/>
      <c r="E909" s="566"/>
    </row>
    <row r="910" spans="1:5" x14ac:dyDescent="0.25">
      <c r="A910" s="562"/>
      <c r="B910" s="563"/>
      <c r="C910" s="564"/>
      <c r="D910" s="565"/>
      <c r="E910" s="566"/>
    </row>
    <row r="911" spans="1:5" x14ac:dyDescent="0.25">
      <c r="A911" s="562"/>
      <c r="B911" s="563"/>
      <c r="C911" s="564"/>
      <c r="D911" s="565"/>
      <c r="E911" s="566"/>
    </row>
    <row r="912" spans="1:5" x14ac:dyDescent="0.25">
      <c r="A912" s="562"/>
      <c r="B912" s="563"/>
      <c r="C912" s="564"/>
      <c r="D912" s="565"/>
      <c r="E912" s="566"/>
    </row>
    <row r="913" spans="1:5" x14ac:dyDescent="0.25">
      <c r="A913" s="562"/>
      <c r="B913" s="563"/>
      <c r="C913" s="564"/>
      <c r="D913" s="565"/>
      <c r="E913" s="566"/>
    </row>
    <row r="914" spans="1:5" x14ac:dyDescent="0.25">
      <c r="A914" s="562"/>
      <c r="B914" s="563"/>
      <c r="C914" s="564"/>
      <c r="D914" s="565"/>
      <c r="E914" s="566"/>
    </row>
    <row r="915" spans="1:5" x14ac:dyDescent="0.25">
      <c r="A915" s="562"/>
      <c r="B915" s="563"/>
      <c r="C915" s="564"/>
      <c r="D915" s="565"/>
      <c r="E915" s="566"/>
    </row>
    <row r="916" spans="1:5" x14ac:dyDescent="0.25">
      <c r="A916" s="562"/>
      <c r="B916" s="563"/>
      <c r="C916" s="564"/>
      <c r="D916" s="565"/>
      <c r="E916" s="566"/>
    </row>
    <row r="917" spans="1:5" x14ac:dyDescent="0.25">
      <c r="A917" s="562"/>
      <c r="B917" s="563"/>
      <c r="C917" s="564"/>
      <c r="D917" s="565"/>
      <c r="E917" s="566"/>
    </row>
    <row r="918" spans="1:5" x14ac:dyDescent="0.25">
      <c r="A918" s="562"/>
      <c r="B918" s="563"/>
      <c r="C918" s="564"/>
      <c r="D918" s="565"/>
      <c r="E918" s="566"/>
    </row>
    <row r="919" spans="1:5" x14ac:dyDescent="0.25">
      <c r="A919" s="562"/>
      <c r="B919" s="563"/>
      <c r="C919" s="564"/>
      <c r="D919" s="565"/>
      <c r="E919" s="566"/>
    </row>
    <row r="920" spans="1:5" x14ac:dyDescent="0.25">
      <c r="A920" s="562"/>
      <c r="B920" s="563"/>
      <c r="C920" s="564"/>
      <c r="D920" s="565"/>
      <c r="E920" s="566"/>
    </row>
    <row r="921" spans="1:5" x14ac:dyDescent="0.25">
      <c r="A921" s="562"/>
      <c r="B921" s="563"/>
      <c r="C921" s="564"/>
      <c r="D921" s="565"/>
      <c r="E921" s="566"/>
    </row>
    <row r="922" spans="1:5" x14ac:dyDescent="0.25">
      <c r="A922" s="562"/>
      <c r="B922" s="563"/>
      <c r="C922" s="564"/>
      <c r="D922" s="565"/>
      <c r="E922" s="566"/>
    </row>
    <row r="923" spans="1:5" x14ac:dyDescent="0.25">
      <c r="A923" s="562"/>
      <c r="B923" s="563"/>
      <c r="C923" s="564"/>
      <c r="D923" s="565"/>
      <c r="E923" s="566"/>
    </row>
    <row r="924" spans="1:5" x14ac:dyDescent="0.25">
      <c r="A924" s="562"/>
      <c r="B924" s="563"/>
      <c r="C924" s="564"/>
      <c r="D924" s="565"/>
      <c r="E924" s="566"/>
    </row>
    <row r="925" spans="1:5" x14ac:dyDescent="0.25">
      <c r="A925" s="562"/>
      <c r="B925" s="563"/>
      <c r="C925" s="564"/>
      <c r="D925" s="565"/>
      <c r="E925" s="566"/>
    </row>
    <row r="926" spans="1:5" x14ac:dyDescent="0.25">
      <c r="A926" s="562"/>
      <c r="B926" s="563"/>
      <c r="C926" s="564"/>
      <c r="D926" s="565"/>
      <c r="E926" s="566"/>
    </row>
    <row r="927" spans="1:5" x14ac:dyDescent="0.25">
      <c r="A927" s="562"/>
      <c r="B927" s="563"/>
      <c r="C927" s="564"/>
      <c r="D927" s="565"/>
      <c r="E927" s="566"/>
    </row>
    <row r="928" spans="1:5" x14ac:dyDescent="0.25">
      <c r="A928" s="562"/>
      <c r="B928" s="563"/>
      <c r="C928" s="564"/>
      <c r="D928" s="565"/>
      <c r="E928" s="566"/>
    </row>
    <row r="929" spans="1:5" x14ac:dyDescent="0.25">
      <c r="A929" s="562"/>
      <c r="B929" s="563"/>
      <c r="C929" s="564"/>
      <c r="D929" s="565"/>
      <c r="E929" s="566"/>
    </row>
    <row r="930" spans="1:5" x14ac:dyDescent="0.25">
      <c r="A930" s="562"/>
      <c r="B930" s="563"/>
      <c r="C930" s="564"/>
      <c r="D930" s="565"/>
      <c r="E930" s="566"/>
    </row>
    <row r="931" spans="1:5" x14ac:dyDescent="0.25">
      <c r="A931" s="562"/>
      <c r="B931" s="563"/>
      <c r="C931" s="564"/>
      <c r="D931" s="565"/>
      <c r="E931" s="566"/>
    </row>
    <row r="932" spans="1:5" x14ac:dyDescent="0.25">
      <c r="A932" s="562"/>
      <c r="B932" s="563"/>
      <c r="C932" s="564"/>
      <c r="D932" s="565"/>
      <c r="E932" s="566"/>
    </row>
    <row r="933" spans="1:5" x14ac:dyDescent="0.25">
      <c r="A933" s="562"/>
      <c r="B933" s="563"/>
      <c r="C933" s="564"/>
      <c r="D933" s="565"/>
      <c r="E933" s="566"/>
    </row>
    <row r="934" spans="1:5" x14ac:dyDescent="0.25">
      <c r="A934" s="562"/>
      <c r="B934" s="563"/>
      <c r="C934" s="564"/>
      <c r="D934" s="565"/>
      <c r="E934" s="566"/>
    </row>
    <row r="935" spans="1:5" x14ac:dyDescent="0.25">
      <c r="A935" s="562"/>
      <c r="B935" s="563"/>
      <c r="C935" s="564"/>
      <c r="D935" s="565"/>
      <c r="E935" s="566"/>
    </row>
    <row r="936" spans="1:5" x14ac:dyDescent="0.25">
      <c r="A936" s="562"/>
      <c r="B936" s="563"/>
      <c r="C936" s="564"/>
      <c r="D936" s="565"/>
      <c r="E936" s="566"/>
    </row>
    <row r="937" spans="1:5" x14ac:dyDescent="0.25">
      <c r="A937" s="562"/>
      <c r="B937" s="563"/>
      <c r="C937" s="564"/>
      <c r="D937" s="565"/>
      <c r="E937" s="566"/>
    </row>
    <row r="938" spans="1:5" x14ac:dyDescent="0.25">
      <c r="A938" s="562"/>
      <c r="B938" s="563"/>
      <c r="C938" s="564"/>
      <c r="D938" s="565"/>
      <c r="E938" s="566"/>
    </row>
    <row r="939" spans="1:5" x14ac:dyDescent="0.25">
      <c r="A939" s="562"/>
      <c r="B939" s="563"/>
      <c r="C939" s="564"/>
      <c r="D939" s="565"/>
      <c r="E939" s="566"/>
    </row>
    <row r="940" spans="1:5" x14ac:dyDescent="0.25">
      <c r="A940" s="562"/>
      <c r="B940" s="563"/>
      <c r="C940" s="564"/>
      <c r="D940" s="565"/>
      <c r="E940" s="566"/>
    </row>
    <row r="941" spans="1:5" x14ac:dyDescent="0.25">
      <c r="A941" s="562"/>
      <c r="B941" s="563"/>
      <c r="C941" s="564"/>
      <c r="D941" s="565"/>
      <c r="E941" s="566"/>
    </row>
    <row r="942" spans="1:5" x14ac:dyDescent="0.25">
      <c r="A942" s="562"/>
      <c r="B942" s="563"/>
      <c r="C942" s="564"/>
      <c r="D942" s="565"/>
      <c r="E942" s="566"/>
    </row>
    <row r="943" spans="1:5" x14ac:dyDescent="0.25">
      <c r="A943" s="562"/>
      <c r="B943" s="563"/>
      <c r="C943" s="564"/>
      <c r="D943" s="565"/>
      <c r="E943" s="566"/>
    </row>
    <row r="944" spans="1:5" x14ac:dyDescent="0.25">
      <c r="A944" s="562"/>
      <c r="B944" s="563"/>
      <c r="C944" s="564"/>
      <c r="D944" s="565"/>
      <c r="E944" s="566"/>
    </row>
    <row r="945" spans="1:5" x14ac:dyDescent="0.25">
      <c r="A945" s="562"/>
      <c r="B945" s="563"/>
      <c r="C945" s="564"/>
      <c r="D945" s="565"/>
      <c r="E945" s="566"/>
    </row>
    <row r="946" spans="1:5" x14ac:dyDescent="0.25">
      <c r="A946" s="562"/>
      <c r="B946" s="563"/>
      <c r="C946" s="564"/>
      <c r="D946" s="565"/>
      <c r="E946" s="566"/>
    </row>
    <row r="947" spans="1:5" x14ac:dyDescent="0.25">
      <c r="A947" s="562"/>
      <c r="B947" s="563"/>
      <c r="C947" s="564"/>
      <c r="D947" s="565"/>
      <c r="E947" s="566"/>
    </row>
    <row r="948" spans="1:5" x14ac:dyDescent="0.25">
      <c r="A948" s="562"/>
      <c r="B948" s="563"/>
      <c r="C948" s="564"/>
      <c r="D948" s="565"/>
      <c r="E948" s="566"/>
    </row>
    <row r="949" spans="1:5" x14ac:dyDescent="0.25">
      <c r="A949" s="562"/>
      <c r="B949" s="563"/>
      <c r="C949" s="564"/>
      <c r="D949" s="565"/>
      <c r="E949" s="566"/>
    </row>
    <row r="950" spans="1:5" x14ac:dyDescent="0.25">
      <c r="A950" s="562"/>
      <c r="B950" s="563"/>
      <c r="C950" s="564"/>
      <c r="D950" s="565"/>
      <c r="E950" s="566"/>
    </row>
    <row r="951" spans="1:5" x14ac:dyDescent="0.25">
      <c r="A951" s="562"/>
      <c r="B951" s="563"/>
      <c r="C951" s="564"/>
      <c r="D951" s="565"/>
      <c r="E951" s="566"/>
    </row>
    <row r="952" spans="1:5" x14ac:dyDescent="0.25">
      <c r="A952" s="562"/>
      <c r="B952" s="563"/>
      <c r="C952" s="564"/>
      <c r="D952" s="565"/>
      <c r="E952" s="566"/>
    </row>
    <row r="953" spans="1:5" x14ac:dyDescent="0.25">
      <c r="A953" s="562"/>
      <c r="B953" s="563"/>
      <c r="C953" s="564"/>
      <c r="D953" s="565"/>
      <c r="E953" s="566"/>
    </row>
    <row r="954" spans="1:5" x14ac:dyDescent="0.25">
      <c r="A954" s="562"/>
      <c r="B954" s="563"/>
      <c r="C954" s="564"/>
      <c r="D954" s="565"/>
      <c r="E954" s="566"/>
    </row>
    <row r="955" spans="1:5" x14ac:dyDescent="0.25">
      <c r="A955" s="562"/>
      <c r="B955" s="563"/>
      <c r="C955" s="564"/>
      <c r="D955" s="565"/>
      <c r="E955" s="566"/>
    </row>
    <row r="956" spans="1:5" x14ac:dyDescent="0.25">
      <c r="A956" s="562"/>
      <c r="B956" s="563"/>
      <c r="C956" s="564"/>
      <c r="D956" s="565"/>
      <c r="E956" s="566"/>
    </row>
    <row r="957" spans="1:5" x14ac:dyDescent="0.25">
      <c r="A957" s="562"/>
      <c r="B957" s="563"/>
      <c r="C957" s="564"/>
      <c r="D957" s="565"/>
      <c r="E957" s="566"/>
    </row>
    <row r="958" spans="1:5" x14ac:dyDescent="0.25">
      <c r="A958" s="562"/>
      <c r="B958" s="563"/>
      <c r="C958" s="564"/>
      <c r="D958" s="565"/>
      <c r="E958" s="566"/>
    </row>
    <row r="959" spans="1:5" x14ac:dyDescent="0.25">
      <c r="A959" s="562"/>
      <c r="B959" s="563"/>
      <c r="C959" s="564"/>
      <c r="D959" s="565"/>
      <c r="E959" s="566"/>
    </row>
    <row r="960" spans="1:5" x14ac:dyDescent="0.25">
      <c r="A960" s="562"/>
      <c r="B960" s="563"/>
      <c r="C960" s="564"/>
      <c r="D960" s="565"/>
      <c r="E960" s="566"/>
    </row>
    <row r="961" spans="1:5" x14ac:dyDescent="0.25">
      <c r="A961" s="562"/>
      <c r="B961" s="563"/>
      <c r="C961" s="564"/>
      <c r="D961" s="565"/>
      <c r="E961" s="566"/>
    </row>
    <row r="962" spans="1:5" x14ac:dyDescent="0.25">
      <c r="A962" s="562"/>
      <c r="B962" s="563"/>
      <c r="C962" s="564"/>
      <c r="D962" s="565"/>
      <c r="E962" s="566"/>
    </row>
    <row r="963" spans="1:5" x14ac:dyDescent="0.25">
      <c r="A963" s="562"/>
      <c r="B963" s="563"/>
      <c r="C963" s="564"/>
      <c r="D963" s="565"/>
      <c r="E963" s="566"/>
    </row>
    <row r="964" spans="1:5" x14ac:dyDescent="0.25">
      <c r="A964" s="562"/>
      <c r="B964" s="563"/>
      <c r="C964" s="564"/>
      <c r="D964" s="565"/>
      <c r="E964" s="566"/>
    </row>
    <row r="965" spans="1:5" x14ac:dyDescent="0.25">
      <c r="A965" s="562"/>
      <c r="B965" s="563"/>
      <c r="C965" s="564"/>
      <c r="D965" s="565"/>
      <c r="E965" s="566"/>
    </row>
    <row r="966" spans="1:5" x14ac:dyDescent="0.25">
      <c r="A966" s="562"/>
      <c r="B966" s="563"/>
      <c r="C966" s="564"/>
      <c r="D966" s="565"/>
      <c r="E966" s="566"/>
    </row>
    <row r="967" spans="1:5" x14ac:dyDescent="0.25">
      <c r="A967" s="562"/>
      <c r="B967" s="563"/>
      <c r="C967" s="564"/>
      <c r="D967" s="565"/>
      <c r="E967" s="566"/>
    </row>
    <row r="968" spans="1:5" x14ac:dyDescent="0.25">
      <c r="A968" s="562"/>
      <c r="B968" s="563"/>
      <c r="C968" s="564"/>
      <c r="D968" s="565"/>
      <c r="E968" s="566"/>
    </row>
    <row r="969" spans="1:5" x14ac:dyDescent="0.25">
      <c r="A969" s="562"/>
      <c r="B969" s="563"/>
      <c r="C969" s="564"/>
      <c r="D969" s="565"/>
      <c r="E969" s="566"/>
    </row>
    <row r="970" spans="1:5" x14ac:dyDescent="0.25">
      <c r="A970" s="562"/>
      <c r="B970" s="563"/>
      <c r="C970" s="564"/>
      <c r="D970" s="565"/>
      <c r="E970" s="566"/>
    </row>
    <row r="971" spans="1:5" x14ac:dyDescent="0.25">
      <c r="A971" s="562"/>
      <c r="B971" s="563"/>
      <c r="C971" s="564"/>
      <c r="D971" s="565"/>
      <c r="E971" s="566"/>
    </row>
    <row r="972" spans="1:5" x14ac:dyDescent="0.25">
      <c r="A972" s="562"/>
      <c r="B972" s="563"/>
      <c r="C972" s="564"/>
      <c r="D972" s="565"/>
      <c r="E972" s="566"/>
    </row>
    <row r="973" spans="1:5" x14ac:dyDescent="0.25">
      <c r="A973" s="562"/>
      <c r="B973" s="563"/>
      <c r="C973" s="564"/>
      <c r="D973" s="565"/>
      <c r="E973" s="566"/>
    </row>
    <row r="974" spans="1:5" x14ac:dyDescent="0.25">
      <c r="A974" s="562"/>
      <c r="B974" s="563"/>
      <c r="C974" s="564"/>
      <c r="D974" s="565"/>
      <c r="E974" s="566"/>
    </row>
    <row r="975" spans="1:5" x14ac:dyDescent="0.25">
      <c r="A975" s="562"/>
      <c r="B975" s="563"/>
      <c r="C975" s="564"/>
      <c r="D975" s="565"/>
      <c r="E975" s="566"/>
    </row>
    <row r="976" spans="1:5" x14ac:dyDescent="0.25">
      <c r="A976" s="562"/>
      <c r="B976" s="563"/>
      <c r="C976" s="564"/>
      <c r="D976" s="565"/>
      <c r="E976" s="566"/>
    </row>
    <row r="977" spans="1:5" x14ac:dyDescent="0.25">
      <c r="A977" s="562"/>
      <c r="B977" s="563"/>
      <c r="C977" s="564"/>
      <c r="D977" s="565"/>
      <c r="E977" s="566"/>
    </row>
    <row r="978" spans="1:5" x14ac:dyDescent="0.25">
      <c r="A978" s="562"/>
      <c r="B978" s="563"/>
      <c r="C978" s="564"/>
      <c r="D978" s="565"/>
      <c r="E978" s="566"/>
    </row>
    <row r="979" spans="1:5" x14ac:dyDescent="0.25">
      <c r="A979" s="562"/>
      <c r="B979" s="563"/>
      <c r="C979" s="564"/>
      <c r="D979" s="565"/>
      <c r="E979" s="566"/>
    </row>
    <row r="980" spans="1:5" x14ac:dyDescent="0.25">
      <c r="A980" s="562"/>
      <c r="B980" s="563"/>
      <c r="C980" s="564"/>
      <c r="D980" s="565"/>
      <c r="E980" s="566"/>
    </row>
    <row r="981" spans="1:5" x14ac:dyDescent="0.25">
      <c r="A981" s="562"/>
      <c r="B981" s="563"/>
      <c r="C981" s="564"/>
      <c r="D981" s="565"/>
      <c r="E981" s="566"/>
    </row>
    <row r="982" spans="1:5" x14ac:dyDescent="0.25">
      <c r="A982" s="562"/>
      <c r="B982" s="563"/>
      <c r="C982" s="564"/>
      <c r="D982" s="565"/>
      <c r="E982" s="566"/>
    </row>
    <row r="983" spans="1:5" x14ac:dyDescent="0.25">
      <c r="A983" s="562"/>
      <c r="B983" s="563"/>
      <c r="C983" s="564"/>
      <c r="D983" s="565"/>
      <c r="E983" s="566"/>
    </row>
    <row r="984" spans="1:5" x14ac:dyDescent="0.25">
      <c r="A984" s="562"/>
      <c r="B984" s="563"/>
      <c r="C984" s="564"/>
      <c r="D984" s="565"/>
      <c r="E984" s="566"/>
    </row>
    <row r="985" spans="1:5" x14ac:dyDescent="0.25">
      <c r="A985" s="562"/>
      <c r="B985" s="563"/>
      <c r="C985" s="564"/>
      <c r="D985" s="565"/>
      <c r="E985" s="566"/>
    </row>
    <row r="986" spans="1:5" x14ac:dyDescent="0.25">
      <c r="A986" s="562"/>
      <c r="B986" s="563"/>
      <c r="C986" s="564"/>
      <c r="D986" s="565"/>
      <c r="E986" s="566"/>
    </row>
    <row r="987" spans="1:5" x14ac:dyDescent="0.25">
      <c r="A987" s="562"/>
      <c r="B987" s="563"/>
      <c r="C987" s="564"/>
      <c r="D987" s="565"/>
      <c r="E987" s="566"/>
    </row>
    <row r="988" spans="1:5" x14ac:dyDescent="0.25">
      <c r="A988" s="562"/>
      <c r="B988" s="563"/>
      <c r="C988" s="564"/>
      <c r="D988" s="565"/>
      <c r="E988" s="566"/>
    </row>
    <row r="989" spans="1:5" x14ac:dyDescent="0.25">
      <c r="A989" s="562"/>
      <c r="B989" s="563"/>
      <c r="C989" s="564"/>
      <c r="D989" s="565"/>
      <c r="E989" s="566"/>
    </row>
    <row r="990" spans="1:5" x14ac:dyDescent="0.25">
      <c r="A990" s="562"/>
      <c r="B990" s="563"/>
      <c r="C990" s="564"/>
      <c r="D990" s="565"/>
      <c r="E990" s="566"/>
    </row>
    <row r="991" spans="1:5" x14ac:dyDescent="0.25">
      <c r="A991" s="562"/>
      <c r="B991" s="563"/>
      <c r="C991" s="564"/>
      <c r="D991" s="565"/>
      <c r="E991" s="566"/>
    </row>
    <row r="992" spans="1:5" x14ac:dyDescent="0.25">
      <c r="A992" s="562"/>
      <c r="B992" s="563"/>
      <c r="C992" s="564"/>
      <c r="D992" s="565"/>
      <c r="E992" s="566"/>
    </row>
    <row r="993" spans="1:5" x14ac:dyDescent="0.25">
      <c r="A993" s="562"/>
      <c r="B993" s="563"/>
      <c r="C993" s="564"/>
      <c r="D993" s="565"/>
      <c r="E993" s="566"/>
    </row>
    <row r="994" spans="1:5" x14ac:dyDescent="0.25">
      <c r="A994" s="562"/>
      <c r="B994" s="563"/>
      <c r="C994" s="564"/>
      <c r="D994" s="565"/>
      <c r="E994" s="566"/>
    </row>
    <row r="995" spans="1:5" x14ac:dyDescent="0.25">
      <c r="A995" s="562"/>
      <c r="B995" s="563"/>
      <c r="C995" s="564"/>
      <c r="D995" s="565"/>
      <c r="E995" s="566"/>
    </row>
    <row r="996" spans="1:5" x14ac:dyDescent="0.25">
      <c r="A996" s="562"/>
      <c r="B996" s="563"/>
      <c r="C996" s="564"/>
      <c r="D996" s="565"/>
      <c r="E996" s="566"/>
    </row>
    <row r="997" spans="1:5" x14ac:dyDescent="0.25">
      <c r="A997" s="562"/>
      <c r="B997" s="563"/>
      <c r="C997" s="564"/>
      <c r="D997" s="565"/>
      <c r="E997" s="566"/>
    </row>
    <row r="998" spans="1:5" x14ac:dyDescent="0.25">
      <c r="A998" s="562"/>
      <c r="B998" s="563"/>
      <c r="C998" s="564"/>
      <c r="D998" s="565"/>
      <c r="E998" s="566"/>
    </row>
    <row r="999" spans="1:5" x14ac:dyDescent="0.25">
      <c r="A999" s="562"/>
      <c r="B999" s="563"/>
      <c r="C999" s="564"/>
      <c r="D999" s="565"/>
      <c r="E999" s="566"/>
    </row>
    <row r="1000" spans="1:5" ht="15.75" thickBot="1" x14ac:dyDescent="0.3">
      <c r="A1000" s="568"/>
      <c r="B1000" s="569"/>
      <c r="C1000" s="570"/>
      <c r="D1000" s="571"/>
      <c r="E1000" s="572"/>
    </row>
  </sheetData>
  <pageMargins left="0.7" right="0.7" top="0.75" bottom="0.75" header="0.3" footer="0.3"/>
  <pageSetup orientation="landscape" r:id="rId1"/>
  <headerFooter>
    <oddHeader>&amp;L&amp;8Semi-Annual Child Welfare Report&amp;C&amp;14Arizona Department of Child Safety&amp;R&amp;8January 01, 2018 through June 30, 2018</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LIST'!$A$1:$A$8</xm:f>
          </x14:formula1>
          <xm:sqref>C3:C1000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
  <sheetViews>
    <sheetView view="pageLayout" zoomScale="145" zoomScaleNormal="100" zoomScalePageLayoutView="145" workbookViewId="0">
      <selection activeCell="B4" sqref="B4"/>
    </sheetView>
  </sheetViews>
  <sheetFormatPr defaultColWidth="8.85546875" defaultRowHeight="15" x14ac:dyDescent="0.25"/>
  <sheetData/>
  <pageMargins left="0.7" right="0.7" top="0.75" bottom="0.75" header="0.3" footer="0.3"/>
  <pageSetup orientation="portrait" r:id="rId1"/>
  <headerFooter>
    <oddHeader>&amp;L&amp;8Semi-Annual Child Welfare Report&amp;C&amp;14Arizona Department of Child Safety&amp;R&amp;8January 01, 2018 through June 30, 2018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8"/>
  <sheetViews>
    <sheetView workbookViewId="0">
      <selection activeCell="X32" sqref="X32"/>
    </sheetView>
  </sheetViews>
  <sheetFormatPr defaultColWidth="9.140625" defaultRowHeight="15" x14ac:dyDescent="0.25"/>
  <cols>
    <col min="1" max="16384" width="9.140625" style="203"/>
  </cols>
  <sheetData>
    <row r="1" spans="1:1" x14ac:dyDescent="0.25">
      <c r="A1" s="203" t="s">
        <v>379</v>
      </c>
    </row>
    <row r="2" spans="1:1" x14ac:dyDescent="0.25">
      <c r="A2" s="203" t="s">
        <v>380</v>
      </c>
    </row>
    <row r="3" spans="1:1" x14ac:dyDescent="0.25">
      <c r="A3" s="203" t="s">
        <v>381</v>
      </c>
    </row>
    <row r="4" spans="1:1" x14ac:dyDescent="0.25">
      <c r="A4" s="203" t="s">
        <v>382</v>
      </c>
    </row>
    <row r="5" spans="1:1" x14ac:dyDescent="0.25">
      <c r="A5" s="203" t="s">
        <v>383</v>
      </c>
    </row>
    <row r="6" spans="1:1" x14ac:dyDescent="0.25">
      <c r="A6" s="203" t="s">
        <v>384</v>
      </c>
    </row>
    <row r="7" spans="1:1" x14ac:dyDescent="0.25">
      <c r="A7" s="203" t="s">
        <v>385</v>
      </c>
    </row>
    <row r="8" spans="1:1" x14ac:dyDescent="0.25">
      <c r="A8" s="203" t="s">
        <v>313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4"/>
  <sheetViews>
    <sheetView showGridLines="0" view="pageLayout" zoomScaleNormal="100" workbookViewId="0">
      <selection activeCell="O17" sqref="O17"/>
    </sheetView>
  </sheetViews>
  <sheetFormatPr defaultColWidth="9.140625" defaultRowHeight="15" x14ac:dyDescent="0.25"/>
  <cols>
    <col min="1" max="1" width="29.85546875" style="1" customWidth="1"/>
    <col min="2" max="3" width="9.140625" style="11" hidden="1" customWidth="1"/>
    <col min="4" max="7" width="14.140625" style="43" hidden="1" customWidth="1"/>
    <col min="8" max="8" width="12.42578125" style="43" hidden="1" customWidth="1"/>
    <col min="9" max="9" width="14.42578125" style="43" hidden="1" customWidth="1"/>
    <col min="10" max="17" width="14.42578125" style="43" customWidth="1"/>
    <col min="18" max="16384" width="9.140625" style="11"/>
  </cols>
  <sheetData>
    <row r="1" spans="1:17" ht="21" customHeight="1" thickBot="1" x14ac:dyDescent="0.3">
      <c r="A1" s="1781" t="s">
        <v>236</v>
      </c>
      <c r="B1" s="1782"/>
      <c r="C1" s="1782"/>
      <c r="D1" s="1782"/>
      <c r="E1" s="1782"/>
      <c r="F1" s="1782"/>
      <c r="G1" s="1782"/>
      <c r="H1" s="1782"/>
      <c r="I1" s="1782"/>
      <c r="J1" s="1782"/>
      <c r="K1" s="1782"/>
      <c r="L1" s="1782"/>
      <c r="M1" s="1782"/>
      <c r="N1" s="1782"/>
      <c r="O1" s="1782"/>
      <c r="P1" s="1782"/>
      <c r="Q1" s="1653"/>
    </row>
    <row r="2" spans="1:17" s="20" customFormat="1" ht="32.25" hidden="1" customHeight="1" thickBot="1" x14ac:dyDescent="0.3">
      <c r="A2" s="69"/>
      <c r="B2" s="21"/>
      <c r="C2" s="21"/>
      <c r="D2" s="66"/>
      <c r="E2" s="66"/>
      <c r="F2" s="66"/>
      <c r="G2" s="66"/>
      <c r="H2" s="66"/>
      <c r="I2" s="66"/>
      <c r="J2" s="22" t="s">
        <v>15</v>
      </c>
      <c r="K2" s="70"/>
      <c r="L2" s="70"/>
      <c r="M2" s="70"/>
      <c r="N2" s="70"/>
      <c r="O2" s="70"/>
      <c r="P2" s="70"/>
      <c r="Q2" s="70"/>
    </row>
    <row r="3" spans="1:17" ht="49.5" customHeight="1" thickBot="1" x14ac:dyDescent="0.3">
      <c r="A3" s="140"/>
      <c r="B3" s="68" t="s">
        <v>1</v>
      </c>
      <c r="C3" s="68" t="s">
        <v>2</v>
      </c>
      <c r="D3" s="155" t="s">
        <v>295</v>
      </c>
      <c r="E3" s="155" t="s">
        <v>301</v>
      </c>
      <c r="F3" s="155" t="s">
        <v>296</v>
      </c>
      <c r="G3" s="155" t="s">
        <v>297</v>
      </c>
      <c r="H3" s="155" t="s">
        <v>298</v>
      </c>
      <c r="I3" s="155" t="s">
        <v>299</v>
      </c>
      <c r="J3" s="155" t="s">
        <v>348</v>
      </c>
      <c r="K3" s="155" t="s">
        <v>300</v>
      </c>
      <c r="L3" s="155" t="s">
        <v>490</v>
      </c>
      <c r="M3" s="155" t="s">
        <v>565</v>
      </c>
      <c r="N3" s="155" t="s">
        <v>636</v>
      </c>
      <c r="O3" s="155" t="s">
        <v>690</v>
      </c>
      <c r="P3" s="155" t="s">
        <v>787</v>
      </c>
      <c r="Q3" s="155" t="s">
        <v>856</v>
      </c>
    </row>
    <row r="4" spans="1:17" ht="39" customHeight="1" thickBot="1" x14ac:dyDescent="0.3">
      <c r="A4" s="248" t="s">
        <v>3</v>
      </c>
      <c r="B4" s="23">
        <v>22032</v>
      </c>
      <c r="C4" s="23">
        <v>22956</v>
      </c>
      <c r="D4" s="348">
        <v>25508</v>
      </c>
      <c r="E4" s="348">
        <f>'Reports of CAN'!G6</f>
        <v>24787</v>
      </c>
      <c r="F4" s="348">
        <f>'Reports of CAN'!C6</f>
        <v>26455</v>
      </c>
      <c r="G4" s="348">
        <f>'Reports of CAN'!E6</f>
        <v>24537</v>
      </c>
      <c r="H4" s="348">
        <f>'Reports of CAN'!G6</f>
        <v>24787</v>
      </c>
      <c r="I4" s="348">
        <f>'Reports of CAN'!I6</f>
        <v>23579</v>
      </c>
      <c r="J4" s="348">
        <f>'Reports of CAN'!K6</f>
        <v>24257</v>
      </c>
      <c r="K4" s="348">
        <f>'Reports of CAN'!M6</f>
        <v>24112</v>
      </c>
      <c r="L4" s="935">
        <f>'Reports of CAN'!O6</f>
        <v>23939</v>
      </c>
      <c r="M4" s="935">
        <f>'Reports of CAN'!Q6</f>
        <v>23106</v>
      </c>
      <c r="N4" s="348">
        <f>'Reports of CAN'!S6</f>
        <v>23876</v>
      </c>
      <c r="O4" s="348">
        <f>'Reports of CAN'!U6</f>
        <v>21296</v>
      </c>
      <c r="P4" s="348">
        <f>'Reports of CAN'!W6</f>
        <v>22227</v>
      </c>
      <c r="Q4" s="348">
        <f>'Reports of CAN'!Y6</f>
        <v>22265</v>
      </c>
    </row>
    <row r="5" spans="1:17" ht="39" customHeight="1" thickBot="1" x14ac:dyDescent="0.3">
      <c r="A5" s="1094" t="s">
        <v>582</v>
      </c>
      <c r="B5" s="23">
        <v>2704</v>
      </c>
      <c r="C5" s="23">
        <v>3190</v>
      </c>
      <c r="D5" s="348">
        <v>3535</v>
      </c>
      <c r="E5" s="348">
        <v>3836</v>
      </c>
      <c r="F5" s="348">
        <v>3199</v>
      </c>
      <c r="G5" s="348">
        <v>3042</v>
      </c>
      <c r="H5" s="348">
        <v>3022</v>
      </c>
      <c r="I5" s="348">
        <v>3710</v>
      </c>
      <c r="J5" s="348">
        <v>3627</v>
      </c>
      <c r="K5" s="348">
        <f>SUM('Completed Investigations'!R329)</f>
        <v>4056</v>
      </c>
      <c r="L5" s="935">
        <f>'Completed Investigations'!R268</f>
        <v>4270</v>
      </c>
      <c r="M5" s="935">
        <f>'Completed Investigations'!R231</f>
        <v>4128</v>
      </c>
      <c r="N5" s="348">
        <f>'Completed Investigations'!R194</f>
        <v>3265</v>
      </c>
      <c r="O5" s="348">
        <f>'Completed Investigations'!R157</f>
        <v>2755</v>
      </c>
      <c r="P5" s="348">
        <f>'Completed Investigations'!R135</f>
        <v>2995</v>
      </c>
      <c r="Q5" s="348">
        <f>'Completed Investigations'!R88</f>
        <v>3619</v>
      </c>
    </row>
    <row r="6" spans="1:17" ht="39" customHeight="1" thickBot="1" x14ac:dyDescent="0.3">
      <c r="A6" s="794" t="s">
        <v>4</v>
      </c>
      <c r="B6" s="25">
        <v>0.12</v>
      </c>
      <c r="C6" s="25">
        <v>0.14000000000000001</v>
      </c>
      <c r="D6" s="349">
        <v>0.14000000000000001</v>
      </c>
      <c r="E6" s="349">
        <v>0.15</v>
      </c>
      <c r="F6" s="349">
        <v>0.13</v>
      </c>
      <c r="G6" s="349">
        <v>0.13</v>
      </c>
      <c r="H6" s="349">
        <v>0.13</v>
      </c>
      <c r="I6" s="349">
        <v>0.15</v>
      </c>
      <c r="J6" s="349">
        <f t="shared" ref="J6:O6" si="0">SUM(J5/J4)</f>
        <v>0.14952384878591746</v>
      </c>
      <c r="K6" s="349">
        <f t="shared" si="0"/>
        <v>0.16821499668214995</v>
      </c>
      <c r="L6" s="1108">
        <f t="shared" si="0"/>
        <v>0.17837002381051839</v>
      </c>
      <c r="M6" s="1108">
        <f t="shared" si="0"/>
        <v>0.17865489483251104</v>
      </c>
      <c r="N6" s="349">
        <f t="shared" si="0"/>
        <v>0.13674819902831295</v>
      </c>
      <c r="O6" s="349">
        <f t="shared" si="0"/>
        <v>0.12936701728024042</v>
      </c>
      <c r="P6" s="349">
        <f>SUM(P5/P4)</f>
        <v>0.13474602960363521</v>
      </c>
      <c r="Q6" s="349">
        <f>SUM(Q5/Q4)</f>
        <v>0.1625421064450932</v>
      </c>
    </row>
    <row r="7" spans="1:17" ht="39" customHeight="1" thickBot="1" x14ac:dyDescent="0.3">
      <c r="A7" s="794" t="s">
        <v>5</v>
      </c>
      <c r="B7" s="23">
        <v>11212</v>
      </c>
      <c r="C7" s="23">
        <v>11392</v>
      </c>
      <c r="D7" s="348">
        <v>13045</v>
      </c>
      <c r="E7" s="348">
        <v>15076</v>
      </c>
      <c r="F7" s="348">
        <v>18771</v>
      </c>
      <c r="G7" s="348">
        <v>22065</v>
      </c>
      <c r="H7" s="348">
        <v>22678</v>
      </c>
      <c r="I7" s="348">
        <v>23591</v>
      </c>
      <c r="J7" s="348">
        <v>23670</v>
      </c>
      <c r="K7" s="348">
        <f>SUM('Completed Investigations'!R329:R331)</f>
        <v>23326</v>
      </c>
      <c r="L7" s="935">
        <f>SUM('Completed Investigations'!R284:R286)</f>
        <v>23528</v>
      </c>
      <c r="M7" s="935">
        <f>SUM('Completed Investigations'!R231:R233)</f>
        <v>22671</v>
      </c>
      <c r="N7" s="348">
        <f>SUM('Completed Investigations'!R194:R196)</f>
        <v>22567</v>
      </c>
      <c r="O7" s="348">
        <f>SUM('Completed Investigations'!R157:R159)</f>
        <v>20906</v>
      </c>
      <c r="P7" s="348">
        <f>SUM('Completed Investigations'!R135:R137)</f>
        <v>21734</v>
      </c>
      <c r="Q7" s="348">
        <f>SUM('Completed Investigations'!R134:R137)</f>
        <v>21741</v>
      </c>
    </row>
    <row r="8" spans="1:17" ht="39" customHeight="1" thickBot="1" x14ac:dyDescent="0.3">
      <c r="A8" s="794" t="s">
        <v>6</v>
      </c>
      <c r="B8" s="23">
        <v>20122</v>
      </c>
      <c r="C8" s="23">
        <v>22162</v>
      </c>
      <c r="D8" s="348">
        <v>25182</v>
      </c>
      <c r="E8" s="348">
        <v>26022</v>
      </c>
      <c r="F8" s="348">
        <v>24193</v>
      </c>
      <c r="G8" s="348">
        <v>24403</v>
      </c>
      <c r="H8" s="348">
        <v>23226</v>
      </c>
      <c r="I8" s="348">
        <v>23904</v>
      </c>
      <c r="J8" s="348">
        <v>23899</v>
      </c>
      <c r="K8" s="348">
        <v>23354</v>
      </c>
      <c r="L8" s="935">
        <f>SUM('Assigned Investigations'!Q112)</f>
        <v>23547</v>
      </c>
      <c r="M8" s="935">
        <f>SUM('Assigned Investigations'!Q96)</f>
        <v>22687</v>
      </c>
      <c r="N8" s="348">
        <f>SUM('Assigned Investigations'!Q80)</f>
        <v>23434</v>
      </c>
      <c r="O8" s="348">
        <f>SUM('Assigned Investigations'!Q64)</f>
        <v>20955</v>
      </c>
      <c r="P8" s="348">
        <f>SUM('Assigned Investigations'!Q48)</f>
        <v>21879</v>
      </c>
      <c r="Q8" s="348">
        <f>SUM('Assigned Investigations'!Q25)</f>
        <v>21896</v>
      </c>
    </row>
    <row r="9" spans="1:17" ht="39" customHeight="1" thickBot="1" x14ac:dyDescent="0.3">
      <c r="A9" s="794" t="s">
        <v>485</v>
      </c>
      <c r="B9" s="23">
        <v>5702</v>
      </c>
      <c r="C9" s="23">
        <v>5701</v>
      </c>
      <c r="D9" s="348">
        <v>5935</v>
      </c>
      <c r="E9" s="348">
        <v>6819</v>
      </c>
      <c r="F9" s="348">
        <v>6141</v>
      </c>
      <c r="G9" s="348">
        <v>5669</v>
      </c>
      <c r="H9" s="348">
        <v>5236</v>
      </c>
      <c r="I9" s="348">
        <v>4331</v>
      </c>
      <c r="J9" s="348">
        <v>4600</v>
      </c>
      <c r="K9" s="348">
        <v>4797</v>
      </c>
      <c r="L9" s="935">
        <f>SUM(Entries!Q155)</f>
        <v>4559</v>
      </c>
      <c r="M9" s="935">
        <f>SUM(Entries!Q129)</f>
        <v>4970</v>
      </c>
      <c r="N9" s="348">
        <f>SUM(Entries!Q105)</f>
        <v>4950</v>
      </c>
      <c r="O9" s="348">
        <f>SUM(Entries!Q81)</f>
        <v>4616</v>
      </c>
      <c r="P9" s="348">
        <f>SUM(Entries!Q57)</f>
        <v>4967</v>
      </c>
      <c r="Q9" s="348">
        <f>SUM(Entries!Q33)</f>
        <v>4144</v>
      </c>
    </row>
    <row r="10" spans="1:17" ht="39" customHeight="1" thickBot="1" x14ac:dyDescent="0.3">
      <c r="A10" s="794" t="s">
        <v>486</v>
      </c>
      <c r="B10" s="24">
        <v>118</v>
      </c>
      <c r="C10" s="24">
        <v>90</v>
      </c>
      <c r="D10" s="350">
        <v>131</v>
      </c>
      <c r="E10" s="350">
        <v>154</v>
      </c>
      <c r="F10" s="350">
        <v>107</v>
      </c>
      <c r="G10" s="350">
        <v>109</v>
      </c>
      <c r="H10" s="350">
        <v>102</v>
      </c>
      <c r="I10" s="350">
        <v>152</v>
      </c>
      <c r="J10" s="350">
        <v>140</v>
      </c>
      <c r="K10" s="350">
        <v>191</v>
      </c>
      <c r="L10" s="935">
        <f>SUM(Entries!Q160)</f>
        <v>134</v>
      </c>
      <c r="M10" s="935">
        <f>SUM(Entries!Q134)</f>
        <v>115</v>
      </c>
      <c r="N10" s="348">
        <f>SUM(Entries!Q110)</f>
        <v>109</v>
      </c>
      <c r="O10" s="348">
        <f>SUM(Entries!Q86)</f>
        <v>66</v>
      </c>
      <c r="P10" s="348">
        <f>SUM(Entries!Q62)</f>
        <v>52</v>
      </c>
      <c r="Q10" s="348">
        <f>SUM(Entries!Q38)</f>
        <v>53</v>
      </c>
    </row>
    <row r="11" spans="1:17" ht="39" customHeight="1" thickBot="1" x14ac:dyDescent="0.3">
      <c r="A11" s="794" t="s">
        <v>7</v>
      </c>
      <c r="B11" s="23">
        <v>15037</v>
      </c>
      <c r="C11" s="23">
        <v>15751</v>
      </c>
      <c r="D11" s="348">
        <v>17592</v>
      </c>
      <c r="E11" s="348">
        <v>18657</v>
      </c>
      <c r="F11" s="348">
        <v>18906</v>
      </c>
      <c r="G11" s="348">
        <v>17984</v>
      </c>
      <c r="H11" s="348">
        <v>16899</v>
      </c>
      <c r="I11" s="348">
        <v>15840</v>
      </c>
      <c r="J11" s="348">
        <v>14929</v>
      </c>
      <c r="K11" s="348">
        <v>14491</v>
      </c>
      <c r="L11" s="935">
        <f>SUM(OOH!N14)</f>
        <v>14936</v>
      </c>
      <c r="M11" s="935">
        <f>SUM(OOH!L14)</f>
        <v>15440</v>
      </c>
      <c r="N11" s="348">
        <f>SUM(OOH!J14)</f>
        <v>15402</v>
      </c>
      <c r="O11" s="348">
        <f>SUM(OOH!H14)</f>
        <v>15461</v>
      </c>
      <c r="P11" s="348">
        <f>SUM(OOH!F14)</f>
        <v>14461</v>
      </c>
      <c r="Q11" s="348">
        <f>SUM(OOH!D14)</f>
        <v>14767</v>
      </c>
    </row>
    <row r="12" spans="1:17" ht="39" customHeight="1" thickBot="1" x14ac:dyDescent="0.3">
      <c r="A12" s="794" t="s">
        <v>8</v>
      </c>
      <c r="B12" s="24">
        <v>824</v>
      </c>
      <c r="C12" s="24">
        <v>802</v>
      </c>
      <c r="D12" s="350">
        <v>900</v>
      </c>
      <c r="E12" s="350">
        <v>878</v>
      </c>
      <c r="F12" s="350">
        <v>974</v>
      </c>
      <c r="G12" s="348">
        <v>1054</v>
      </c>
      <c r="H12" s="350">
        <v>875</v>
      </c>
      <c r="I12" s="350">
        <v>673</v>
      </c>
      <c r="J12" s="350">
        <v>462</v>
      </c>
      <c r="K12" s="350">
        <v>386</v>
      </c>
      <c r="L12" s="348">
        <f>SUM(OOH!N72)</f>
        <v>208</v>
      </c>
      <c r="M12" s="935">
        <f>SUM(OOH!L72)</f>
        <v>90</v>
      </c>
      <c r="N12" s="348">
        <f>SUM(OOH!J72)</f>
        <v>80</v>
      </c>
      <c r="O12" s="348">
        <f>SUM(OOH!H72)</f>
        <v>52</v>
      </c>
      <c r="P12" s="348">
        <f>SUM(OOH!F72)</f>
        <v>46</v>
      </c>
      <c r="Q12" s="348">
        <f>SUM(OOH!D72)</f>
        <v>47</v>
      </c>
    </row>
    <row r="13" spans="1:17" ht="20.25" customHeight="1" x14ac:dyDescent="0.25">
      <c r="A13" s="1783" t="s">
        <v>927</v>
      </c>
      <c r="B13" s="27">
        <v>12997</v>
      </c>
      <c r="C13" s="27">
        <v>13818</v>
      </c>
      <c r="D13" s="351">
        <v>15323</v>
      </c>
      <c r="E13" s="351">
        <v>15746</v>
      </c>
      <c r="F13" s="351">
        <v>16985</v>
      </c>
      <c r="G13" s="351">
        <v>16947</v>
      </c>
      <c r="H13" s="352">
        <v>16169</v>
      </c>
      <c r="I13" s="352">
        <v>15180</v>
      </c>
      <c r="J13" s="352">
        <v>14434</v>
      </c>
      <c r="K13" s="352">
        <v>13931</v>
      </c>
      <c r="L13" s="352">
        <f>SUM('Case Mgt.'!N6)</f>
        <v>13264</v>
      </c>
      <c r="M13" s="1110">
        <f>SUM('Case Mgt.'!L6)</f>
        <v>13681</v>
      </c>
      <c r="N13" s="352">
        <f>SUM('Case Mgt.'!J6)</f>
        <v>13557</v>
      </c>
      <c r="O13" s="352">
        <f>SUM('Case Mgt.'!H6)</f>
        <v>13617</v>
      </c>
      <c r="P13" s="352">
        <f>SUM('Case Mgt.'!F6)</f>
        <v>13600</v>
      </c>
      <c r="Q13" s="352" t="s">
        <v>950</v>
      </c>
    </row>
    <row r="14" spans="1:17" ht="27" customHeight="1" thickBot="1" x14ac:dyDescent="0.3">
      <c r="A14" s="1784"/>
      <c r="B14" s="26">
        <v>-0.86399999999999999</v>
      </c>
      <c r="C14" s="26">
        <v>-0.877</v>
      </c>
      <c r="D14" s="353">
        <v>0.871</v>
      </c>
      <c r="E14" s="353">
        <v>0.84399999999999997</v>
      </c>
      <c r="F14" s="353">
        <v>0.89800000000000002</v>
      </c>
      <c r="G14" s="353">
        <v>0.94199999999999995</v>
      </c>
      <c r="H14" s="354">
        <v>0.95699999999999996</v>
      </c>
      <c r="I14" s="354">
        <v>0.95799999999999996</v>
      </c>
      <c r="J14" s="354">
        <v>0.96699999999999997</v>
      </c>
      <c r="K14" s="354">
        <v>0.96099999999999997</v>
      </c>
      <c r="L14" s="1109">
        <f>SUM('Case Mgt.'!O6)</f>
        <v>0.96241474386881443</v>
      </c>
      <c r="M14" s="1109">
        <f>SUM('Case Mgt.'!M6)</f>
        <v>0.96311158042942624</v>
      </c>
      <c r="N14" s="354">
        <f>SUM('Case Mgt.'!K6)</f>
        <v>0.95863385659736955</v>
      </c>
      <c r="O14" s="354">
        <f>SUM('Case Mgt.'!I6)</f>
        <v>0.96219615602035047</v>
      </c>
      <c r="P14" s="354">
        <f>SUM('Case Mgt.'!G6)</f>
        <v>0.94046054906299703</v>
      </c>
      <c r="Q14" s="1732" t="s">
        <v>950</v>
      </c>
    </row>
    <row r="15" spans="1:17" ht="26.45" customHeight="1" x14ac:dyDescent="0.25">
      <c r="A15" s="1783" t="s">
        <v>928</v>
      </c>
      <c r="B15" s="27">
        <v>2040</v>
      </c>
      <c r="C15" s="27">
        <v>1933</v>
      </c>
      <c r="D15" s="351">
        <v>2269</v>
      </c>
      <c r="E15" s="351">
        <v>2911</v>
      </c>
      <c r="F15" s="351">
        <v>1921</v>
      </c>
      <c r="G15" s="351">
        <v>1037</v>
      </c>
      <c r="H15" s="355">
        <v>730</v>
      </c>
      <c r="I15" s="355">
        <v>660</v>
      </c>
      <c r="J15" s="355">
        <v>495</v>
      </c>
      <c r="K15" s="355">
        <v>560</v>
      </c>
      <c r="L15" s="952">
        <f>SUM('Case Mgt.'!N7)</f>
        <v>518</v>
      </c>
      <c r="M15" s="952">
        <f>SUM('Case Mgt.'!L7)</f>
        <v>524</v>
      </c>
      <c r="N15" s="351">
        <f>SUM('Case Mgt.'!J7)</f>
        <v>585</v>
      </c>
      <c r="O15" s="351">
        <f>SUM('Case Mgt.'!H7)</f>
        <v>535</v>
      </c>
      <c r="P15" s="351">
        <f>SUM('Case Mgt.'!F7)</f>
        <v>861</v>
      </c>
      <c r="Q15" s="352" t="s">
        <v>950</v>
      </c>
    </row>
    <row r="16" spans="1:17" ht="20.25" customHeight="1" thickBot="1" x14ac:dyDescent="0.3">
      <c r="A16" s="1784"/>
      <c r="B16" s="26">
        <v>-0.13600000000000001</v>
      </c>
      <c r="C16" s="26">
        <v>-0.123</v>
      </c>
      <c r="D16" s="353">
        <v>0.129</v>
      </c>
      <c r="E16" s="353">
        <v>0.156</v>
      </c>
      <c r="F16" s="353">
        <v>0.10199999999999999</v>
      </c>
      <c r="G16" s="353">
        <v>5.8000000000000003E-2</v>
      </c>
      <c r="H16" s="353">
        <v>4.2999999999999997E-2</v>
      </c>
      <c r="I16" s="353">
        <v>4.2000000000000003E-2</v>
      </c>
      <c r="J16" s="353">
        <v>3.3000000000000002E-2</v>
      </c>
      <c r="K16" s="353">
        <v>3.9E-2</v>
      </c>
      <c r="L16" s="953">
        <f>SUM('Case Mgt.'!O7)</f>
        <v>3.7585256131185601E-2</v>
      </c>
      <c r="M16" s="953">
        <f>SUM('Case Mgt.'!M7)</f>
        <v>3.688841957057374E-2</v>
      </c>
      <c r="N16" s="353">
        <f>SUM('Case Mgt.'!K7)</f>
        <v>4.1366143402630465E-2</v>
      </c>
      <c r="O16" s="353">
        <f>SUM('Case Mgt.'!I7)</f>
        <v>3.7803843979649518E-2</v>
      </c>
      <c r="P16" s="353">
        <f>SUM('Case Mgt.'!G7)</f>
        <v>5.9539450937002976E-2</v>
      </c>
      <c r="Q16" s="1732" t="s">
        <v>951</v>
      </c>
    </row>
    <row r="17" spans="1:17" ht="39" customHeight="1" thickBot="1" x14ac:dyDescent="0.3">
      <c r="A17" s="795" t="s">
        <v>929</v>
      </c>
      <c r="B17" s="26">
        <v>-0.52400000000000002</v>
      </c>
      <c r="C17" s="26">
        <v>-0.53800000000000003</v>
      </c>
      <c r="D17" s="353">
        <v>0.55700000000000005</v>
      </c>
      <c r="E17" s="353">
        <v>0.50900000000000001</v>
      </c>
      <c r="F17" s="353">
        <v>0.5</v>
      </c>
      <c r="G17" s="353">
        <v>0.48599999999999999</v>
      </c>
      <c r="H17" s="353">
        <v>0.55200000000000005</v>
      </c>
      <c r="I17" s="353">
        <v>0.56499999999999995</v>
      </c>
      <c r="J17" s="353">
        <v>0.64800000000000002</v>
      </c>
      <c r="K17" s="353">
        <v>0.64400000000000002</v>
      </c>
      <c r="L17" s="953">
        <f>SUM('Case Mgt.'!N10)</f>
        <v>0.60750000000000004</v>
      </c>
      <c r="M17" s="953">
        <f>SUM('Case Mgt.'!L10)</f>
        <v>0.66080000000000005</v>
      </c>
      <c r="N17" s="353">
        <f>SUM('Case Mgt.'!J10)</f>
        <v>0.65800000000000003</v>
      </c>
      <c r="O17" s="353">
        <f>SUM('Case Mgt.'!H10)</f>
        <v>0.63</v>
      </c>
      <c r="P17" s="353">
        <f>SUM('Case Mgt.'!F10)</f>
        <v>0.56299999999999994</v>
      </c>
      <c r="Q17" s="353" t="s">
        <v>950</v>
      </c>
    </row>
    <row r="18" spans="1:17" ht="39" customHeight="1" thickBot="1" x14ac:dyDescent="0.3">
      <c r="A18" s="796" t="s">
        <v>551</v>
      </c>
      <c r="B18" s="23">
        <v>3900</v>
      </c>
      <c r="C18" s="23">
        <v>4329</v>
      </c>
      <c r="D18" s="348">
        <v>4497</v>
      </c>
      <c r="E18" s="348">
        <v>4551</v>
      </c>
      <c r="F18" s="348">
        <v>4681</v>
      </c>
      <c r="G18" s="348">
        <v>4596</v>
      </c>
      <c r="H18" s="348">
        <v>5000</v>
      </c>
      <c r="I18" s="348">
        <v>4881</v>
      </c>
      <c r="J18" s="348">
        <v>5213</v>
      </c>
      <c r="K18" s="935">
        <f>OOH!P85</f>
        <v>4449</v>
      </c>
      <c r="L18" s="935">
        <f>SUM(OOH!N85)</f>
        <v>4243</v>
      </c>
      <c r="M18" s="935">
        <f>SUM(OOH!L85)</f>
        <v>3987</v>
      </c>
      <c r="N18" s="348">
        <f>OOH!J85</f>
        <v>3794</v>
      </c>
      <c r="O18" s="348">
        <f>OOH!H85</f>
        <v>3730</v>
      </c>
      <c r="P18" s="348">
        <f>OOH!F85</f>
        <v>3593</v>
      </c>
      <c r="Q18" s="348">
        <f>SUM(OOH!D85)</f>
        <v>3450</v>
      </c>
    </row>
    <row r="19" spans="1:17" ht="39" customHeight="1" thickBot="1" x14ac:dyDescent="0.3">
      <c r="A19" s="794" t="s">
        <v>9</v>
      </c>
      <c r="B19" s="23">
        <v>8573</v>
      </c>
      <c r="C19" s="23">
        <v>9049</v>
      </c>
      <c r="D19" s="348">
        <v>9079</v>
      </c>
      <c r="E19" s="348">
        <v>9114</v>
      </c>
      <c r="F19" s="348">
        <v>10337</v>
      </c>
      <c r="G19" s="348">
        <v>10786</v>
      </c>
      <c r="H19" s="348">
        <v>11405</v>
      </c>
      <c r="I19" s="348">
        <v>11092</v>
      </c>
      <c r="J19" s="348">
        <v>10211</v>
      </c>
      <c r="K19" s="348">
        <f>OOH!Q85</f>
        <v>10015</v>
      </c>
      <c r="L19" s="935">
        <f>OOH!O85</f>
        <v>9527</v>
      </c>
      <c r="M19" s="935">
        <f>OOH!M85</f>
        <v>10140</v>
      </c>
      <c r="N19" s="348">
        <f>OOH!K85</f>
        <v>8633</v>
      </c>
      <c r="O19" s="348">
        <f>OOH!I85</f>
        <v>8321</v>
      </c>
      <c r="P19" s="348">
        <f>OOH!G85</f>
        <v>8030</v>
      </c>
      <c r="Q19" s="348">
        <f>SUM(OOH!E85)</f>
        <v>7636</v>
      </c>
    </row>
    <row r="20" spans="1:17" ht="39" customHeight="1" thickBot="1" x14ac:dyDescent="0.3">
      <c r="A20" s="794" t="s">
        <v>10</v>
      </c>
      <c r="B20" s="24">
        <v>717</v>
      </c>
      <c r="C20" s="23">
        <v>1050</v>
      </c>
      <c r="D20" s="350">
        <v>821</v>
      </c>
      <c r="E20" s="350">
        <v>774</v>
      </c>
      <c r="F20" s="350">
        <v>882</v>
      </c>
      <c r="G20" s="350">
        <v>985</v>
      </c>
      <c r="H20" s="348">
        <v>1071</v>
      </c>
      <c r="I20" s="348">
        <v>853</v>
      </c>
      <c r="J20" s="348">
        <v>681</v>
      </c>
      <c r="K20" s="1029">
        <v>750</v>
      </c>
      <c r="L20" s="1029">
        <v>749</v>
      </c>
      <c r="M20" s="1029">
        <v>695</v>
      </c>
      <c r="N20" s="350">
        <v>612</v>
      </c>
      <c r="O20" s="350">
        <v>666</v>
      </c>
      <c r="P20" s="350">
        <v>679</v>
      </c>
      <c r="Q20" s="350">
        <v>534</v>
      </c>
    </row>
    <row r="21" spans="1:17" ht="39" customHeight="1" thickBot="1" x14ac:dyDescent="0.3">
      <c r="A21" s="794" t="s">
        <v>11</v>
      </c>
      <c r="B21" s="24">
        <v>715</v>
      </c>
      <c r="C21" s="24">
        <v>787</v>
      </c>
      <c r="D21" s="350">
        <v>785</v>
      </c>
      <c r="E21" s="350">
        <v>767</v>
      </c>
      <c r="F21" s="350">
        <v>871</v>
      </c>
      <c r="G21" s="350">
        <v>994</v>
      </c>
      <c r="H21" s="350">
        <v>963</v>
      </c>
      <c r="I21" s="348">
        <v>1059</v>
      </c>
      <c r="J21" s="350">
        <v>945</v>
      </c>
      <c r="K21" s="348">
        <v>1039</v>
      </c>
      <c r="L21" s="935">
        <v>1139</v>
      </c>
      <c r="M21" s="935">
        <v>1033</v>
      </c>
      <c r="N21" s="348">
        <v>879</v>
      </c>
      <c r="O21" s="348">
        <v>819</v>
      </c>
      <c r="P21" s="348">
        <v>862</v>
      </c>
      <c r="Q21" s="348">
        <v>757</v>
      </c>
    </row>
    <row r="22" spans="1:17" ht="21" customHeight="1" x14ac:dyDescent="0.25">
      <c r="A22" s="1785" t="s">
        <v>534</v>
      </c>
      <c r="B22" s="27">
        <v>3491</v>
      </c>
      <c r="C22" s="27">
        <v>3689</v>
      </c>
      <c r="D22" s="351">
        <v>3881</v>
      </c>
      <c r="E22" s="351">
        <v>3925</v>
      </c>
      <c r="F22" s="351">
        <v>4258</v>
      </c>
      <c r="G22" s="351">
        <v>4365</v>
      </c>
      <c r="H22" s="351">
        <v>4969</v>
      </c>
      <c r="I22" s="351">
        <v>4250</v>
      </c>
      <c r="J22" s="351">
        <v>4469</v>
      </c>
      <c r="K22" s="952">
        <f>'Case Mgt.'!P14</f>
        <v>3517</v>
      </c>
      <c r="L22" s="952">
        <f>SUM('Case Mgt.'!N14)</f>
        <v>2858</v>
      </c>
      <c r="M22" s="952">
        <f>SUM('Case Mgt.'!L14)</f>
        <v>3131</v>
      </c>
      <c r="N22" s="351">
        <f>SUM('Case Mgt.'!J14)</f>
        <v>3535</v>
      </c>
      <c r="O22" s="351">
        <f>SUM('Case Mgt.'!H14)</f>
        <v>2533</v>
      </c>
      <c r="P22" s="351">
        <f>SUM('Case Mgt.'!F14)</f>
        <v>3521</v>
      </c>
      <c r="Q22" s="351">
        <f>SUM('Case Mgt.'!D14)</f>
        <v>3374</v>
      </c>
    </row>
    <row r="23" spans="1:17" ht="32.25" customHeight="1" thickBot="1" x14ac:dyDescent="0.3">
      <c r="A23" s="1786"/>
      <c r="B23" s="26">
        <v>-0.89500000000000002</v>
      </c>
      <c r="C23" s="26">
        <v>-0.85199999999999998</v>
      </c>
      <c r="D23" s="353">
        <v>0.86299999999999999</v>
      </c>
      <c r="E23" s="353">
        <v>0.86199999999999999</v>
      </c>
      <c r="F23" s="353">
        <v>0.91</v>
      </c>
      <c r="G23" s="353">
        <v>0.95</v>
      </c>
      <c r="H23" s="353">
        <v>0.99399999999999999</v>
      </c>
      <c r="I23" s="353">
        <v>0.93400000000000005</v>
      </c>
      <c r="J23" s="353">
        <v>0.83599999999999997</v>
      </c>
      <c r="K23" s="953">
        <f>'Case Mgt.'!Q14</f>
        <v>0.79051472240953025</v>
      </c>
      <c r="L23" s="953">
        <f>SUM('Case Mgt.'!O14)</f>
        <v>0.67358001414093804</v>
      </c>
      <c r="M23" s="953">
        <f>SUM('Case Mgt.'!M14)</f>
        <v>0.7853022322548282</v>
      </c>
      <c r="N23" s="353">
        <f>SUM('Case Mgt.'!K14)</f>
        <v>0.93173431734317347</v>
      </c>
      <c r="O23" s="353">
        <f>SUM('Case Mgt.'!I14)</f>
        <v>0.67908847184986598</v>
      </c>
      <c r="P23" s="353">
        <f>SUM('Case Mgt.'!G14)</f>
        <v>0.97996103534650714</v>
      </c>
      <c r="Q23" s="353">
        <f>SUM('Case Mgt.'!E14)</f>
        <v>0.97797101449275359</v>
      </c>
    </row>
    <row r="24" spans="1:17" ht="21.75" customHeight="1" x14ac:dyDescent="0.25">
      <c r="A24" s="1785" t="s">
        <v>489</v>
      </c>
      <c r="B24" s="28">
        <v>409</v>
      </c>
      <c r="C24" s="28">
        <v>640</v>
      </c>
      <c r="D24" s="355">
        <v>616</v>
      </c>
      <c r="E24" s="355">
        <v>626</v>
      </c>
      <c r="F24" s="355">
        <v>423</v>
      </c>
      <c r="G24" s="355">
        <v>231</v>
      </c>
      <c r="H24" s="355">
        <v>31</v>
      </c>
      <c r="I24" s="355">
        <v>302</v>
      </c>
      <c r="J24" s="355">
        <v>881</v>
      </c>
      <c r="K24" s="355">
        <v>944</v>
      </c>
      <c r="L24" s="952">
        <f>SUM('Case Mgt.'!N13-'Case Mgt.'!N14)</f>
        <v>1385</v>
      </c>
      <c r="M24" s="952">
        <f>SUM('Case Mgt.'!L13-'Case Mgt.'!L14)</f>
        <v>856</v>
      </c>
      <c r="N24" s="351">
        <f>SUM('Case Mgt.'!J13-'Case Mgt.'!J14)</f>
        <v>259</v>
      </c>
      <c r="O24" s="351">
        <f>SUM('Case Mgt.'!H13-'Case Mgt.'!H14)</f>
        <v>1197</v>
      </c>
      <c r="P24" s="351">
        <f>SUM('Case Mgt.'!F13-'Case Mgt.'!F14)</f>
        <v>72</v>
      </c>
      <c r="Q24" s="351">
        <f>SUM('Case Mgt.'!D13-'Case Mgt.'!D14)</f>
        <v>76</v>
      </c>
    </row>
    <row r="25" spans="1:17" ht="21.75" customHeight="1" thickBot="1" x14ac:dyDescent="0.3">
      <c r="A25" s="1786"/>
      <c r="B25" s="26">
        <v>-0.105</v>
      </c>
      <c r="C25" s="26">
        <v>-0.14799999999999999</v>
      </c>
      <c r="D25" s="353">
        <v>0.13700000000000001</v>
      </c>
      <c r="E25" s="353">
        <v>0.13800000000000001</v>
      </c>
      <c r="F25" s="353">
        <v>0.09</v>
      </c>
      <c r="G25" s="353">
        <v>0.05</v>
      </c>
      <c r="H25" s="353">
        <v>6.0000000000000001E-3</v>
      </c>
      <c r="I25" s="353">
        <v>6.6000000000000003E-2</v>
      </c>
      <c r="J25" s="353">
        <v>0.16400000000000001</v>
      </c>
      <c r="K25" s="353">
        <v>0.21199999999999999</v>
      </c>
      <c r="L25" s="953">
        <f>SUM(L24/'Case Mgt.'!N13)</f>
        <v>0.32641998585906201</v>
      </c>
      <c r="M25" s="953">
        <f>SUM(M24/'Case Mgt.'!L13)</f>
        <v>0.2146977677451718</v>
      </c>
      <c r="N25" s="353">
        <f>SUM(N24/'Case Mgt.'!J13)</f>
        <v>6.8265682656826573E-2</v>
      </c>
      <c r="O25" s="353">
        <f>SUM(O24/'Case Mgt.'!H13)</f>
        <v>0.32091152815013407</v>
      </c>
      <c r="P25" s="353">
        <f>SUM(P24/'Case Mgt.'!H13)</f>
        <v>1.9302949061662199E-2</v>
      </c>
      <c r="Q25" s="353">
        <f>SUM(Q24/'Case Mgt.'!D13)</f>
        <v>2.2028985507246378E-2</v>
      </c>
    </row>
    <row r="26" spans="1:17" ht="39" customHeight="1" thickBot="1" x14ac:dyDescent="0.3">
      <c r="A26" s="797" t="s">
        <v>12</v>
      </c>
      <c r="B26" s="23">
        <v>4805</v>
      </c>
      <c r="C26" s="23">
        <v>4786</v>
      </c>
      <c r="D26" s="348">
        <v>5063</v>
      </c>
      <c r="E26" s="348">
        <v>5555</v>
      </c>
      <c r="F26" s="348">
        <v>5668</v>
      </c>
      <c r="G26" s="348">
        <v>6377</v>
      </c>
      <c r="H26" s="348">
        <v>6153</v>
      </c>
      <c r="I26" s="348">
        <v>5874</v>
      </c>
      <c r="J26" s="348">
        <v>5412</v>
      </c>
      <c r="K26" s="348">
        <v>5393</v>
      </c>
      <c r="L26" s="935">
        <f>SUM(Exits!R247)</f>
        <v>5254</v>
      </c>
      <c r="M26" s="935">
        <f>SUM(Exits!R230)</f>
        <v>4513</v>
      </c>
      <c r="N26" s="348">
        <f>SUM(Exits!R191)</f>
        <v>4960</v>
      </c>
      <c r="O26" s="348">
        <f>SUM(Exits!R152)</f>
        <v>4580</v>
      </c>
      <c r="P26" s="348">
        <f>SUM(Exits!R113)</f>
        <v>4617</v>
      </c>
      <c r="Q26" s="348">
        <f>SUM(Exits!R52)</f>
        <v>3639</v>
      </c>
    </row>
    <row r="27" spans="1:17" ht="39" customHeight="1" thickBot="1" x14ac:dyDescent="0.3">
      <c r="A27" s="797" t="s">
        <v>13</v>
      </c>
      <c r="B27" s="23">
        <v>3311</v>
      </c>
      <c r="C27" s="23">
        <v>3417</v>
      </c>
      <c r="D27" s="348">
        <v>3449</v>
      </c>
      <c r="E27" s="348">
        <v>3878</v>
      </c>
      <c r="F27" s="348">
        <v>4224</v>
      </c>
      <c r="G27" s="348">
        <v>4623</v>
      </c>
      <c r="H27" s="348">
        <v>4790</v>
      </c>
      <c r="I27" s="348">
        <v>4677</v>
      </c>
      <c r="J27" s="348">
        <v>4476</v>
      </c>
      <c r="K27" s="348">
        <v>4270</v>
      </c>
      <c r="L27" s="935">
        <f>SUM('Adoption-CP'!B316,'Adoption-CP'!D316)</f>
        <v>4235</v>
      </c>
      <c r="M27" s="935">
        <f>SUM('Adoption-CP'!B274,'Adoption-CP'!D274)</f>
        <v>4394</v>
      </c>
      <c r="N27" s="348">
        <f>SUM('Adoption-CP'!B215,'Adoption-CP'!D215)</f>
        <v>4098</v>
      </c>
      <c r="O27" s="348">
        <f>SUM('Adoption-CP'!B164,'Adoption-CP'!D164)</f>
        <v>4105</v>
      </c>
      <c r="P27" s="348">
        <f>SUM('Adoption-CP'!B113,'Adoption-CP'!D113)</f>
        <v>3682</v>
      </c>
      <c r="Q27" s="348">
        <f>SUM('Adoption-CP'!B64,'Adoption-CP'!D64)</f>
        <v>1909</v>
      </c>
    </row>
    <row r="28" spans="1:17" ht="39" customHeight="1" thickBot="1" x14ac:dyDescent="0.3">
      <c r="A28" s="797" t="s">
        <v>14</v>
      </c>
      <c r="B28" s="23">
        <v>1215</v>
      </c>
      <c r="C28" s="23">
        <v>1518</v>
      </c>
      <c r="D28" s="348">
        <v>1629</v>
      </c>
      <c r="E28" s="348">
        <v>1576</v>
      </c>
      <c r="F28" s="348">
        <v>1727</v>
      </c>
      <c r="G28" s="348">
        <v>1936</v>
      </c>
      <c r="H28" s="348">
        <v>2195</v>
      </c>
      <c r="I28" s="348">
        <v>2110</v>
      </c>
      <c r="J28" s="348">
        <v>1932</v>
      </c>
      <c r="K28" s="348">
        <v>1775</v>
      </c>
      <c r="L28" s="935">
        <f>SUM('Adoption-Finalized'!B135)</f>
        <v>1988</v>
      </c>
      <c r="M28" s="935">
        <f>SUM('Adoption-Finalized'!B114)</f>
        <v>1536</v>
      </c>
      <c r="N28" s="348">
        <f>SUM('Adoption-Finalized'!B93)</f>
        <v>1680</v>
      </c>
      <c r="O28" s="348">
        <f>SUM('Adoption-Finalized'!B72)</f>
        <v>1339</v>
      </c>
      <c r="P28" s="348">
        <f>SUM('Adoption-Finalized'!B51)</f>
        <v>1386</v>
      </c>
      <c r="Q28" s="348">
        <f>SUM('Adoption-Finalized'!B30)</f>
        <v>1104</v>
      </c>
    </row>
    <row r="29" spans="1:17" x14ac:dyDescent="0.25">
      <c r="A29" s="1780" t="s">
        <v>411</v>
      </c>
      <c r="B29" s="1780"/>
      <c r="C29" s="1780"/>
      <c r="D29" s="1780"/>
      <c r="E29" s="1780"/>
      <c r="F29" s="1780"/>
      <c r="G29" s="1780"/>
      <c r="H29" s="1780"/>
      <c r="I29" s="1780"/>
      <c r="J29" s="1780"/>
      <c r="K29" s="1780"/>
      <c r="L29" s="1780"/>
      <c r="M29" s="1780"/>
      <c r="N29" s="1780"/>
      <c r="O29" s="1780"/>
      <c r="P29" s="1780"/>
      <c r="Q29" s="1677"/>
    </row>
    <row r="30" spans="1:17" ht="28.5" customHeight="1" x14ac:dyDescent="0.25">
      <c r="A30" s="1779" t="s">
        <v>412</v>
      </c>
      <c r="B30" s="1779"/>
      <c r="C30" s="1779"/>
      <c r="D30" s="1779"/>
      <c r="E30" s="1779"/>
      <c r="F30" s="1779"/>
      <c r="G30" s="1779"/>
      <c r="H30" s="1779"/>
      <c r="I30" s="1779"/>
      <c r="J30" s="1779"/>
      <c r="K30" s="1779"/>
      <c r="L30" s="1779"/>
      <c r="M30" s="1779"/>
      <c r="N30" s="1779"/>
      <c r="O30" s="1779"/>
      <c r="P30" s="1779"/>
      <c r="Q30" s="1652"/>
    </row>
    <row r="31" spans="1:17" x14ac:dyDescent="0.25">
      <c r="A31" s="1776" t="s">
        <v>769</v>
      </c>
      <c r="B31" s="1777"/>
      <c r="C31" s="1777"/>
      <c r="D31" s="1777"/>
      <c r="E31" s="1777"/>
      <c r="F31" s="1777"/>
      <c r="G31" s="1777"/>
      <c r="H31" s="1777"/>
      <c r="I31" s="1777"/>
      <c r="J31" s="1777"/>
      <c r="K31" s="67"/>
      <c r="L31" s="67"/>
      <c r="M31" s="67"/>
      <c r="N31" s="67"/>
      <c r="O31" s="67"/>
      <c r="P31" s="67"/>
      <c r="Q31" s="67"/>
    </row>
    <row r="32" spans="1:17" ht="26.25" customHeight="1" x14ac:dyDescent="0.25">
      <c r="A32" s="1778" t="s">
        <v>811</v>
      </c>
      <c r="B32" s="1778"/>
      <c r="C32" s="1778"/>
      <c r="D32" s="1778"/>
      <c r="E32" s="1778"/>
      <c r="F32" s="1778"/>
      <c r="G32" s="1778"/>
      <c r="H32" s="1778"/>
      <c r="I32" s="1778"/>
      <c r="J32" s="1778"/>
      <c r="K32" s="1778"/>
      <c r="L32" s="1778"/>
      <c r="M32" s="1778"/>
      <c r="N32" s="1778"/>
      <c r="O32" s="1778"/>
      <c r="P32" s="1778"/>
      <c r="Q32" s="1651"/>
    </row>
    <row r="33" spans="1:17" ht="18.75" customHeight="1" x14ac:dyDescent="0.25">
      <c r="A33" s="620" t="s">
        <v>413</v>
      </c>
      <c r="B33" s="621"/>
      <c r="C33" s="621"/>
      <c r="D33" s="622"/>
      <c r="E33" s="622"/>
      <c r="F33" s="622"/>
      <c r="G33" s="622"/>
      <c r="H33" s="622"/>
      <c r="I33" s="622"/>
      <c r="J33" s="622"/>
    </row>
    <row r="34" spans="1:17" ht="27.75" customHeight="1" x14ac:dyDescent="0.25">
      <c r="A34" s="1775" t="s">
        <v>926</v>
      </c>
      <c r="B34" s="1775"/>
      <c r="C34" s="1775"/>
      <c r="D34" s="1775"/>
      <c r="E34" s="1775"/>
      <c r="F34" s="1775"/>
      <c r="G34" s="1775"/>
      <c r="H34" s="1775"/>
      <c r="I34" s="1775"/>
      <c r="J34" s="1775"/>
      <c r="K34" s="1775"/>
      <c r="L34" s="1775"/>
      <c r="M34" s="1775"/>
      <c r="N34" s="1775"/>
      <c r="O34" s="1775"/>
      <c r="P34" s="1775"/>
      <c r="Q34" s="1775"/>
    </row>
  </sheetData>
  <sheetProtection algorithmName="SHA-512" hashValue="l9ff/ETnO3AsVKeUXmbB0Y7eTeGlItSveMMhlsMVaYbo7yJPS7SQYn4FIRYgUsPUBLTUfqh/RaQp9u9lNEQi0A==" saltValue="nlakK24c5qZ+biHIrfmQsA==" spinCount="100000" sheet="1" objects="1" scenarios="1"/>
  <mergeCells count="10">
    <mergeCell ref="A1:P1"/>
    <mergeCell ref="A13:A14"/>
    <mergeCell ref="A15:A16"/>
    <mergeCell ref="A22:A23"/>
    <mergeCell ref="A24:A25"/>
    <mergeCell ref="A34:Q34"/>
    <mergeCell ref="A31:J31"/>
    <mergeCell ref="A32:P32"/>
    <mergeCell ref="A30:P30"/>
    <mergeCell ref="A29:P29"/>
  </mergeCells>
  <hyperlinks>
    <hyperlink ref="A29" location="_ftnref1" display="_ftnref1"/>
    <hyperlink ref="A30" location="_ftnref2" display="_ftnref2"/>
  </hyperlinks>
  <printOptions horizontalCentered="1" verticalCentered="1"/>
  <pageMargins left="0.25" right="0.25" top="0.64322916666666696" bottom="0.25" header="0.3" footer="0.3"/>
  <pageSetup scale="70" orientation="portrait" r:id="rId1"/>
  <headerFooter>
    <oddHeader>&amp;L&amp;9
Semi-Annual Child Welfare Report&amp;C&amp;"-,Bold"&amp;14ARIZONA DEPARTMENT of CHILD SAFETY&amp;R&amp;9
January 01, 2021 through June 30, 2021</oddHeader>
    <oddFooter>&amp;CPage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73"/>
  <sheetViews>
    <sheetView showGridLines="0" view="pageLayout" zoomScaleNormal="100" workbookViewId="0">
      <selection activeCell="A6" sqref="A6:B6"/>
    </sheetView>
  </sheetViews>
  <sheetFormatPr defaultColWidth="9.140625" defaultRowHeight="15" x14ac:dyDescent="0.25"/>
  <cols>
    <col min="1" max="1" width="13.42578125" style="11" customWidth="1"/>
    <col min="2" max="2" width="8.42578125" style="11" customWidth="1"/>
    <col min="3" max="8" width="8.42578125" style="11" hidden="1" customWidth="1"/>
    <col min="9" max="18" width="8.42578125" style="11" customWidth="1"/>
    <col min="19" max="19" width="7.140625" style="11" customWidth="1"/>
    <col min="20" max="20" width="8.42578125" style="11" customWidth="1"/>
    <col min="21" max="21" width="7.140625" style="11" customWidth="1"/>
    <col min="22" max="22" width="8.42578125" style="11" customWidth="1"/>
    <col min="23" max="23" width="7.140625" style="11" customWidth="1"/>
    <col min="24" max="24" width="8.42578125" style="11" customWidth="1"/>
    <col min="25" max="25" width="7.140625" style="11" customWidth="1"/>
    <col min="26" max="26" width="8.42578125" style="11" customWidth="1"/>
    <col min="27" max="16384" width="9.140625" style="11"/>
  </cols>
  <sheetData>
    <row r="1" spans="1:26" ht="21" x14ac:dyDescent="0.25">
      <c r="A1" s="1794" t="s">
        <v>100</v>
      </c>
      <c r="B1" s="1795"/>
      <c r="C1" s="1795"/>
      <c r="D1" s="1795"/>
      <c r="E1" s="1795"/>
      <c r="F1" s="1795"/>
      <c r="G1" s="1795"/>
      <c r="H1" s="1795"/>
      <c r="I1" s="1795"/>
      <c r="J1" s="1795"/>
      <c r="K1" s="1795"/>
      <c r="L1" s="1795"/>
      <c r="M1" s="1795"/>
      <c r="N1" s="1795"/>
      <c r="O1" s="1795"/>
      <c r="P1" s="1795"/>
      <c r="Q1" s="1795"/>
      <c r="R1" s="1795"/>
      <c r="S1" s="1795"/>
      <c r="T1" s="1795"/>
      <c r="U1" s="1795"/>
      <c r="V1" s="1795"/>
      <c r="W1" s="1795"/>
      <c r="X1" s="1795"/>
      <c r="Y1" s="1795"/>
      <c r="Z1" s="1795"/>
    </row>
    <row r="2" spans="1:26" ht="19.5" customHeight="1" thickBot="1" x14ac:dyDescent="0.3">
      <c r="A2" s="1796" t="s">
        <v>648</v>
      </c>
      <c r="B2" s="1797"/>
      <c r="C2" s="1797"/>
      <c r="D2" s="1797"/>
      <c r="E2" s="1797"/>
      <c r="F2" s="1797"/>
      <c r="G2" s="1797"/>
      <c r="H2" s="1797"/>
      <c r="I2" s="1797"/>
      <c r="J2" s="1797"/>
      <c r="K2" s="1797"/>
      <c r="L2" s="1797"/>
      <c r="M2" s="1797"/>
      <c r="N2" s="1797"/>
      <c r="O2" s="1797"/>
      <c r="P2" s="1797"/>
      <c r="Q2" s="1797"/>
      <c r="R2" s="1797"/>
      <c r="S2" s="1797"/>
      <c r="T2" s="1797"/>
      <c r="U2" s="1797"/>
      <c r="V2" s="1797"/>
      <c r="W2" s="1797"/>
      <c r="X2" s="1797"/>
      <c r="Y2" s="1797"/>
      <c r="Z2" s="1797"/>
    </row>
    <row r="3" spans="1:26" ht="36" customHeight="1" thickBot="1" x14ac:dyDescent="0.3">
      <c r="A3" s="1820"/>
      <c r="B3" s="1821"/>
      <c r="C3" s="1800" t="s">
        <v>21</v>
      </c>
      <c r="D3" s="1801"/>
      <c r="E3" s="1800" t="s">
        <v>22</v>
      </c>
      <c r="F3" s="1801"/>
      <c r="G3" s="1800" t="s">
        <v>23</v>
      </c>
      <c r="H3" s="1801"/>
      <c r="I3" s="1800" t="s">
        <v>24</v>
      </c>
      <c r="J3" s="1801"/>
      <c r="K3" s="1800" t="s">
        <v>266</v>
      </c>
      <c r="L3" s="1801"/>
      <c r="M3" s="1800" t="s">
        <v>267</v>
      </c>
      <c r="N3" s="1801"/>
      <c r="O3" s="1808" t="s">
        <v>491</v>
      </c>
      <c r="P3" s="1809"/>
      <c r="Q3" s="1800" t="s">
        <v>566</v>
      </c>
      <c r="R3" s="1801"/>
      <c r="S3" s="1808" t="s">
        <v>606</v>
      </c>
      <c r="T3" s="1809"/>
      <c r="U3" s="1808" t="s">
        <v>692</v>
      </c>
      <c r="V3" s="1809"/>
      <c r="W3" s="1808" t="s">
        <v>770</v>
      </c>
      <c r="X3" s="1809"/>
      <c r="Y3" s="1808" t="s">
        <v>844</v>
      </c>
      <c r="Z3" s="1809"/>
    </row>
    <row r="4" spans="1:26" ht="15" customHeight="1" x14ac:dyDescent="0.25">
      <c r="A4" s="1822" t="s">
        <v>531</v>
      </c>
      <c r="B4" s="1823"/>
      <c r="C4" s="1012">
        <v>26022</v>
      </c>
      <c r="D4" s="1013">
        <v>0.98363258363258366</v>
      </c>
      <c r="E4" s="1012">
        <v>24193</v>
      </c>
      <c r="F4" s="1013">
        <v>0.98598035619676405</v>
      </c>
      <c r="G4" s="1012">
        <v>24403</v>
      </c>
      <c r="H4" s="274">
        <v>0.98450800823012063</v>
      </c>
      <c r="I4" s="1012">
        <v>23226</v>
      </c>
      <c r="J4" s="274">
        <v>0.98502905127443907</v>
      </c>
      <c r="K4" s="1012">
        <v>23904</v>
      </c>
      <c r="L4" s="274">
        <v>0.98544749969081091</v>
      </c>
      <c r="M4" s="1012">
        <v>23899</v>
      </c>
      <c r="N4" s="274">
        <v>0.99116622428666223</v>
      </c>
      <c r="O4" s="1012">
        <v>23547</v>
      </c>
      <c r="P4" s="274">
        <v>0.9836250469944442</v>
      </c>
      <c r="Q4" s="1012">
        <v>22687</v>
      </c>
      <c r="R4" s="274">
        <f>Q4/Q6</f>
        <v>0.98186618194408382</v>
      </c>
      <c r="S4" s="1012">
        <v>23434</v>
      </c>
      <c r="T4" s="274">
        <f>S4/S6</f>
        <v>0.98148768637962813</v>
      </c>
      <c r="U4" s="1431">
        <v>20955</v>
      </c>
      <c r="V4" s="357">
        <f>U4/U6</f>
        <v>0.98398760330578516</v>
      </c>
      <c r="W4" s="1621">
        <v>21879</v>
      </c>
      <c r="X4" s="357">
        <f>W4/W6</f>
        <v>0.98434336617627205</v>
      </c>
      <c r="Y4" s="1707">
        <v>21933</v>
      </c>
      <c r="Z4" s="357">
        <f>Y4/Y6</f>
        <v>0.9850887042443297</v>
      </c>
    </row>
    <row r="5" spans="1:26" ht="15.75" customHeight="1" thickBot="1" x14ac:dyDescent="0.3">
      <c r="A5" s="1824" t="s">
        <v>237</v>
      </c>
      <c r="B5" s="1825"/>
      <c r="C5" s="1014">
        <v>433</v>
      </c>
      <c r="D5" s="1015">
        <v>1.6367416367416367E-2</v>
      </c>
      <c r="E5" s="1014">
        <v>344</v>
      </c>
      <c r="F5" s="1015">
        <v>1.4019643803235929E-2</v>
      </c>
      <c r="G5" s="1014">
        <v>384</v>
      </c>
      <c r="H5" s="275">
        <v>1.5491991769879372E-2</v>
      </c>
      <c r="I5" s="1014">
        <v>353</v>
      </c>
      <c r="J5" s="275">
        <v>1.497094872556088E-2</v>
      </c>
      <c r="K5" s="1014">
        <v>353</v>
      </c>
      <c r="L5" s="275">
        <v>1.4552500309189101E-2</v>
      </c>
      <c r="M5" s="1014">
        <v>213</v>
      </c>
      <c r="N5" s="275">
        <v>8.8337757133377572E-3</v>
      </c>
      <c r="O5" s="1014">
        <v>392</v>
      </c>
      <c r="P5" s="275">
        <v>1.6374953005555786E-2</v>
      </c>
      <c r="Q5" s="1014">
        <v>419</v>
      </c>
      <c r="R5" s="275">
        <f>Q5/Q6</f>
        <v>1.8133818055916212E-2</v>
      </c>
      <c r="S5" s="1014">
        <v>442</v>
      </c>
      <c r="T5" s="275">
        <f>S5/S6</f>
        <v>1.8512313620371923E-2</v>
      </c>
      <c r="U5" s="358">
        <v>341</v>
      </c>
      <c r="V5" s="359">
        <f>U5/U6</f>
        <v>1.6012396694214875E-2</v>
      </c>
      <c r="W5" s="358">
        <v>348</v>
      </c>
      <c r="X5" s="359">
        <f>W5/W6</f>
        <v>1.5656633823727898E-2</v>
      </c>
      <c r="Y5" s="358">
        <v>332</v>
      </c>
      <c r="Z5" s="359">
        <f>Y5/Y6</f>
        <v>1.4911295755670335E-2</v>
      </c>
    </row>
    <row r="6" spans="1:26" ht="16.5" thickTop="1" thickBot="1" x14ac:dyDescent="0.3">
      <c r="A6" s="1826" t="s">
        <v>25</v>
      </c>
      <c r="B6" s="1827"/>
      <c r="C6" s="1016">
        <v>26455</v>
      </c>
      <c r="D6" s="1017">
        <v>1</v>
      </c>
      <c r="E6" s="1016">
        <v>24537</v>
      </c>
      <c r="F6" s="1017">
        <v>1</v>
      </c>
      <c r="G6" s="360">
        <v>24787</v>
      </c>
      <c r="H6" s="554">
        <v>1</v>
      </c>
      <c r="I6" s="360">
        <v>23579</v>
      </c>
      <c r="J6" s="554">
        <v>1</v>
      </c>
      <c r="K6" s="360">
        <v>24257</v>
      </c>
      <c r="L6" s="554">
        <v>1</v>
      </c>
      <c r="M6" s="360">
        <v>24112</v>
      </c>
      <c r="N6" s="554">
        <v>1</v>
      </c>
      <c r="O6" s="360">
        <v>23939</v>
      </c>
      <c r="P6" s="554">
        <v>1</v>
      </c>
      <c r="Q6" s="360">
        <f>SUM(Q4:Q5)</f>
        <v>23106</v>
      </c>
      <c r="R6" s="554">
        <f>SUM(R4:R5)</f>
        <v>1</v>
      </c>
      <c r="S6" s="360">
        <f>SUM(S4:S5)</f>
        <v>23876</v>
      </c>
      <c r="T6" s="554">
        <v>1</v>
      </c>
      <c r="U6" s="360">
        <f>SUM(U4:U5)</f>
        <v>21296</v>
      </c>
      <c r="V6" s="1443">
        <v>1</v>
      </c>
      <c r="W6" s="360">
        <f>SUM(W4:W5)</f>
        <v>22227</v>
      </c>
      <c r="X6" s="1443">
        <v>1</v>
      </c>
      <c r="Y6" s="360">
        <f>SUM(Y4:Y5)</f>
        <v>22265</v>
      </c>
      <c r="Z6" s="1443">
        <v>1</v>
      </c>
    </row>
    <row r="7" spans="1:26" ht="19.5" customHeight="1" x14ac:dyDescent="0.25">
      <c r="A7" s="1798" t="s">
        <v>647</v>
      </c>
      <c r="B7" s="1799"/>
      <c r="C7" s="1799"/>
      <c r="D7" s="1799"/>
      <c r="E7" s="1799"/>
      <c r="F7" s="1799"/>
      <c r="G7" s="1799"/>
      <c r="H7" s="1799"/>
      <c r="I7" s="1799"/>
      <c r="J7" s="1799"/>
      <c r="K7" s="1799"/>
      <c r="L7" s="1799"/>
      <c r="M7" s="1799"/>
      <c r="N7" s="1799"/>
      <c r="O7" s="1799"/>
      <c r="P7" s="1799"/>
      <c r="Q7" s="1799"/>
      <c r="R7" s="1799"/>
      <c r="S7" s="1799"/>
      <c r="T7" s="1799"/>
      <c r="U7" s="1799"/>
      <c r="V7" s="1799"/>
      <c r="W7" s="1799"/>
      <c r="X7" s="1799"/>
      <c r="Y7" s="1799"/>
      <c r="Z7" s="1799"/>
    </row>
    <row r="8" spans="1:26" x14ac:dyDescent="0.25">
      <c r="A8" s="1802" t="s">
        <v>16</v>
      </c>
      <c r="B8" s="1803"/>
      <c r="C8" s="1018">
        <v>19276</v>
      </c>
      <c r="D8" s="1013">
        <f>C8/C12</f>
        <v>0.72863352863352859</v>
      </c>
      <c r="E8" s="1018">
        <v>17493</v>
      </c>
      <c r="F8" s="1013">
        <f>E8/E12</f>
        <v>0.71292334026164572</v>
      </c>
      <c r="G8" s="1018">
        <v>17415</v>
      </c>
      <c r="H8" s="274">
        <f>G8/G12</f>
        <v>0.70258603300116995</v>
      </c>
      <c r="I8" s="1018">
        <v>16295</v>
      </c>
      <c r="J8" s="274">
        <f>I8/I12</f>
        <v>0.6910810466940922</v>
      </c>
      <c r="K8" s="1018">
        <v>17330</v>
      </c>
      <c r="L8" s="274">
        <v>0.71499999999999997</v>
      </c>
      <c r="M8" s="1018">
        <v>16744</v>
      </c>
      <c r="N8" s="274">
        <f>M8/M12</f>
        <v>0.69497364379695348</v>
      </c>
      <c r="O8" s="1018">
        <v>17119</v>
      </c>
      <c r="P8" s="274">
        <f>O8/O12</f>
        <v>0.71510923597476916</v>
      </c>
      <c r="Q8" s="1018">
        <v>15738</v>
      </c>
      <c r="R8" s="274">
        <f>Q8/Q12</f>
        <v>0.68112178654894828</v>
      </c>
      <c r="S8" s="1018">
        <v>15810</v>
      </c>
      <c r="T8" s="274">
        <f>S8/S12</f>
        <v>0.66217121795945721</v>
      </c>
      <c r="U8" s="1436">
        <v>14244</v>
      </c>
      <c r="V8" s="357">
        <f>U8/U12</f>
        <v>0.66885800150262964</v>
      </c>
      <c r="W8" s="1436">
        <v>14965</v>
      </c>
      <c r="X8" s="357">
        <f>W8/W12</f>
        <v>0.67328024474737935</v>
      </c>
      <c r="Y8" s="1436">
        <v>13686</v>
      </c>
      <c r="Z8" s="357">
        <f>Y8/Y12</f>
        <v>0.61468672804850666</v>
      </c>
    </row>
    <row r="9" spans="1:26" x14ac:dyDescent="0.25">
      <c r="A9" s="1802" t="s">
        <v>17</v>
      </c>
      <c r="B9" s="1803"/>
      <c r="C9" s="1018">
        <v>6086</v>
      </c>
      <c r="D9" s="1013">
        <f>C9/C12</f>
        <v>0.23005103005103006</v>
      </c>
      <c r="E9" s="1018">
        <v>6089</v>
      </c>
      <c r="F9" s="1013">
        <f>E9/E12</f>
        <v>0.24815584627297552</v>
      </c>
      <c r="G9" s="1018">
        <v>6206</v>
      </c>
      <c r="H9" s="274">
        <f>G9/G12</f>
        <v>0.25037317948924842</v>
      </c>
      <c r="I9" s="1018">
        <v>6221</v>
      </c>
      <c r="J9" s="274">
        <f>I9/I12</f>
        <v>0.26383646465074856</v>
      </c>
      <c r="K9" s="1018">
        <v>5767</v>
      </c>
      <c r="L9" s="274">
        <f>K9/K12</f>
        <v>0.23774580533454259</v>
      </c>
      <c r="M9" s="1018">
        <v>6293</v>
      </c>
      <c r="N9" s="274">
        <f>M9/M12</f>
        <v>0.26119619806582822</v>
      </c>
      <c r="O9" s="1018">
        <v>5839</v>
      </c>
      <c r="P9" s="274">
        <f>O9/O12</f>
        <v>0.24391160867204145</v>
      </c>
      <c r="Q9" s="1018">
        <v>6424</v>
      </c>
      <c r="R9" s="274">
        <f>Q9/Q12</f>
        <v>0.27802302432268677</v>
      </c>
      <c r="S9" s="1018">
        <v>7108</v>
      </c>
      <c r="T9" s="274">
        <f>S9/S12</f>
        <v>0.29770480817557382</v>
      </c>
      <c r="U9" s="1436">
        <v>6175</v>
      </c>
      <c r="V9" s="357">
        <f>U9/U12</f>
        <v>0.28996055597295267</v>
      </c>
      <c r="W9" s="1436">
        <v>6225</v>
      </c>
      <c r="X9" s="357">
        <f>W9/W12</f>
        <v>0.28006478607099472</v>
      </c>
      <c r="Y9" s="1436">
        <v>7175</v>
      </c>
      <c r="Z9" s="357">
        <f>Y9/Y12</f>
        <v>0.32225465977992362</v>
      </c>
    </row>
    <row r="10" spans="1:26" x14ac:dyDescent="0.25">
      <c r="A10" s="1802" t="s">
        <v>18</v>
      </c>
      <c r="B10" s="1803"/>
      <c r="C10" s="1019">
        <v>954</v>
      </c>
      <c r="D10" s="1013">
        <f>C10/C12</f>
        <v>3.6061236061236061E-2</v>
      </c>
      <c r="E10" s="1019">
        <v>788</v>
      </c>
      <c r="F10" s="1013">
        <f>E10/E12</f>
        <v>3.2114765456249743E-2</v>
      </c>
      <c r="G10" s="1018">
        <v>1030</v>
      </c>
      <c r="H10" s="274">
        <f>G10/G12</f>
        <v>4.1554040424416024E-2</v>
      </c>
      <c r="I10" s="1018">
        <v>950</v>
      </c>
      <c r="J10" s="274">
        <f>I10/I12</f>
        <v>4.0290088638195005E-2</v>
      </c>
      <c r="K10" s="1018">
        <v>1030</v>
      </c>
      <c r="L10" s="274">
        <f>K10/K12</f>
        <v>4.2461969740693405E-2</v>
      </c>
      <c r="M10" s="1018">
        <v>935</v>
      </c>
      <c r="N10" s="274">
        <f>M10/M12</f>
        <v>3.8807952517328687E-2</v>
      </c>
      <c r="O10" s="1018">
        <v>840</v>
      </c>
      <c r="P10" s="274">
        <f>O10/O12</f>
        <v>3.5089185011905256E-2</v>
      </c>
      <c r="Q10" s="1018">
        <v>804</v>
      </c>
      <c r="R10" s="274">
        <f>Q10/Q12</f>
        <v>3.4796156842378606E-2</v>
      </c>
      <c r="S10" s="1018">
        <v>815</v>
      </c>
      <c r="T10" s="274">
        <f>S10/S12</f>
        <v>3.4134695928966327E-2</v>
      </c>
      <c r="U10" s="1436">
        <v>749</v>
      </c>
      <c r="V10" s="357">
        <f>U10/U12</f>
        <v>3.5170924117205106E-2</v>
      </c>
      <c r="W10" s="1436">
        <v>861</v>
      </c>
      <c r="X10" s="357">
        <f>W10/W12</f>
        <v>3.8736671615602646E-2</v>
      </c>
      <c r="Y10" s="1436">
        <v>1072</v>
      </c>
      <c r="Z10" s="357">
        <f>Y10/Y12</f>
        <v>4.8147316415899394E-2</v>
      </c>
    </row>
    <row r="11" spans="1:26" ht="15.75" customHeight="1" thickBot="1" x14ac:dyDescent="0.3">
      <c r="A11" s="1812" t="s">
        <v>19</v>
      </c>
      <c r="B11" s="1813"/>
      <c r="C11" s="1020">
        <v>139</v>
      </c>
      <c r="D11" s="1015">
        <f>C11/C12</f>
        <v>5.2542052542052546E-3</v>
      </c>
      <c r="E11" s="1020">
        <v>167</v>
      </c>
      <c r="F11" s="1015">
        <f>E11/E12</f>
        <v>6.8060480091290702E-3</v>
      </c>
      <c r="G11" s="1020">
        <v>136</v>
      </c>
      <c r="H11" s="275">
        <f>G11/G12</f>
        <v>5.4867470851656108E-3</v>
      </c>
      <c r="I11" s="1020">
        <v>113</v>
      </c>
      <c r="J11" s="275">
        <f>I11/I12</f>
        <v>4.7924000169642482E-3</v>
      </c>
      <c r="K11" s="1020">
        <v>130</v>
      </c>
      <c r="L11" s="275">
        <f>K11/K12</f>
        <v>5.3592777342622751E-3</v>
      </c>
      <c r="M11" s="1020">
        <v>121</v>
      </c>
      <c r="N11" s="275">
        <f>M11/M12</f>
        <v>5.0222056198895946E-3</v>
      </c>
      <c r="O11" s="1020">
        <v>141</v>
      </c>
      <c r="P11" s="275">
        <f>O11/O12</f>
        <v>5.8899703412840969E-3</v>
      </c>
      <c r="Q11" s="1020">
        <v>140</v>
      </c>
      <c r="R11" s="275">
        <f>Q11/Q12</f>
        <v>6.0590322859863238E-3</v>
      </c>
      <c r="S11" s="1020">
        <v>143</v>
      </c>
      <c r="T11" s="275">
        <f>S11/S12</f>
        <v>5.9892779360026802E-3</v>
      </c>
      <c r="U11" s="1442">
        <v>128</v>
      </c>
      <c r="V11" s="359">
        <f>U11/U12</f>
        <v>6.0105184072126224E-3</v>
      </c>
      <c r="W11" s="1442">
        <v>176</v>
      </c>
      <c r="X11" s="359">
        <f>W11/W12</f>
        <v>7.9182975660233058E-3</v>
      </c>
      <c r="Y11" s="1442">
        <v>332</v>
      </c>
      <c r="Z11" s="359">
        <f>Y11/Y12</f>
        <v>1.4911295755670335E-2</v>
      </c>
    </row>
    <row r="12" spans="1:26" ht="16.5" thickTop="1" thickBot="1" x14ac:dyDescent="0.3">
      <c r="A12" s="1814" t="s">
        <v>20</v>
      </c>
      <c r="B12" s="1815"/>
      <c r="C12" s="1021">
        <f>SUM(C8:C11)</f>
        <v>26455</v>
      </c>
      <c r="D12" s="1017">
        <f>C12/C12</f>
        <v>1</v>
      </c>
      <c r="E12" s="1021">
        <f>SUM(E8:E11)</f>
        <v>24537</v>
      </c>
      <c r="F12" s="1017">
        <f>E12/E12</f>
        <v>1</v>
      </c>
      <c r="G12" s="1420">
        <f>SUM(G8:G11)</f>
        <v>24787</v>
      </c>
      <c r="H12" s="554">
        <f>G12/G12</f>
        <v>1</v>
      </c>
      <c r="I12" s="1420">
        <f>SUM(I8:I11)</f>
        <v>23579</v>
      </c>
      <c r="J12" s="554">
        <f>I12/I12</f>
        <v>1</v>
      </c>
      <c r="K12" s="1420">
        <f>SUM(K8:K11)</f>
        <v>24257</v>
      </c>
      <c r="L12" s="554">
        <f>K12/K12</f>
        <v>1</v>
      </c>
      <c r="M12" s="1420">
        <f>SUM(M8:M11)</f>
        <v>24093</v>
      </c>
      <c r="N12" s="554">
        <f>M12/M12</f>
        <v>1</v>
      </c>
      <c r="O12" s="1420">
        <f>SUM(O8:O11)</f>
        <v>23939</v>
      </c>
      <c r="P12" s="554">
        <f>O12/O12</f>
        <v>1</v>
      </c>
      <c r="Q12" s="1420">
        <f>SUM(Q8:Q11)</f>
        <v>23106</v>
      </c>
      <c r="R12" s="554">
        <f>SUM(R8:R11)</f>
        <v>1</v>
      </c>
      <c r="S12" s="1420">
        <f>SUM(S8:S11)</f>
        <v>23876</v>
      </c>
      <c r="T12" s="554">
        <f>S12/S12</f>
        <v>1</v>
      </c>
      <c r="U12" s="1420">
        <f>SUM(U8:U11)</f>
        <v>21296</v>
      </c>
      <c r="V12" s="1443">
        <f>U12/U12</f>
        <v>1</v>
      </c>
      <c r="W12" s="1420">
        <f>SUM(W8:W11)</f>
        <v>22227</v>
      </c>
      <c r="X12" s="1443">
        <f>W12/W12</f>
        <v>1</v>
      </c>
      <c r="Y12" s="1420">
        <f>SUM(Y8:Y11)</f>
        <v>22265</v>
      </c>
      <c r="Z12" s="1443">
        <f>Y12/Y12</f>
        <v>1</v>
      </c>
    </row>
    <row r="13" spans="1:26" ht="19.5" customHeight="1" thickBot="1" x14ac:dyDescent="0.3">
      <c r="A13" s="1788" t="s">
        <v>649</v>
      </c>
      <c r="B13" s="1789"/>
      <c r="C13" s="1789"/>
      <c r="D13" s="1789"/>
      <c r="E13" s="1789"/>
      <c r="F13" s="1789"/>
      <c r="G13" s="1789"/>
      <c r="H13" s="1789"/>
      <c r="I13" s="1789"/>
      <c r="J13" s="1789"/>
      <c r="K13" s="1789"/>
      <c r="L13" s="1789"/>
      <c r="M13" s="1789"/>
      <c r="N13" s="1789"/>
      <c r="O13" s="1789"/>
      <c r="P13" s="1789"/>
      <c r="Q13" s="1789"/>
      <c r="R13" s="1789"/>
      <c r="S13" s="1789"/>
      <c r="T13" s="1789"/>
      <c r="U13" s="1789"/>
      <c r="V13" s="1789"/>
      <c r="W13" s="1789"/>
      <c r="X13" s="1789"/>
      <c r="Y13" s="1789"/>
      <c r="Z13" s="1789"/>
    </row>
    <row r="14" spans="1:26" x14ac:dyDescent="0.25">
      <c r="A14" s="1818" t="s">
        <v>44</v>
      </c>
      <c r="B14" s="1819"/>
      <c r="C14" s="1018">
        <v>4962</v>
      </c>
      <c r="D14" s="1022">
        <v>0.18756378756378755</v>
      </c>
      <c r="E14" s="1018">
        <v>5049</v>
      </c>
      <c r="F14" s="1022">
        <v>0.20577087663528548</v>
      </c>
      <c r="G14" s="1018">
        <v>4990</v>
      </c>
      <c r="H14" s="274">
        <v>0.20131520555129706</v>
      </c>
      <c r="I14" s="1018">
        <v>4377</v>
      </c>
      <c r="J14" s="274">
        <v>0.18563128207303109</v>
      </c>
      <c r="K14" s="1018">
        <v>4457</v>
      </c>
      <c r="L14" s="274">
        <v>0.18374077585851506</v>
      </c>
      <c r="M14" s="1018">
        <v>4049</v>
      </c>
      <c r="N14" s="274">
        <v>0.1680571120242394</v>
      </c>
      <c r="O14" s="1018">
        <v>4160</v>
      </c>
      <c r="P14" s="274">
        <v>0.1737750114875308</v>
      </c>
      <c r="Q14" s="1018">
        <v>3777</v>
      </c>
      <c r="R14" s="274">
        <f>Q14/Q18</f>
        <v>0.16346403531550247</v>
      </c>
      <c r="S14" s="1018">
        <v>3957</v>
      </c>
      <c r="T14" s="274">
        <f>S14/S18</f>
        <v>0.16573127827106718</v>
      </c>
      <c r="U14" s="1436">
        <v>3504</v>
      </c>
      <c r="V14" s="1437">
        <f>U14/U18</f>
        <v>0.16453794139744554</v>
      </c>
      <c r="W14" s="1436">
        <v>3630</v>
      </c>
      <c r="X14" s="1437">
        <f>W14/W18</f>
        <v>0.16331488729923066</v>
      </c>
      <c r="Y14" s="1436">
        <v>3291</v>
      </c>
      <c r="Z14" s="1437">
        <f>Y14/Y18</f>
        <v>0.14781046485515384</v>
      </c>
    </row>
    <row r="15" spans="1:26" x14ac:dyDescent="0.25">
      <c r="A15" s="1810" t="s">
        <v>48</v>
      </c>
      <c r="B15" s="1811"/>
      <c r="C15" s="1018">
        <v>4817</v>
      </c>
      <c r="D15" s="1022">
        <v>0.18208278208278209</v>
      </c>
      <c r="E15" s="1018">
        <v>6903</v>
      </c>
      <c r="F15" s="1022">
        <v>0.28133023597016749</v>
      </c>
      <c r="G15" s="1018">
        <v>10347</v>
      </c>
      <c r="H15" s="274">
        <v>0.41799999999999998</v>
      </c>
      <c r="I15" s="1018">
        <v>9494</v>
      </c>
      <c r="J15" s="274">
        <v>0.40300000000000002</v>
      </c>
      <c r="K15" s="1018">
        <v>10123</v>
      </c>
      <c r="L15" s="274">
        <v>0.41699999999999998</v>
      </c>
      <c r="M15" s="1018">
        <v>9749</v>
      </c>
      <c r="N15" s="274">
        <v>0.40464035196945169</v>
      </c>
      <c r="O15" s="1018">
        <v>9152</v>
      </c>
      <c r="P15" s="274">
        <v>0.38230502527256777</v>
      </c>
      <c r="Q15" s="1018">
        <v>8985</v>
      </c>
      <c r="R15" s="274">
        <v>0.38900000000000001</v>
      </c>
      <c r="S15" s="1018">
        <v>9031</v>
      </c>
      <c r="T15" s="274">
        <f>S15/S18</f>
        <v>0.37824593734293854</v>
      </c>
      <c r="U15" s="1436">
        <v>8353</v>
      </c>
      <c r="V15" s="357">
        <f>U15/U18</f>
        <v>0.39223328324567996</v>
      </c>
      <c r="W15" s="1436">
        <v>8879</v>
      </c>
      <c r="X15" s="357">
        <f>W15/W18</f>
        <v>0.39946911414045982</v>
      </c>
      <c r="Y15" s="1436">
        <v>8378</v>
      </c>
      <c r="Z15" s="357">
        <f>Y15/Y18</f>
        <v>0.37628565012351223</v>
      </c>
    </row>
    <row r="16" spans="1:26" x14ac:dyDescent="0.25">
      <c r="A16" s="1810" t="s">
        <v>45</v>
      </c>
      <c r="B16" s="1811"/>
      <c r="C16" s="1018">
        <v>10817</v>
      </c>
      <c r="D16" s="1022">
        <v>0.40888300888300888</v>
      </c>
      <c r="E16" s="1018">
        <v>8982</v>
      </c>
      <c r="F16" s="1022">
        <v>0.36605942046704976</v>
      </c>
      <c r="G16" s="1018">
        <v>8848</v>
      </c>
      <c r="H16" s="274">
        <v>0.3569613103643039</v>
      </c>
      <c r="I16" s="1018">
        <v>9449</v>
      </c>
      <c r="J16" s="274">
        <v>0.40073794478137326</v>
      </c>
      <c r="K16" s="1018">
        <v>9374</v>
      </c>
      <c r="L16" s="274">
        <v>0.38644514985365047</v>
      </c>
      <c r="M16" s="1018">
        <v>9986</v>
      </c>
      <c r="N16" s="274">
        <v>0.4144772340513842</v>
      </c>
      <c r="O16" s="1018">
        <v>10252</v>
      </c>
      <c r="P16" s="274">
        <v>0.42825514850244373</v>
      </c>
      <c r="Q16" s="1018">
        <v>10059</v>
      </c>
      <c r="R16" s="274">
        <f>Q16/Q18</f>
        <v>0.43534146974811738</v>
      </c>
      <c r="S16" s="1018">
        <v>10593</v>
      </c>
      <c r="T16" s="274">
        <f>S16/S18</f>
        <v>0.4436672809515832</v>
      </c>
      <c r="U16" s="1436">
        <v>9158</v>
      </c>
      <c r="V16" s="1438">
        <f>U16/U18</f>
        <v>0.43003380916604056</v>
      </c>
      <c r="W16" s="1436">
        <v>9470</v>
      </c>
      <c r="X16" s="1438">
        <f>W16/W18</f>
        <v>0.42605839744454943</v>
      </c>
      <c r="Y16" s="1436">
        <v>10327</v>
      </c>
      <c r="Z16" s="1438">
        <f>Y16/Y18</f>
        <v>0.46382214237592634</v>
      </c>
    </row>
    <row r="17" spans="1:26" ht="15.75" thickBot="1" x14ac:dyDescent="0.3">
      <c r="A17" s="1806" t="s">
        <v>49</v>
      </c>
      <c r="B17" s="1807"/>
      <c r="C17" s="1023">
        <v>5859</v>
      </c>
      <c r="D17" s="1024">
        <v>0.22147042147042148</v>
      </c>
      <c r="E17" s="1023">
        <v>3603</v>
      </c>
      <c r="F17" s="1024">
        <v>0.14683946692749725</v>
      </c>
      <c r="G17" s="1020">
        <v>602</v>
      </c>
      <c r="H17" s="275">
        <v>2.4286924597571306E-2</v>
      </c>
      <c r="I17" s="1020">
        <v>259</v>
      </c>
      <c r="J17" s="275">
        <v>1.0984350481360533E-2</v>
      </c>
      <c r="K17" s="1020">
        <v>303</v>
      </c>
      <c r="L17" s="275">
        <v>1.2491239642165149E-2</v>
      </c>
      <c r="M17" s="1020">
        <v>309</v>
      </c>
      <c r="N17" s="275">
        <v>1.2825301954924666E-2</v>
      </c>
      <c r="O17" s="1020">
        <v>375</v>
      </c>
      <c r="P17" s="275">
        <v>1.5664814737457705E-2</v>
      </c>
      <c r="Q17" s="1020">
        <v>285</v>
      </c>
      <c r="R17" s="275">
        <f>Q17/Q18</f>
        <v>1.2334458582186444E-2</v>
      </c>
      <c r="S17" s="1020">
        <v>295</v>
      </c>
      <c r="T17" s="275">
        <f>S17/S18</f>
        <v>1.2355503434411124E-2</v>
      </c>
      <c r="U17" s="1439">
        <v>281</v>
      </c>
      <c r="V17" s="1440">
        <f>U17/U18</f>
        <v>1.3194966190833959E-2</v>
      </c>
      <c r="W17" s="1439">
        <v>248</v>
      </c>
      <c r="X17" s="1440">
        <f>W17/W18</f>
        <v>1.1157601115760111E-2</v>
      </c>
      <c r="Y17" s="1439">
        <v>269</v>
      </c>
      <c r="Z17" s="1440">
        <f>Y17/Y18</f>
        <v>1.208174264540759E-2</v>
      </c>
    </row>
    <row r="18" spans="1:26" ht="16.5" thickTop="1" thickBot="1" x14ac:dyDescent="0.3">
      <c r="A18" s="1804" t="s">
        <v>20</v>
      </c>
      <c r="B18" s="1805"/>
      <c r="C18" s="1021">
        <f>SUM(C14:C17)</f>
        <v>26455</v>
      </c>
      <c r="D18" s="1025">
        <f>C18/C18</f>
        <v>1</v>
      </c>
      <c r="E18" s="1021">
        <f>SUM(E14:E17)</f>
        <v>24537</v>
      </c>
      <c r="F18" s="1025">
        <f>E18/E18</f>
        <v>1</v>
      </c>
      <c r="G18" s="1420">
        <f>SUM(G14:G17)</f>
        <v>24787</v>
      </c>
      <c r="H18" s="554">
        <f>G18/G18</f>
        <v>1</v>
      </c>
      <c r="I18" s="1420">
        <f>SUM(I14:I17)</f>
        <v>23579</v>
      </c>
      <c r="J18" s="554">
        <f>I18/I18</f>
        <v>1</v>
      </c>
      <c r="K18" s="1420">
        <f>SUM(K14:K17)</f>
        <v>24257</v>
      </c>
      <c r="L18" s="554">
        <f>K18/K18</f>
        <v>1</v>
      </c>
      <c r="M18" s="1420">
        <f>SUM(M14:M17)</f>
        <v>24093</v>
      </c>
      <c r="N18" s="554">
        <f>M18/M18</f>
        <v>1</v>
      </c>
      <c r="O18" s="1420">
        <f>SUM(O14:O17)</f>
        <v>23939</v>
      </c>
      <c r="P18" s="554">
        <f>O18/O18</f>
        <v>1</v>
      </c>
      <c r="Q18" s="1420">
        <f>SUM(Q14:Q17)</f>
        <v>23106</v>
      </c>
      <c r="R18" s="554">
        <f>SUM(R14:R17)</f>
        <v>1.0001399636458064</v>
      </c>
      <c r="S18" s="1420">
        <f>SUM(S14:S17)</f>
        <v>23876</v>
      </c>
      <c r="T18" s="554">
        <f>S18/S18</f>
        <v>1</v>
      </c>
      <c r="U18" s="1420">
        <f>SUM(U14:U17)</f>
        <v>21296</v>
      </c>
      <c r="V18" s="1441">
        <f>U18/U18</f>
        <v>1</v>
      </c>
      <c r="W18" s="1420">
        <f>SUM(W14:W17)</f>
        <v>22227</v>
      </c>
      <c r="X18" s="1441">
        <f>W18/W18</f>
        <v>1</v>
      </c>
      <c r="Y18" s="1420">
        <f>SUM(Y14:Y17)</f>
        <v>22265</v>
      </c>
      <c r="Z18" s="1441">
        <f>Y18/Y18</f>
        <v>1</v>
      </c>
    </row>
    <row r="19" spans="1:26" ht="14.25" customHeight="1" thickBot="1" x14ac:dyDescent="0.3">
      <c r="A19" s="1733"/>
      <c r="B19" s="1734"/>
      <c r="C19" s="1735"/>
      <c r="D19" s="1736"/>
      <c r="E19" s="1735"/>
      <c r="F19" s="1736"/>
      <c r="G19" s="1735"/>
      <c r="H19" s="1736"/>
      <c r="I19" s="1735"/>
      <c r="J19" s="1736"/>
      <c r="K19" s="1735"/>
      <c r="L19" s="1736"/>
      <c r="M19" s="1735"/>
      <c r="N19" s="1736"/>
      <c r="O19" s="1735"/>
      <c r="P19" s="1736"/>
      <c r="Q19" s="1735"/>
      <c r="R19" s="1737"/>
      <c r="S19" s="1735"/>
      <c r="T19" s="1736"/>
    </row>
    <row r="20" spans="1:26" ht="19.5" customHeight="1" x14ac:dyDescent="0.25">
      <c r="A20" s="1788" t="s">
        <v>932</v>
      </c>
      <c r="B20" s="1789"/>
      <c r="C20" s="1789"/>
      <c r="D20" s="1789"/>
      <c r="E20" s="1789"/>
      <c r="F20" s="1789"/>
      <c r="G20" s="1789"/>
      <c r="H20" s="1789"/>
      <c r="I20" s="1789"/>
      <c r="J20" s="1789"/>
      <c r="K20" s="1789"/>
      <c r="L20" s="1789"/>
      <c r="M20" s="1789"/>
      <c r="N20" s="1789"/>
      <c r="O20" s="1789"/>
      <c r="P20" s="1789"/>
      <c r="Q20" s="1789"/>
      <c r="R20" s="1789"/>
      <c r="S20" s="1789"/>
      <c r="T20" s="1789"/>
      <c r="U20" s="1789"/>
      <c r="V20" s="1789"/>
      <c r="W20" s="1789"/>
      <c r="X20" s="1790"/>
    </row>
    <row r="21" spans="1:26" ht="14.25" customHeight="1" thickBot="1" x14ac:dyDescent="0.3">
      <c r="A21" s="1791" t="s">
        <v>845</v>
      </c>
      <c r="B21" s="1792"/>
      <c r="C21" s="1792"/>
      <c r="D21" s="1792"/>
      <c r="E21" s="1792"/>
      <c r="F21" s="1792"/>
      <c r="G21" s="1792"/>
      <c r="H21" s="1792"/>
      <c r="I21" s="1792"/>
      <c r="J21" s="1792"/>
      <c r="K21" s="1792"/>
      <c r="L21" s="1792"/>
      <c r="M21" s="1792"/>
      <c r="N21" s="1792"/>
      <c r="O21" s="1792"/>
      <c r="P21" s="1792"/>
      <c r="Q21" s="1792"/>
      <c r="R21" s="1792"/>
      <c r="S21" s="1792"/>
      <c r="T21" s="1792"/>
      <c r="U21" s="1792"/>
      <c r="V21" s="1792"/>
      <c r="W21" s="1792"/>
      <c r="X21" s="1793"/>
    </row>
    <row r="22" spans="1:26" ht="72" customHeight="1" thickBot="1" x14ac:dyDescent="0.3">
      <c r="A22" s="1742"/>
      <c r="B22" s="1034" t="s">
        <v>27</v>
      </c>
      <c r="C22" s="1743"/>
      <c r="D22" s="1743"/>
      <c r="E22" s="1743"/>
      <c r="F22" s="1743"/>
      <c r="G22" s="1743"/>
      <c r="H22" s="1743"/>
      <c r="I22" s="1744" t="s">
        <v>28</v>
      </c>
      <c r="J22" s="1744" t="s">
        <v>29</v>
      </c>
      <c r="K22" s="1744" t="s">
        <v>30</v>
      </c>
      <c r="L22" s="1744" t="s">
        <v>31</v>
      </c>
      <c r="M22" s="1744" t="s">
        <v>32</v>
      </c>
      <c r="N22" s="1744" t="s">
        <v>33</v>
      </c>
      <c r="O22" s="1744" t="s">
        <v>34</v>
      </c>
      <c r="P22" s="1744" t="s">
        <v>35</v>
      </c>
      <c r="Q22" s="1744" t="s">
        <v>36</v>
      </c>
      <c r="R22" s="1744" t="s">
        <v>37</v>
      </c>
      <c r="S22" s="1744" t="s">
        <v>38</v>
      </c>
      <c r="T22" s="1744" t="s">
        <v>39</v>
      </c>
      <c r="U22" s="1744" t="s">
        <v>40</v>
      </c>
      <c r="V22" s="1745" t="s">
        <v>41</v>
      </c>
      <c r="W22" s="1034" t="s">
        <v>42</v>
      </c>
      <c r="X22" s="1745" t="s">
        <v>43</v>
      </c>
    </row>
    <row r="23" spans="1:26" x14ac:dyDescent="0.25">
      <c r="A23" s="1738" t="s">
        <v>44</v>
      </c>
      <c r="B23" s="1444">
        <v>0</v>
      </c>
      <c r="C23" s="1747">
        <v>0</v>
      </c>
      <c r="D23" s="1747">
        <v>0</v>
      </c>
      <c r="E23" s="1747">
        <v>0</v>
      </c>
      <c r="F23" s="1747">
        <v>0</v>
      </c>
      <c r="G23" s="1747">
        <v>0</v>
      </c>
      <c r="H23" s="1747">
        <v>0</v>
      </c>
      <c r="I23" s="1445">
        <v>0</v>
      </c>
      <c r="J23" s="1445">
        <v>0</v>
      </c>
      <c r="K23" s="1445">
        <v>0</v>
      </c>
      <c r="L23" s="1445">
        <v>0</v>
      </c>
      <c r="M23" s="1445">
        <v>0</v>
      </c>
      <c r="N23" s="1445">
        <v>0</v>
      </c>
      <c r="O23" s="1445">
        <v>11</v>
      </c>
      <c r="P23" s="1445">
        <v>0</v>
      </c>
      <c r="Q23" s="1445">
        <v>0</v>
      </c>
      <c r="R23" s="1445">
        <v>2</v>
      </c>
      <c r="S23" s="1445">
        <v>0</v>
      </c>
      <c r="T23" s="1445">
        <v>0</v>
      </c>
      <c r="U23" s="1445">
        <v>0</v>
      </c>
      <c r="V23" s="1748">
        <v>0</v>
      </c>
      <c r="W23" s="1121">
        <f t="shared" ref="W23:W28" si="0">SUM(B23:V23)</f>
        <v>13</v>
      </c>
      <c r="X23" s="1035">
        <f>W23/W27</f>
        <v>4.5774647887323945E-2</v>
      </c>
    </row>
    <row r="24" spans="1:26" x14ac:dyDescent="0.25">
      <c r="A24" s="1739" t="s">
        <v>48</v>
      </c>
      <c r="B24" s="1447">
        <v>0</v>
      </c>
      <c r="C24" s="1749">
        <v>0</v>
      </c>
      <c r="D24" s="1749">
        <v>0</v>
      </c>
      <c r="E24" s="1749">
        <v>0</v>
      </c>
      <c r="F24" s="1749">
        <v>0</v>
      </c>
      <c r="G24" s="1749">
        <v>0</v>
      </c>
      <c r="H24" s="1749">
        <v>0</v>
      </c>
      <c r="I24" s="361">
        <v>0</v>
      </c>
      <c r="J24" s="361">
        <v>0</v>
      </c>
      <c r="K24" s="361">
        <v>2</v>
      </c>
      <c r="L24" s="361">
        <v>0</v>
      </c>
      <c r="M24" s="361">
        <v>0</v>
      </c>
      <c r="N24" s="361">
        <v>0</v>
      </c>
      <c r="O24" s="361">
        <v>73</v>
      </c>
      <c r="P24" s="361">
        <v>1</v>
      </c>
      <c r="Q24" s="361">
        <v>1</v>
      </c>
      <c r="R24" s="361">
        <v>14</v>
      </c>
      <c r="S24" s="361">
        <v>11</v>
      </c>
      <c r="T24" s="361">
        <v>0</v>
      </c>
      <c r="U24" s="361">
        <v>5</v>
      </c>
      <c r="V24" s="1750">
        <v>1</v>
      </c>
      <c r="W24" s="1122">
        <f t="shared" si="0"/>
        <v>108</v>
      </c>
      <c r="X24" s="1036">
        <f>W24/W27</f>
        <v>0.38028169014084506</v>
      </c>
    </row>
    <row r="25" spans="1:26" x14ac:dyDescent="0.25">
      <c r="A25" s="1739" t="s">
        <v>45</v>
      </c>
      <c r="B25" s="1447">
        <v>0</v>
      </c>
      <c r="C25" s="1749">
        <v>0</v>
      </c>
      <c r="D25" s="1749">
        <v>0</v>
      </c>
      <c r="E25" s="1749">
        <v>0</v>
      </c>
      <c r="F25" s="1749">
        <v>0</v>
      </c>
      <c r="G25" s="1749">
        <v>0</v>
      </c>
      <c r="H25" s="1749">
        <v>0</v>
      </c>
      <c r="I25" s="361">
        <v>10</v>
      </c>
      <c r="J25" s="361">
        <v>2</v>
      </c>
      <c r="K25" s="361">
        <v>3</v>
      </c>
      <c r="L25" s="361">
        <v>0</v>
      </c>
      <c r="M25" s="361">
        <v>0</v>
      </c>
      <c r="N25" s="361">
        <v>1</v>
      </c>
      <c r="O25" s="361">
        <v>74</v>
      </c>
      <c r="P25" s="361">
        <v>0</v>
      </c>
      <c r="Q25" s="361">
        <v>2</v>
      </c>
      <c r="R25" s="361">
        <v>34</v>
      </c>
      <c r="S25" s="361">
        <v>24</v>
      </c>
      <c r="T25" s="361">
        <v>2</v>
      </c>
      <c r="U25" s="361">
        <v>0</v>
      </c>
      <c r="V25" s="1750">
        <v>2</v>
      </c>
      <c r="W25" s="1122">
        <f t="shared" si="0"/>
        <v>154</v>
      </c>
      <c r="X25" s="1036">
        <f>W25/W27</f>
        <v>0.54225352112676062</v>
      </c>
    </row>
    <row r="26" spans="1:26" ht="15.75" thickBot="1" x14ac:dyDescent="0.3">
      <c r="A26" s="1740" t="s">
        <v>49</v>
      </c>
      <c r="B26" s="1448">
        <v>0</v>
      </c>
      <c r="C26" s="1751">
        <v>0</v>
      </c>
      <c r="D26" s="1751">
        <v>0</v>
      </c>
      <c r="E26" s="1751">
        <v>0</v>
      </c>
      <c r="F26" s="1751">
        <v>0</v>
      </c>
      <c r="G26" s="1751">
        <v>0</v>
      </c>
      <c r="H26" s="1751">
        <v>0</v>
      </c>
      <c r="I26" s="362">
        <v>0</v>
      </c>
      <c r="J26" s="362">
        <v>0</v>
      </c>
      <c r="K26" s="362">
        <v>0</v>
      </c>
      <c r="L26" s="362">
        <v>0</v>
      </c>
      <c r="M26" s="362">
        <v>0</v>
      </c>
      <c r="N26" s="362">
        <v>0</v>
      </c>
      <c r="O26" s="362">
        <v>6</v>
      </c>
      <c r="P26" s="362">
        <v>0</v>
      </c>
      <c r="Q26" s="362">
        <v>1</v>
      </c>
      <c r="R26" s="362">
        <v>2</v>
      </c>
      <c r="S26" s="362">
        <v>0</v>
      </c>
      <c r="T26" s="362">
        <v>0</v>
      </c>
      <c r="U26" s="362">
        <v>0</v>
      </c>
      <c r="V26" s="1752">
        <v>0</v>
      </c>
      <c r="W26" s="1123">
        <f t="shared" si="0"/>
        <v>9</v>
      </c>
      <c r="X26" s="1037">
        <f>W26/W27</f>
        <v>3.1690140845070422E-2</v>
      </c>
    </row>
    <row r="27" spans="1:26" ht="15.75" thickTop="1" x14ac:dyDescent="0.25">
      <c r="A27" s="1738" t="s">
        <v>26</v>
      </c>
      <c r="B27" s="1038">
        <f>SUM(B23:B26)</f>
        <v>0</v>
      </c>
      <c r="C27" s="1661"/>
      <c r="D27" s="1661"/>
      <c r="E27" s="1661"/>
      <c r="F27" s="1661"/>
      <c r="G27" s="1661"/>
      <c r="H27" s="1661"/>
      <c r="I27" s="72">
        <f>SUM(I23:I26)</f>
        <v>10</v>
      </c>
      <c r="J27" s="72">
        <f t="shared" ref="J27:U27" si="1">SUM(J23:J26)</f>
        <v>2</v>
      </c>
      <c r="K27" s="72">
        <f t="shared" si="1"/>
        <v>5</v>
      </c>
      <c r="L27" s="72">
        <f t="shared" si="1"/>
        <v>0</v>
      </c>
      <c r="M27" s="72">
        <f t="shared" si="1"/>
        <v>0</v>
      </c>
      <c r="N27" s="72">
        <f t="shared" si="1"/>
        <v>1</v>
      </c>
      <c r="O27" s="72">
        <f t="shared" si="1"/>
        <v>164</v>
      </c>
      <c r="P27" s="72">
        <f t="shared" si="1"/>
        <v>1</v>
      </c>
      <c r="Q27" s="72">
        <f t="shared" si="1"/>
        <v>4</v>
      </c>
      <c r="R27" s="72">
        <f t="shared" si="1"/>
        <v>52</v>
      </c>
      <c r="S27" s="72">
        <f t="shared" si="1"/>
        <v>35</v>
      </c>
      <c r="T27" s="72">
        <f t="shared" si="1"/>
        <v>2</v>
      </c>
      <c r="U27" s="72">
        <f t="shared" si="1"/>
        <v>5</v>
      </c>
      <c r="V27" s="1746">
        <f>SUM(V23:V26)</f>
        <v>3</v>
      </c>
      <c r="W27" s="1027">
        <f t="shared" si="0"/>
        <v>284</v>
      </c>
      <c r="X27" s="1039">
        <f>W27/W27</f>
        <v>1</v>
      </c>
    </row>
    <row r="28" spans="1:26" ht="15.75" thickBot="1" x14ac:dyDescent="0.3">
      <c r="A28" s="1741" t="s">
        <v>132</v>
      </c>
      <c r="B28" s="1028">
        <f>B27/$W$27</f>
        <v>0</v>
      </c>
      <c r="C28" s="1040">
        <f t="shared" ref="C28:V28" si="2">C27/$W$27</f>
        <v>0</v>
      </c>
      <c r="D28" s="1040">
        <f t="shared" si="2"/>
        <v>0</v>
      </c>
      <c r="E28" s="1040">
        <f t="shared" si="2"/>
        <v>0</v>
      </c>
      <c r="F28" s="1040">
        <f t="shared" si="2"/>
        <v>0</v>
      </c>
      <c r="G28" s="1040">
        <f t="shared" si="2"/>
        <v>0</v>
      </c>
      <c r="H28" s="1040">
        <f t="shared" si="2"/>
        <v>0</v>
      </c>
      <c r="I28" s="1040">
        <f t="shared" si="2"/>
        <v>3.5211267605633804E-2</v>
      </c>
      <c r="J28" s="1040">
        <f t="shared" si="2"/>
        <v>7.0422535211267607E-3</v>
      </c>
      <c r="K28" s="1040">
        <f t="shared" si="2"/>
        <v>1.7605633802816902E-2</v>
      </c>
      <c r="L28" s="1040">
        <f t="shared" si="2"/>
        <v>0</v>
      </c>
      <c r="M28" s="1040">
        <f t="shared" si="2"/>
        <v>0</v>
      </c>
      <c r="N28" s="1040">
        <f t="shared" si="2"/>
        <v>3.5211267605633804E-3</v>
      </c>
      <c r="O28" s="1040">
        <f t="shared" si="2"/>
        <v>0.57746478873239437</v>
      </c>
      <c r="P28" s="1040">
        <f t="shared" si="2"/>
        <v>3.5211267605633804E-3</v>
      </c>
      <c r="Q28" s="1040">
        <f t="shared" si="2"/>
        <v>1.4084507042253521E-2</v>
      </c>
      <c r="R28" s="1040">
        <f t="shared" si="2"/>
        <v>0.18309859154929578</v>
      </c>
      <c r="S28" s="1040">
        <f t="shared" si="2"/>
        <v>0.12323943661971831</v>
      </c>
      <c r="T28" s="1040">
        <f t="shared" si="2"/>
        <v>7.0422535211267607E-3</v>
      </c>
      <c r="U28" s="1040">
        <f t="shared" si="2"/>
        <v>1.7605633802816902E-2</v>
      </c>
      <c r="V28" s="1708">
        <f t="shared" si="2"/>
        <v>1.0563380281690141E-2</v>
      </c>
      <c r="W28" s="1028">
        <f t="shared" si="0"/>
        <v>1</v>
      </c>
      <c r="X28" s="1042"/>
    </row>
    <row r="29" spans="1:26" ht="14.25" hidden="1" customHeight="1" x14ac:dyDescent="0.25">
      <c r="A29" s="1788" t="s">
        <v>650</v>
      </c>
      <c r="B29" s="1789"/>
      <c r="C29" s="1789"/>
      <c r="D29" s="1789"/>
      <c r="E29" s="1789"/>
      <c r="F29" s="1789"/>
      <c r="G29" s="1789"/>
      <c r="H29" s="1789"/>
      <c r="I29" s="1789"/>
      <c r="J29" s="1789"/>
      <c r="K29" s="1789"/>
      <c r="L29" s="1789"/>
      <c r="M29" s="1789"/>
      <c r="N29" s="1789"/>
      <c r="O29" s="1789"/>
      <c r="P29" s="1789"/>
      <c r="Q29" s="1789"/>
      <c r="R29" s="1789"/>
      <c r="S29" s="1789"/>
      <c r="T29" s="1789"/>
      <c r="U29" s="1789"/>
      <c r="V29" s="1789"/>
      <c r="W29" s="1789"/>
      <c r="X29" s="1789"/>
      <c r="Y29" s="1789"/>
      <c r="Z29" s="1789"/>
    </row>
    <row r="30" spans="1:26" ht="16.5" hidden="1" thickBot="1" x14ac:dyDescent="0.3">
      <c r="A30" s="1791" t="s">
        <v>771</v>
      </c>
      <c r="B30" s="1792"/>
      <c r="C30" s="1792"/>
      <c r="D30" s="1792"/>
      <c r="E30" s="1792"/>
      <c r="F30" s="1792"/>
      <c r="G30" s="1792"/>
      <c r="H30" s="1792"/>
      <c r="I30" s="1792"/>
      <c r="J30" s="1792"/>
      <c r="K30" s="1792"/>
      <c r="L30" s="1792"/>
      <c r="M30" s="1792"/>
      <c r="N30" s="1792"/>
      <c r="O30" s="1792"/>
      <c r="P30" s="1792"/>
      <c r="Q30" s="1792"/>
      <c r="R30" s="1792"/>
      <c r="S30" s="1792"/>
      <c r="T30" s="1792"/>
      <c r="U30" s="1792"/>
      <c r="V30" s="1792"/>
      <c r="W30" s="1792"/>
      <c r="X30" s="1792"/>
      <c r="Y30" s="1792"/>
      <c r="Z30" s="1792"/>
    </row>
    <row r="31" spans="1:26" ht="60.75" hidden="1" thickBot="1" x14ac:dyDescent="0.3">
      <c r="A31" s="555"/>
      <c r="B31" s="1031" t="s">
        <v>27</v>
      </c>
      <c r="C31" s="1660"/>
      <c r="D31" s="1660"/>
      <c r="E31" s="1660"/>
      <c r="F31" s="1660"/>
      <c r="G31" s="1660"/>
      <c r="H31" s="1660"/>
      <c r="I31" s="1032" t="s">
        <v>28</v>
      </c>
      <c r="J31" s="1032" t="s">
        <v>29</v>
      </c>
      <c r="K31" s="1032" t="s">
        <v>627</v>
      </c>
      <c r="L31" s="1033" t="s">
        <v>28</v>
      </c>
      <c r="M31" s="1032" t="s">
        <v>30</v>
      </c>
      <c r="N31" s="1032" t="s">
        <v>31</v>
      </c>
      <c r="O31" s="1032" t="s">
        <v>32</v>
      </c>
      <c r="P31" s="1032" t="s">
        <v>33</v>
      </c>
      <c r="Q31" s="1032" t="s">
        <v>34</v>
      </c>
      <c r="R31" s="1032" t="s">
        <v>35</v>
      </c>
      <c r="S31" s="1032" t="s">
        <v>36</v>
      </c>
      <c r="T31" s="1032" t="s">
        <v>37</v>
      </c>
      <c r="U31" s="1032" t="s">
        <v>38</v>
      </c>
      <c r="V31" s="1032" t="s">
        <v>39</v>
      </c>
      <c r="W31" s="1032" t="s">
        <v>40</v>
      </c>
      <c r="X31" s="1033" t="s">
        <v>41</v>
      </c>
      <c r="Y31" s="1034" t="s">
        <v>42</v>
      </c>
      <c r="Z31" s="1032" t="s">
        <v>43</v>
      </c>
    </row>
    <row r="32" spans="1:26" hidden="1" x14ac:dyDescent="0.25">
      <c r="A32" s="1030" t="s">
        <v>44</v>
      </c>
      <c r="B32" s="1444">
        <v>0</v>
      </c>
      <c r="C32" s="1661"/>
      <c r="D32" s="1661"/>
      <c r="E32" s="1661"/>
      <c r="F32" s="1661"/>
      <c r="G32" s="1661"/>
      <c r="H32" s="1661"/>
      <c r="I32" s="1445">
        <v>0</v>
      </c>
      <c r="J32" s="1445">
        <v>0</v>
      </c>
      <c r="K32" s="1445">
        <v>0</v>
      </c>
      <c r="L32" s="1446">
        <v>0</v>
      </c>
      <c r="M32" s="1445">
        <v>0</v>
      </c>
      <c r="N32" s="1445">
        <v>0</v>
      </c>
      <c r="O32" s="1445">
        <v>0</v>
      </c>
      <c r="P32" s="1445">
        <v>0</v>
      </c>
      <c r="Q32" s="1445">
        <v>0</v>
      </c>
      <c r="R32" s="1445">
        <v>0</v>
      </c>
      <c r="S32" s="1445">
        <v>0</v>
      </c>
      <c r="T32" s="1445">
        <v>0</v>
      </c>
      <c r="U32" s="1445">
        <v>0</v>
      </c>
      <c r="V32" s="1445">
        <v>0</v>
      </c>
      <c r="W32" s="1445">
        <v>0</v>
      </c>
      <c r="X32" s="1446">
        <v>0</v>
      </c>
      <c r="Y32" s="1121">
        <v>0</v>
      </c>
      <c r="Z32" s="1035">
        <v>0</v>
      </c>
    </row>
    <row r="33" spans="1:26" hidden="1" x14ac:dyDescent="0.25">
      <c r="A33" s="1433" t="s">
        <v>48</v>
      </c>
      <c r="B33" s="1447">
        <v>0</v>
      </c>
      <c r="C33" s="1662"/>
      <c r="D33" s="1662"/>
      <c r="E33" s="1662"/>
      <c r="F33" s="1662"/>
      <c r="G33" s="1662"/>
      <c r="H33" s="1662"/>
      <c r="I33" s="361">
        <v>0</v>
      </c>
      <c r="J33" s="361">
        <v>0</v>
      </c>
      <c r="K33" s="361">
        <v>0</v>
      </c>
      <c r="L33" s="624">
        <v>0</v>
      </c>
      <c r="M33" s="361">
        <v>0</v>
      </c>
      <c r="N33" s="361">
        <v>0</v>
      </c>
      <c r="O33" s="361">
        <v>0</v>
      </c>
      <c r="P33" s="361">
        <v>0</v>
      </c>
      <c r="Q33" s="361">
        <v>0</v>
      </c>
      <c r="R33" s="361">
        <v>0</v>
      </c>
      <c r="S33" s="361">
        <v>0</v>
      </c>
      <c r="T33" s="361">
        <v>0</v>
      </c>
      <c r="U33" s="361">
        <v>0</v>
      </c>
      <c r="V33" s="361">
        <v>0</v>
      </c>
      <c r="W33" s="361">
        <v>0</v>
      </c>
      <c r="X33" s="624">
        <v>0</v>
      </c>
      <c r="Y33" s="1122">
        <v>0</v>
      </c>
      <c r="Z33" s="1036">
        <v>0</v>
      </c>
    </row>
    <row r="34" spans="1:26" hidden="1" x14ac:dyDescent="0.25">
      <c r="A34" s="1433" t="s">
        <v>45</v>
      </c>
      <c r="B34" s="1447">
        <v>0</v>
      </c>
      <c r="C34" s="1662"/>
      <c r="D34" s="1662"/>
      <c r="E34" s="1662"/>
      <c r="F34" s="1662"/>
      <c r="G34" s="1662"/>
      <c r="H34" s="1662"/>
      <c r="I34" s="361">
        <v>0</v>
      </c>
      <c r="J34" s="361">
        <v>0</v>
      </c>
      <c r="K34" s="361">
        <v>0</v>
      </c>
      <c r="L34" s="624">
        <v>0</v>
      </c>
      <c r="M34" s="361">
        <v>0</v>
      </c>
      <c r="N34" s="361">
        <v>0</v>
      </c>
      <c r="O34" s="361">
        <v>0</v>
      </c>
      <c r="P34" s="361">
        <v>0</v>
      </c>
      <c r="Q34" s="361">
        <v>0</v>
      </c>
      <c r="R34" s="361">
        <v>0</v>
      </c>
      <c r="S34" s="361">
        <v>0</v>
      </c>
      <c r="T34" s="361">
        <v>0</v>
      </c>
      <c r="U34" s="361">
        <v>0</v>
      </c>
      <c r="V34" s="361">
        <v>0</v>
      </c>
      <c r="W34" s="361">
        <v>0</v>
      </c>
      <c r="X34" s="624">
        <v>0</v>
      </c>
      <c r="Y34" s="1122">
        <v>0</v>
      </c>
      <c r="Z34" s="1036">
        <v>0</v>
      </c>
    </row>
    <row r="35" spans="1:26" ht="15.75" hidden="1" thickBot="1" x14ac:dyDescent="0.3">
      <c r="A35" s="1434" t="s">
        <v>49</v>
      </c>
      <c r="B35" s="1448">
        <v>0</v>
      </c>
      <c r="C35" s="1663"/>
      <c r="D35" s="1663"/>
      <c r="E35" s="1663"/>
      <c r="F35" s="1663"/>
      <c r="G35" s="1663"/>
      <c r="H35" s="1663"/>
      <c r="I35" s="362">
        <v>0</v>
      </c>
      <c r="J35" s="362">
        <v>0</v>
      </c>
      <c r="K35" s="362">
        <v>0</v>
      </c>
      <c r="L35" s="625">
        <v>0</v>
      </c>
      <c r="M35" s="362">
        <v>0</v>
      </c>
      <c r="N35" s="362">
        <v>0</v>
      </c>
      <c r="O35" s="362">
        <v>0</v>
      </c>
      <c r="P35" s="362">
        <v>0</v>
      </c>
      <c r="Q35" s="362">
        <v>0</v>
      </c>
      <c r="R35" s="362">
        <v>0</v>
      </c>
      <c r="S35" s="362">
        <v>0</v>
      </c>
      <c r="T35" s="362">
        <v>0</v>
      </c>
      <c r="U35" s="362">
        <v>0</v>
      </c>
      <c r="V35" s="362">
        <v>0</v>
      </c>
      <c r="W35" s="362">
        <v>0</v>
      </c>
      <c r="X35" s="625">
        <v>0</v>
      </c>
      <c r="Y35" s="1123">
        <v>0</v>
      </c>
      <c r="Z35" s="1037">
        <v>0</v>
      </c>
    </row>
    <row r="36" spans="1:26" ht="15.75" hidden="1" thickTop="1" x14ac:dyDescent="0.25">
      <c r="A36" s="1030" t="s">
        <v>26</v>
      </c>
      <c r="B36" s="1038">
        <v>0</v>
      </c>
      <c r="C36" s="1661"/>
      <c r="D36" s="1661"/>
      <c r="E36" s="1661"/>
      <c r="F36" s="1661"/>
      <c r="G36" s="1661"/>
      <c r="H36" s="1661"/>
      <c r="I36" s="72">
        <v>0</v>
      </c>
      <c r="J36" s="72">
        <v>0</v>
      </c>
      <c r="K36" s="72">
        <v>0</v>
      </c>
      <c r="L36" s="1026">
        <v>0</v>
      </c>
      <c r="M36" s="72">
        <v>0</v>
      </c>
      <c r="N36" s="72">
        <v>0</v>
      </c>
      <c r="O36" s="72">
        <v>0</v>
      </c>
      <c r="P36" s="72">
        <v>0</v>
      </c>
      <c r="Q36" s="72">
        <v>0</v>
      </c>
      <c r="R36" s="72">
        <v>0</v>
      </c>
      <c r="S36" s="72">
        <v>0</v>
      </c>
      <c r="T36" s="72">
        <v>0</v>
      </c>
      <c r="U36" s="72">
        <v>0</v>
      </c>
      <c r="V36" s="72">
        <v>0</v>
      </c>
      <c r="W36" s="72">
        <v>0</v>
      </c>
      <c r="X36" s="1026">
        <v>0</v>
      </c>
      <c r="Y36" s="1027">
        <v>0</v>
      </c>
      <c r="Z36" s="1039">
        <v>0</v>
      </c>
    </row>
    <row r="37" spans="1:26" ht="14.25" hidden="1" customHeight="1" thickBot="1" x14ac:dyDescent="0.3">
      <c r="A37" s="1433" t="s">
        <v>132</v>
      </c>
      <c r="B37" s="1028">
        <v>0</v>
      </c>
      <c r="C37" s="1664"/>
      <c r="D37" s="1664"/>
      <c r="E37" s="1664"/>
      <c r="F37" s="1664"/>
      <c r="G37" s="1664"/>
      <c r="H37" s="1664"/>
      <c r="I37" s="1040">
        <v>0</v>
      </c>
      <c r="J37" s="1040">
        <v>0</v>
      </c>
      <c r="K37" s="1040">
        <v>0</v>
      </c>
      <c r="L37" s="1041">
        <v>0</v>
      </c>
      <c r="M37" s="1040">
        <v>0</v>
      </c>
      <c r="N37" s="1040">
        <v>0</v>
      </c>
      <c r="O37" s="1040">
        <v>0</v>
      </c>
      <c r="P37" s="1040">
        <v>0</v>
      </c>
      <c r="Q37" s="1040">
        <v>0</v>
      </c>
      <c r="R37" s="1040">
        <v>0</v>
      </c>
      <c r="S37" s="1040">
        <v>0</v>
      </c>
      <c r="T37" s="1040">
        <v>0</v>
      </c>
      <c r="U37" s="1040">
        <v>0</v>
      </c>
      <c r="V37" s="1040">
        <v>0</v>
      </c>
      <c r="W37" s="1040">
        <v>0</v>
      </c>
      <c r="X37" s="1041">
        <v>0</v>
      </c>
      <c r="Y37" s="1028">
        <v>0</v>
      </c>
      <c r="Z37" s="1042"/>
    </row>
    <row r="38" spans="1:26" ht="14.25" hidden="1" customHeight="1" x14ac:dyDescent="0.25">
      <c r="A38" s="1788" t="s">
        <v>650</v>
      </c>
      <c r="B38" s="1789"/>
      <c r="C38" s="1789"/>
      <c r="D38" s="1789"/>
      <c r="E38" s="1789"/>
      <c r="F38" s="1789"/>
      <c r="G38" s="1789"/>
      <c r="H38" s="1789"/>
      <c r="I38" s="1789"/>
      <c r="J38" s="1789"/>
      <c r="K38" s="1789"/>
      <c r="L38" s="1789"/>
      <c r="M38" s="1789"/>
      <c r="N38" s="1789"/>
      <c r="O38" s="1789"/>
      <c r="P38" s="1789"/>
      <c r="Q38" s="1789"/>
      <c r="R38" s="1789"/>
      <c r="S38" s="1789"/>
      <c r="T38" s="1789"/>
      <c r="U38" s="1789"/>
      <c r="V38" s="1789"/>
      <c r="W38" s="1789"/>
      <c r="X38" s="1789"/>
      <c r="Y38" s="1789"/>
      <c r="Z38" s="1789"/>
    </row>
    <row r="39" spans="1:26" ht="16.5" hidden="1" thickBot="1" x14ac:dyDescent="0.3">
      <c r="A39" s="1791" t="s">
        <v>691</v>
      </c>
      <c r="B39" s="1792"/>
      <c r="C39" s="1792"/>
      <c r="D39" s="1792"/>
      <c r="E39" s="1792"/>
      <c r="F39" s="1792"/>
      <c r="G39" s="1792"/>
      <c r="H39" s="1792"/>
      <c r="I39" s="1792"/>
      <c r="J39" s="1792"/>
      <c r="K39" s="1792"/>
      <c r="L39" s="1792"/>
      <c r="M39" s="1792"/>
      <c r="N39" s="1792"/>
      <c r="O39" s="1792"/>
      <c r="P39" s="1792"/>
      <c r="Q39" s="1792"/>
      <c r="R39" s="1792"/>
      <c r="S39" s="1792"/>
      <c r="T39" s="1792"/>
      <c r="U39" s="1792"/>
      <c r="V39" s="1792"/>
      <c r="W39" s="1792"/>
      <c r="X39" s="1792"/>
      <c r="Y39" s="1792"/>
      <c r="Z39" s="1792"/>
    </row>
    <row r="40" spans="1:26" ht="60.75" hidden="1" thickBot="1" x14ac:dyDescent="0.3">
      <c r="A40" s="555"/>
      <c r="B40" s="1031" t="s">
        <v>27</v>
      </c>
      <c r="C40" s="1660"/>
      <c r="D40" s="1660"/>
      <c r="E40" s="1660"/>
      <c r="F40" s="1660"/>
      <c r="G40" s="1660"/>
      <c r="H40" s="1660"/>
      <c r="I40" s="1032" t="s">
        <v>28</v>
      </c>
      <c r="J40" s="1032" t="s">
        <v>29</v>
      </c>
      <c r="K40" s="1032" t="s">
        <v>627</v>
      </c>
      <c r="L40" s="1033" t="s">
        <v>28</v>
      </c>
      <c r="M40" s="1032" t="s">
        <v>30</v>
      </c>
      <c r="N40" s="1032" t="s">
        <v>31</v>
      </c>
      <c r="O40" s="1032" t="s">
        <v>32</v>
      </c>
      <c r="P40" s="1032" t="s">
        <v>33</v>
      </c>
      <c r="Q40" s="1032" t="s">
        <v>34</v>
      </c>
      <c r="R40" s="1032" t="s">
        <v>35</v>
      </c>
      <c r="S40" s="1032" t="s">
        <v>36</v>
      </c>
      <c r="T40" s="1032" t="s">
        <v>37</v>
      </c>
      <c r="U40" s="1032" t="s">
        <v>38</v>
      </c>
      <c r="V40" s="1032" t="s">
        <v>39</v>
      </c>
      <c r="W40" s="1032" t="s">
        <v>40</v>
      </c>
      <c r="X40" s="1033" t="s">
        <v>41</v>
      </c>
      <c r="Y40" s="1034" t="s">
        <v>42</v>
      </c>
      <c r="Z40" s="1032" t="s">
        <v>43</v>
      </c>
    </row>
    <row r="41" spans="1:26" hidden="1" x14ac:dyDescent="0.25">
      <c r="A41" s="1030" t="s">
        <v>44</v>
      </c>
      <c r="B41" s="1444">
        <v>0</v>
      </c>
      <c r="C41" s="1661"/>
      <c r="D41" s="1661"/>
      <c r="E41" s="1661"/>
      <c r="F41" s="1661"/>
      <c r="G41" s="1661"/>
      <c r="H41" s="1661"/>
      <c r="I41" s="1445">
        <v>0</v>
      </c>
      <c r="J41" s="1445">
        <v>0</v>
      </c>
      <c r="K41" s="1445">
        <v>0</v>
      </c>
      <c r="L41" s="1446">
        <v>0</v>
      </c>
      <c r="M41" s="1445">
        <v>0</v>
      </c>
      <c r="N41" s="1445">
        <v>0</v>
      </c>
      <c r="O41" s="1445">
        <v>0</v>
      </c>
      <c r="P41" s="1445">
        <v>0</v>
      </c>
      <c r="Q41" s="1445">
        <v>0</v>
      </c>
      <c r="R41" s="1445">
        <v>0</v>
      </c>
      <c r="S41" s="1445">
        <v>0</v>
      </c>
      <c r="T41" s="1445">
        <v>0</v>
      </c>
      <c r="U41" s="1445">
        <v>0</v>
      </c>
      <c r="V41" s="1445">
        <v>0</v>
      </c>
      <c r="W41" s="1445">
        <v>0</v>
      </c>
      <c r="X41" s="1446">
        <v>0</v>
      </c>
      <c r="Y41" s="1121">
        <v>0</v>
      </c>
      <c r="Z41" s="1035">
        <v>0</v>
      </c>
    </row>
    <row r="42" spans="1:26" hidden="1" x14ac:dyDescent="0.25">
      <c r="A42" s="1378" t="s">
        <v>48</v>
      </c>
      <c r="B42" s="1447">
        <v>0</v>
      </c>
      <c r="C42" s="1662"/>
      <c r="D42" s="1662"/>
      <c r="E42" s="1662"/>
      <c r="F42" s="1662"/>
      <c r="G42" s="1662"/>
      <c r="H42" s="1662"/>
      <c r="I42" s="361">
        <v>0</v>
      </c>
      <c r="J42" s="361">
        <v>0</v>
      </c>
      <c r="K42" s="361">
        <v>0</v>
      </c>
      <c r="L42" s="624">
        <v>0</v>
      </c>
      <c r="M42" s="361">
        <v>0</v>
      </c>
      <c r="N42" s="361">
        <v>0</v>
      </c>
      <c r="O42" s="361">
        <v>0</v>
      </c>
      <c r="P42" s="361">
        <v>0</v>
      </c>
      <c r="Q42" s="361">
        <v>0</v>
      </c>
      <c r="R42" s="361">
        <v>0</v>
      </c>
      <c r="S42" s="361">
        <v>0</v>
      </c>
      <c r="T42" s="361">
        <v>0</v>
      </c>
      <c r="U42" s="361">
        <v>0</v>
      </c>
      <c r="V42" s="361">
        <v>0</v>
      </c>
      <c r="W42" s="361">
        <v>0</v>
      </c>
      <c r="X42" s="624">
        <v>0</v>
      </c>
      <c r="Y42" s="1122">
        <v>0</v>
      </c>
      <c r="Z42" s="1036">
        <v>0</v>
      </c>
    </row>
    <row r="43" spans="1:26" hidden="1" x14ac:dyDescent="0.25">
      <c r="A43" s="1378" t="s">
        <v>45</v>
      </c>
      <c r="B43" s="1447">
        <v>0</v>
      </c>
      <c r="C43" s="1662"/>
      <c r="D43" s="1662"/>
      <c r="E43" s="1662"/>
      <c r="F43" s="1662"/>
      <c r="G43" s="1662"/>
      <c r="H43" s="1662"/>
      <c r="I43" s="361">
        <v>0</v>
      </c>
      <c r="J43" s="361">
        <v>0</v>
      </c>
      <c r="K43" s="361">
        <v>0</v>
      </c>
      <c r="L43" s="624">
        <v>0</v>
      </c>
      <c r="M43" s="361">
        <v>0</v>
      </c>
      <c r="N43" s="361">
        <v>0</v>
      </c>
      <c r="O43" s="361">
        <v>0</v>
      </c>
      <c r="P43" s="361">
        <v>0</v>
      </c>
      <c r="Q43" s="361">
        <v>0</v>
      </c>
      <c r="R43" s="361">
        <v>0</v>
      </c>
      <c r="S43" s="361">
        <v>0</v>
      </c>
      <c r="T43" s="361">
        <v>0</v>
      </c>
      <c r="U43" s="361">
        <v>0</v>
      </c>
      <c r="V43" s="361">
        <v>0</v>
      </c>
      <c r="W43" s="361">
        <v>0</v>
      </c>
      <c r="X43" s="624">
        <v>0</v>
      </c>
      <c r="Y43" s="1122">
        <v>0</v>
      </c>
      <c r="Z43" s="1036">
        <v>0</v>
      </c>
    </row>
    <row r="44" spans="1:26" ht="15.75" hidden="1" thickBot="1" x14ac:dyDescent="0.3">
      <c r="A44" s="1379" t="s">
        <v>49</v>
      </c>
      <c r="B44" s="1448">
        <v>0</v>
      </c>
      <c r="C44" s="1663"/>
      <c r="D44" s="1663"/>
      <c r="E44" s="1663"/>
      <c r="F44" s="1663"/>
      <c r="G44" s="1663"/>
      <c r="H44" s="1663"/>
      <c r="I44" s="362">
        <v>0</v>
      </c>
      <c r="J44" s="362">
        <v>0</v>
      </c>
      <c r="K44" s="362">
        <v>0</v>
      </c>
      <c r="L44" s="625">
        <v>0</v>
      </c>
      <c r="M44" s="362">
        <v>0</v>
      </c>
      <c r="N44" s="362">
        <v>0</v>
      </c>
      <c r="O44" s="362">
        <v>0</v>
      </c>
      <c r="P44" s="362">
        <v>0</v>
      </c>
      <c r="Q44" s="362">
        <v>0</v>
      </c>
      <c r="R44" s="362">
        <v>0</v>
      </c>
      <c r="S44" s="362">
        <v>0</v>
      </c>
      <c r="T44" s="362">
        <v>0</v>
      </c>
      <c r="U44" s="362">
        <v>0</v>
      </c>
      <c r="V44" s="362">
        <v>0</v>
      </c>
      <c r="W44" s="362">
        <v>0</v>
      </c>
      <c r="X44" s="625">
        <v>0</v>
      </c>
      <c r="Y44" s="1123">
        <v>0</v>
      </c>
      <c r="Z44" s="1037">
        <v>0</v>
      </c>
    </row>
    <row r="45" spans="1:26" ht="15.75" hidden="1" thickTop="1" x14ac:dyDescent="0.25">
      <c r="A45" s="1030" t="s">
        <v>26</v>
      </c>
      <c r="B45" s="1038">
        <v>0</v>
      </c>
      <c r="C45" s="1661"/>
      <c r="D45" s="1661"/>
      <c r="E45" s="1661"/>
      <c r="F45" s="1661"/>
      <c r="G45" s="1661"/>
      <c r="H45" s="1661"/>
      <c r="I45" s="72">
        <v>0</v>
      </c>
      <c r="J45" s="72">
        <v>0</v>
      </c>
      <c r="K45" s="72">
        <v>0</v>
      </c>
      <c r="L45" s="1026">
        <v>0</v>
      </c>
      <c r="M45" s="72">
        <v>0</v>
      </c>
      <c r="N45" s="72">
        <v>0</v>
      </c>
      <c r="O45" s="72">
        <v>0</v>
      </c>
      <c r="P45" s="72">
        <v>0</v>
      </c>
      <c r="Q45" s="72">
        <v>0</v>
      </c>
      <c r="R45" s="72">
        <v>0</v>
      </c>
      <c r="S45" s="72">
        <v>0</v>
      </c>
      <c r="T45" s="72">
        <v>0</v>
      </c>
      <c r="U45" s="72">
        <v>0</v>
      </c>
      <c r="V45" s="72">
        <v>0</v>
      </c>
      <c r="W45" s="72">
        <v>0</v>
      </c>
      <c r="X45" s="1026">
        <v>0</v>
      </c>
      <c r="Y45" s="1027">
        <v>0</v>
      </c>
      <c r="Z45" s="1039">
        <v>0</v>
      </c>
    </row>
    <row r="46" spans="1:26" ht="14.25" hidden="1" customHeight="1" thickBot="1" x14ac:dyDescent="0.3">
      <c r="A46" s="1378" t="s">
        <v>132</v>
      </c>
      <c r="B46" s="1028">
        <v>0</v>
      </c>
      <c r="C46" s="1664"/>
      <c r="D46" s="1664"/>
      <c r="E46" s="1664"/>
      <c r="F46" s="1664"/>
      <c r="G46" s="1664"/>
      <c r="H46" s="1664"/>
      <c r="I46" s="1040">
        <v>0</v>
      </c>
      <c r="J46" s="1040">
        <v>0</v>
      </c>
      <c r="K46" s="1040">
        <v>0</v>
      </c>
      <c r="L46" s="1041">
        <v>0</v>
      </c>
      <c r="M46" s="1040">
        <v>0</v>
      </c>
      <c r="N46" s="1040">
        <v>0</v>
      </c>
      <c r="O46" s="1040">
        <v>0</v>
      </c>
      <c r="P46" s="1040">
        <v>0</v>
      </c>
      <c r="Q46" s="1040">
        <v>0</v>
      </c>
      <c r="R46" s="1040">
        <v>0</v>
      </c>
      <c r="S46" s="1040">
        <v>0</v>
      </c>
      <c r="T46" s="1040">
        <v>0</v>
      </c>
      <c r="U46" s="1040">
        <v>0</v>
      </c>
      <c r="V46" s="1040">
        <v>0</v>
      </c>
      <c r="W46" s="1040">
        <v>0</v>
      </c>
      <c r="X46" s="1041">
        <v>0</v>
      </c>
      <c r="Y46" s="1028">
        <v>0</v>
      </c>
      <c r="Z46" s="1042"/>
    </row>
    <row r="47" spans="1:26" ht="16.5" hidden="1" thickBot="1" x14ac:dyDescent="0.3">
      <c r="A47" s="1816" t="s">
        <v>700</v>
      </c>
      <c r="B47" s="1817"/>
      <c r="C47" s="1817"/>
      <c r="D47" s="1817"/>
      <c r="E47" s="1817"/>
      <c r="F47" s="1817"/>
      <c r="G47" s="1817"/>
      <c r="H47" s="1817"/>
      <c r="I47" s="1817"/>
      <c r="J47" s="1817"/>
      <c r="K47" s="1817"/>
      <c r="L47" s="1817"/>
      <c r="M47" s="1817"/>
      <c r="N47" s="1817"/>
      <c r="O47" s="1817"/>
      <c r="P47" s="1817"/>
      <c r="Q47" s="1817"/>
      <c r="R47" s="1817"/>
      <c r="S47" s="1817"/>
      <c r="T47" s="1817"/>
      <c r="U47" s="1817"/>
      <c r="V47" s="1817"/>
      <c r="W47" s="1817"/>
      <c r="X47" s="1817"/>
      <c r="Y47" s="1817"/>
      <c r="Z47" s="1817"/>
    </row>
    <row r="48" spans="1:26" ht="54" hidden="1" thickBot="1" x14ac:dyDescent="0.3">
      <c r="A48" s="555"/>
      <c r="B48" s="1031" t="s">
        <v>27</v>
      </c>
      <c r="C48" s="1031"/>
      <c r="D48" s="1031"/>
      <c r="E48" s="1031"/>
      <c r="F48" s="1031"/>
      <c r="G48" s="1031"/>
      <c r="H48" s="1031"/>
      <c r="I48" s="1032" t="s">
        <v>28</v>
      </c>
      <c r="J48" s="1032" t="s">
        <v>29</v>
      </c>
      <c r="K48" s="1032" t="s">
        <v>627</v>
      </c>
      <c r="L48" s="1033" t="s">
        <v>28</v>
      </c>
      <c r="M48" s="1032" t="s">
        <v>30</v>
      </c>
      <c r="N48" s="1032" t="s">
        <v>31</v>
      </c>
      <c r="O48" s="1032" t="s">
        <v>32</v>
      </c>
      <c r="P48" s="1032" t="s">
        <v>33</v>
      </c>
      <c r="Q48" s="1032" t="s">
        <v>34</v>
      </c>
      <c r="R48" s="1032" t="s">
        <v>35</v>
      </c>
      <c r="S48" s="1032" t="s">
        <v>36</v>
      </c>
      <c r="T48" s="1032" t="s">
        <v>37</v>
      </c>
      <c r="U48" s="1032" t="s">
        <v>38</v>
      </c>
      <c r="V48" s="1032" t="s">
        <v>39</v>
      </c>
      <c r="W48" s="1032" t="s">
        <v>40</v>
      </c>
      <c r="X48" s="1033" t="s">
        <v>41</v>
      </c>
      <c r="Y48" s="1034" t="s">
        <v>42</v>
      </c>
      <c r="Z48" s="1032" t="s">
        <v>43</v>
      </c>
    </row>
    <row r="49" spans="1:27" hidden="1" x14ac:dyDescent="0.25">
      <c r="A49" s="1030" t="s">
        <v>44</v>
      </c>
      <c r="B49" s="1444">
        <v>0</v>
      </c>
      <c r="C49" s="1661"/>
      <c r="D49" s="1661"/>
      <c r="E49" s="1661"/>
      <c r="F49" s="1661"/>
      <c r="G49" s="1661"/>
      <c r="H49" s="1661"/>
      <c r="I49" s="1112">
        <v>0</v>
      </c>
      <c r="J49" s="1113">
        <v>0</v>
      </c>
      <c r="K49" s="1113">
        <v>0</v>
      </c>
      <c r="L49" s="1113">
        <v>0</v>
      </c>
      <c r="M49" s="1114">
        <v>0</v>
      </c>
      <c r="N49" s="1113">
        <v>0</v>
      </c>
      <c r="O49" s="1113">
        <v>0</v>
      </c>
      <c r="P49" s="1113">
        <v>0</v>
      </c>
      <c r="Q49" s="1113">
        <v>0</v>
      </c>
      <c r="R49" s="1113">
        <v>0</v>
      </c>
      <c r="S49" s="1113">
        <v>0</v>
      </c>
      <c r="T49" s="1113">
        <v>0</v>
      </c>
      <c r="U49" s="1113">
        <v>0</v>
      </c>
      <c r="V49" s="1113">
        <v>0</v>
      </c>
      <c r="W49" s="1113">
        <v>0</v>
      </c>
      <c r="X49" s="1113">
        <v>0</v>
      </c>
      <c r="Y49" s="1114">
        <v>0</v>
      </c>
      <c r="Z49" s="1121">
        <v>0</v>
      </c>
      <c r="AA49" s="1035">
        <v>0</v>
      </c>
    </row>
    <row r="50" spans="1:27" hidden="1" x14ac:dyDescent="0.25">
      <c r="A50" s="1378" t="s">
        <v>48</v>
      </c>
      <c r="B50" s="1447">
        <v>0</v>
      </c>
      <c r="C50" s="1662"/>
      <c r="D50" s="1662"/>
      <c r="E50" s="1662"/>
      <c r="F50" s="1662"/>
      <c r="G50" s="1662"/>
      <c r="H50" s="1662"/>
      <c r="I50" s="1115">
        <v>0</v>
      </c>
      <c r="J50" s="1116">
        <v>0</v>
      </c>
      <c r="K50" s="1116">
        <v>0</v>
      </c>
      <c r="L50" s="1116">
        <v>0</v>
      </c>
      <c r="M50" s="1117">
        <v>0</v>
      </c>
      <c r="N50" s="1116">
        <v>0</v>
      </c>
      <c r="O50" s="1116">
        <v>0</v>
      </c>
      <c r="P50" s="1116">
        <v>0</v>
      </c>
      <c r="Q50" s="1116">
        <v>0</v>
      </c>
      <c r="R50" s="1116">
        <v>0</v>
      </c>
      <c r="S50" s="1116">
        <v>0</v>
      </c>
      <c r="T50" s="1116">
        <v>0</v>
      </c>
      <c r="U50" s="1116">
        <v>0</v>
      </c>
      <c r="V50" s="1116">
        <v>0</v>
      </c>
      <c r="W50" s="1116">
        <v>0</v>
      </c>
      <c r="X50" s="1116">
        <v>0</v>
      </c>
      <c r="Y50" s="1117">
        <v>0</v>
      </c>
      <c r="Z50" s="1122">
        <v>0</v>
      </c>
      <c r="AA50" s="1036">
        <v>0</v>
      </c>
    </row>
    <row r="51" spans="1:27" hidden="1" x14ac:dyDescent="0.25">
      <c r="A51" s="1378" t="s">
        <v>45</v>
      </c>
      <c r="B51" s="1447">
        <v>0</v>
      </c>
      <c r="C51" s="1662"/>
      <c r="D51" s="1662"/>
      <c r="E51" s="1662"/>
      <c r="F51" s="1662"/>
      <c r="G51" s="1662"/>
      <c r="H51" s="1662"/>
      <c r="I51" s="1115">
        <v>0</v>
      </c>
      <c r="J51" s="1116">
        <v>0</v>
      </c>
      <c r="K51" s="1116">
        <v>0</v>
      </c>
      <c r="L51" s="1116">
        <v>0</v>
      </c>
      <c r="M51" s="1117">
        <v>0</v>
      </c>
      <c r="N51" s="1116">
        <v>0</v>
      </c>
      <c r="O51" s="1116">
        <v>0</v>
      </c>
      <c r="P51" s="1116">
        <v>0</v>
      </c>
      <c r="Q51" s="1116">
        <v>0</v>
      </c>
      <c r="R51" s="1116">
        <v>0</v>
      </c>
      <c r="S51" s="1116">
        <v>0</v>
      </c>
      <c r="T51" s="1116">
        <v>0</v>
      </c>
      <c r="U51" s="1116">
        <v>0</v>
      </c>
      <c r="V51" s="1116">
        <v>0</v>
      </c>
      <c r="W51" s="1116">
        <v>0</v>
      </c>
      <c r="X51" s="1116">
        <v>0</v>
      </c>
      <c r="Y51" s="1117">
        <v>0</v>
      </c>
      <c r="Z51" s="1122">
        <v>0</v>
      </c>
      <c r="AA51" s="1036">
        <v>0</v>
      </c>
    </row>
    <row r="52" spans="1:27" ht="15.75" hidden="1" thickBot="1" x14ac:dyDescent="0.3">
      <c r="A52" s="1379" t="s">
        <v>49</v>
      </c>
      <c r="B52" s="1448">
        <v>0</v>
      </c>
      <c r="C52" s="1663"/>
      <c r="D52" s="1663"/>
      <c r="E52" s="1663"/>
      <c r="F52" s="1663"/>
      <c r="G52" s="1663"/>
      <c r="H52" s="1663"/>
      <c r="I52" s="1118">
        <v>0</v>
      </c>
      <c r="J52" s="1119">
        <v>0</v>
      </c>
      <c r="K52" s="1119">
        <v>0</v>
      </c>
      <c r="L52" s="1119">
        <v>0</v>
      </c>
      <c r="M52" s="1120">
        <v>0</v>
      </c>
      <c r="N52" s="1119">
        <v>0</v>
      </c>
      <c r="O52" s="1119">
        <v>0</v>
      </c>
      <c r="P52" s="1119">
        <v>0</v>
      </c>
      <c r="Q52" s="1119">
        <v>0</v>
      </c>
      <c r="R52" s="1119">
        <v>0</v>
      </c>
      <c r="S52" s="1119">
        <v>0</v>
      </c>
      <c r="T52" s="1119">
        <v>0</v>
      </c>
      <c r="U52" s="1119">
        <v>0</v>
      </c>
      <c r="V52" s="1119">
        <v>0</v>
      </c>
      <c r="W52" s="1119">
        <v>0</v>
      </c>
      <c r="X52" s="1119">
        <v>0</v>
      </c>
      <c r="Y52" s="1120">
        <v>0</v>
      </c>
      <c r="Z52" s="1123">
        <v>0</v>
      </c>
      <c r="AA52" s="1037">
        <v>0</v>
      </c>
    </row>
    <row r="53" spans="1:27" ht="15.75" hidden="1" thickTop="1" x14ac:dyDescent="0.25">
      <c r="A53" s="1030" t="s">
        <v>26</v>
      </c>
      <c r="B53" s="1038">
        <v>0</v>
      </c>
      <c r="C53" s="1661"/>
      <c r="D53" s="1661"/>
      <c r="E53" s="1661"/>
      <c r="F53" s="1661"/>
      <c r="G53" s="1661"/>
      <c r="H53" s="1661"/>
      <c r="I53" s="1038">
        <v>0</v>
      </c>
      <c r="J53" s="72">
        <v>0</v>
      </c>
      <c r="K53" s="72">
        <v>0</v>
      </c>
      <c r="L53" s="72">
        <v>0</v>
      </c>
      <c r="M53" s="1026">
        <v>0</v>
      </c>
      <c r="N53" s="72">
        <v>0</v>
      </c>
      <c r="O53" s="72">
        <v>0</v>
      </c>
      <c r="P53" s="72">
        <v>0</v>
      </c>
      <c r="Q53" s="72">
        <v>0</v>
      </c>
      <c r="R53" s="72">
        <v>0</v>
      </c>
      <c r="S53" s="72">
        <v>0</v>
      </c>
      <c r="T53" s="72">
        <v>0</v>
      </c>
      <c r="U53" s="72">
        <v>0</v>
      </c>
      <c r="V53" s="72">
        <v>0</v>
      </c>
      <c r="W53" s="72">
        <v>0</v>
      </c>
      <c r="X53" s="72">
        <v>0</v>
      </c>
      <c r="Y53" s="1026">
        <v>0</v>
      </c>
      <c r="Z53" s="1027">
        <v>0</v>
      </c>
      <c r="AA53" s="1039">
        <v>0</v>
      </c>
    </row>
    <row r="54" spans="1:27" ht="14.25" hidden="1" customHeight="1" thickBot="1" x14ac:dyDescent="0.3">
      <c r="A54" s="1378" t="s">
        <v>132</v>
      </c>
      <c r="B54" s="1028">
        <v>0</v>
      </c>
      <c r="C54" s="1664"/>
      <c r="D54" s="1664"/>
      <c r="E54" s="1664"/>
      <c r="F54" s="1664"/>
      <c r="G54" s="1664"/>
      <c r="H54" s="1664"/>
      <c r="I54" s="1028">
        <v>0</v>
      </c>
      <c r="J54" s="1040">
        <v>0</v>
      </c>
      <c r="K54" s="1040">
        <v>0</v>
      </c>
      <c r="L54" s="1040">
        <v>0</v>
      </c>
      <c r="M54" s="1041">
        <v>0</v>
      </c>
      <c r="N54" s="1040">
        <v>0</v>
      </c>
      <c r="O54" s="1040">
        <v>0</v>
      </c>
      <c r="P54" s="1040">
        <v>0</v>
      </c>
      <c r="Q54" s="1040">
        <v>0</v>
      </c>
      <c r="R54" s="1040">
        <v>0</v>
      </c>
      <c r="S54" s="1040">
        <v>0</v>
      </c>
      <c r="T54" s="1040">
        <v>0</v>
      </c>
      <c r="U54" s="1040">
        <v>0</v>
      </c>
      <c r="V54" s="1040">
        <v>0</v>
      </c>
      <c r="W54" s="1040">
        <v>0</v>
      </c>
      <c r="X54" s="1040">
        <v>0</v>
      </c>
      <c r="Y54" s="1041">
        <v>0</v>
      </c>
      <c r="Z54" s="1028">
        <v>0</v>
      </c>
      <c r="AA54" s="1042"/>
    </row>
    <row r="55" spans="1:27" ht="16.5" hidden="1" thickBot="1" x14ac:dyDescent="0.3">
      <c r="A55" s="1816" t="s">
        <v>701</v>
      </c>
      <c r="B55" s="1817"/>
      <c r="C55" s="1817"/>
      <c r="D55" s="1817"/>
      <c r="E55" s="1817"/>
      <c r="F55" s="1817"/>
      <c r="G55" s="1817"/>
      <c r="H55" s="1817"/>
      <c r="I55" s="1817"/>
      <c r="J55" s="1817"/>
      <c r="K55" s="1817"/>
      <c r="L55" s="1817"/>
      <c r="M55" s="1817"/>
      <c r="N55" s="1817"/>
      <c r="O55" s="1817"/>
      <c r="P55" s="1817"/>
      <c r="Q55" s="1817"/>
      <c r="R55" s="1817"/>
      <c r="S55" s="1817"/>
      <c r="T55" s="1817"/>
      <c r="U55" s="1817"/>
      <c r="V55" s="1817"/>
      <c r="W55" s="1817"/>
      <c r="X55" s="1817"/>
      <c r="Y55" s="1817"/>
      <c r="Z55" s="1817"/>
    </row>
    <row r="56" spans="1:27" ht="54" hidden="1" thickBot="1" x14ac:dyDescent="0.3">
      <c r="A56" s="555"/>
      <c r="B56" s="1031" t="s">
        <v>27</v>
      </c>
      <c r="C56" s="1660"/>
      <c r="D56" s="1660"/>
      <c r="E56" s="1660"/>
      <c r="F56" s="1660"/>
      <c r="G56" s="1660"/>
      <c r="H56" s="1660"/>
      <c r="I56" s="1032" t="s">
        <v>28</v>
      </c>
      <c r="J56" s="1032" t="s">
        <v>29</v>
      </c>
      <c r="K56" s="1032" t="s">
        <v>30</v>
      </c>
      <c r="L56" s="1032" t="s">
        <v>31</v>
      </c>
      <c r="M56" s="1032" t="s">
        <v>32</v>
      </c>
      <c r="N56" s="1032" t="s">
        <v>33</v>
      </c>
      <c r="O56" s="1032" t="s">
        <v>34</v>
      </c>
      <c r="P56" s="1032" t="s">
        <v>35</v>
      </c>
      <c r="Q56" s="1032" t="s">
        <v>36</v>
      </c>
      <c r="R56" s="1032" t="s">
        <v>37</v>
      </c>
      <c r="S56" s="1032" t="s">
        <v>38</v>
      </c>
      <c r="T56" s="1032" t="s">
        <v>39</v>
      </c>
      <c r="U56" s="1032" t="s">
        <v>40</v>
      </c>
      <c r="V56" s="1033" t="s">
        <v>41</v>
      </c>
      <c r="W56" s="1034" t="s">
        <v>42</v>
      </c>
      <c r="X56" s="1032" t="s">
        <v>43</v>
      </c>
      <c r="Y56" s="1032" t="s">
        <v>40</v>
      </c>
      <c r="Z56" s="1033" t="s">
        <v>41</v>
      </c>
    </row>
    <row r="57" spans="1:27" hidden="1" x14ac:dyDescent="0.25">
      <c r="A57" s="1030" t="s">
        <v>44</v>
      </c>
      <c r="B57" s="1444">
        <v>0</v>
      </c>
      <c r="C57" s="1661"/>
      <c r="D57" s="1661"/>
      <c r="E57" s="1661"/>
      <c r="F57" s="1661"/>
      <c r="G57" s="1661"/>
      <c r="H57" s="1661"/>
      <c r="I57" s="1113">
        <v>0</v>
      </c>
      <c r="J57" s="1113">
        <v>0</v>
      </c>
      <c r="K57" s="1113">
        <v>0</v>
      </c>
      <c r="L57" s="1113">
        <v>0</v>
      </c>
      <c r="M57" s="1113">
        <v>0</v>
      </c>
      <c r="N57" s="1113">
        <v>0</v>
      </c>
      <c r="O57" s="1113">
        <v>0</v>
      </c>
      <c r="P57" s="1113">
        <v>0</v>
      </c>
      <c r="Q57" s="1113">
        <v>0</v>
      </c>
      <c r="R57" s="1113">
        <v>0</v>
      </c>
      <c r="S57" s="1113">
        <v>0</v>
      </c>
      <c r="T57" s="1113">
        <v>0</v>
      </c>
      <c r="U57" s="1113">
        <v>0</v>
      </c>
      <c r="V57" s="1114">
        <v>0</v>
      </c>
      <c r="W57" s="1121">
        <v>0</v>
      </c>
      <c r="X57" s="1035">
        <v>0</v>
      </c>
      <c r="Y57" s="1113">
        <v>0</v>
      </c>
      <c r="Z57" s="1114">
        <v>0</v>
      </c>
    </row>
    <row r="58" spans="1:27" hidden="1" x14ac:dyDescent="0.25">
      <c r="A58" s="1010" t="s">
        <v>48</v>
      </c>
      <c r="B58" s="1447">
        <v>0</v>
      </c>
      <c r="C58" s="1662"/>
      <c r="D58" s="1662"/>
      <c r="E58" s="1662"/>
      <c r="F58" s="1662"/>
      <c r="G58" s="1662"/>
      <c r="H58" s="1662"/>
      <c r="I58" s="1116">
        <v>0</v>
      </c>
      <c r="J58" s="1116">
        <v>0</v>
      </c>
      <c r="K58" s="1116">
        <v>0</v>
      </c>
      <c r="L58" s="1116">
        <v>0</v>
      </c>
      <c r="M58" s="1116">
        <v>0</v>
      </c>
      <c r="N58" s="1116">
        <v>0</v>
      </c>
      <c r="O58" s="1116">
        <v>0</v>
      </c>
      <c r="P58" s="1116">
        <v>0</v>
      </c>
      <c r="Q58" s="1116">
        <v>0</v>
      </c>
      <c r="R58" s="1116">
        <v>0</v>
      </c>
      <c r="S58" s="1116">
        <v>0</v>
      </c>
      <c r="T58" s="1116">
        <v>0</v>
      </c>
      <c r="U58" s="1116">
        <v>0</v>
      </c>
      <c r="V58" s="1117">
        <v>0</v>
      </c>
      <c r="W58" s="1122">
        <v>0</v>
      </c>
      <c r="X58" s="1036">
        <v>0</v>
      </c>
      <c r="Y58" s="1116">
        <v>0</v>
      </c>
      <c r="Z58" s="1117">
        <v>0</v>
      </c>
    </row>
    <row r="59" spans="1:27" hidden="1" x14ac:dyDescent="0.25">
      <c r="A59" s="1010" t="s">
        <v>45</v>
      </c>
      <c r="B59" s="1447">
        <v>0</v>
      </c>
      <c r="C59" s="1662"/>
      <c r="D59" s="1662"/>
      <c r="E59" s="1662"/>
      <c r="F59" s="1662"/>
      <c r="G59" s="1662"/>
      <c r="H59" s="1662"/>
      <c r="I59" s="1116">
        <v>0</v>
      </c>
      <c r="J59" s="1116">
        <v>0</v>
      </c>
      <c r="K59" s="1116">
        <v>0</v>
      </c>
      <c r="L59" s="1116">
        <v>0</v>
      </c>
      <c r="M59" s="1116">
        <v>0</v>
      </c>
      <c r="N59" s="1116">
        <v>0</v>
      </c>
      <c r="O59" s="1116">
        <v>0</v>
      </c>
      <c r="P59" s="1116">
        <v>0</v>
      </c>
      <c r="Q59" s="1116">
        <v>0</v>
      </c>
      <c r="R59" s="1116">
        <v>0</v>
      </c>
      <c r="S59" s="1116">
        <v>0</v>
      </c>
      <c r="T59" s="1116">
        <v>0</v>
      </c>
      <c r="U59" s="1116">
        <v>0</v>
      </c>
      <c r="V59" s="1117">
        <v>0</v>
      </c>
      <c r="W59" s="1122">
        <v>0</v>
      </c>
      <c r="X59" s="1036">
        <v>0</v>
      </c>
      <c r="Y59" s="1116">
        <v>0</v>
      </c>
      <c r="Z59" s="1117">
        <v>0</v>
      </c>
    </row>
    <row r="60" spans="1:27" ht="15.75" hidden="1" thickBot="1" x14ac:dyDescent="0.3">
      <c r="A60" s="1011" t="s">
        <v>49</v>
      </c>
      <c r="B60" s="1448">
        <v>0</v>
      </c>
      <c r="C60" s="1663"/>
      <c r="D60" s="1663"/>
      <c r="E60" s="1663"/>
      <c r="F60" s="1663"/>
      <c r="G60" s="1663"/>
      <c r="H60" s="1663"/>
      <c r="I60" s="1119">
        <v>0</v>
      </c>
      <c r="J60" s="1119">
        <v>0</v>
      </c>
      <c r="K60" s="1119">
        <v>0</v>
      </c>
      <c r="L60" s="1119">
        <v>0</v>
      </c>
      <c r="M60" s="1119">
        <v>0</v>
      </c>
      <c r="N60" s="1119">
        <v>0</v>
      </c>
      <c r="O60" s="1119">
        <v>0</v>
      </c>
      <c r="P60" s="1119">
        <v>0</v>
      </c>
      <c r="Q60" s="1119">
        <v>0</v>
      </c>
      <c r="R60" s="1119">
        <v>0</v>
      </c>
      <c r="S60" s="1119">
        <v>0</v>
      </c>
      <c r="T60" s="1119">
        <v>0</v>
      </c>
      <c r="U60" s="1119">
        <v>0</v>
      </c>
      <c r="V60" s="1120">
        <v>0</v>
      </c>
      <c r="W60" s="1123">
        <v>0</v>
      </c>
      <c r="X60" s="1037">
        <v>0</v>
      </c>
      <c r="Y60" s="1119">
        <v>0</v>
      </c>
      <c r="Z60" s="1120">
        <v>0</v>
      </c>
    </row>
    <row r="61" spans="1:27" ht="15.75" hidden="1" thickTop="1" x14ac:dyDescent="0.25">
      <c r="A61" s="1030" t="s">
        <v>26</v>
      </c>
      <c r="B61" s="1038">
        <v>0</v>
      </c>
      <c r="C61" s="1661"/>
      <c r="D61" s="1661"/>
      <c r="E61" s="1661"/>
      <c r="F61" s="1661"/>
      <c r="G61" s="1661"/>
      <c r="H61" s="1661"/>
      <c r="I61" s="72">
        <v>0</v>
      </c>
      <c r="J61" s="72">
        <v>0</v>
      </c>
      <c r="K61" s="72">
        <v>0</v>
      </c>
      <c r="L61" s="72">
        <v>0</v>
      </c>
      <c r="M61" s="72">
        <v>0</v>
      </c>
      <c r="N61" s="72">
        <v>0</v>
      </c>
      <c r="O61" s="72">
        <v>0</v>
      </c>
      <c r="P61" s="72">
        <v>0</v>
      </c>
      <c r="Q61" s="72">
        <v>0</v>
      </c>
      <c r="R61" s="72">
        <v>0</v>
      </c>
      <c r="S61" s="72">
        <v>0</v>
      </c>
      <c r="T61" s="72">
        <v>0</v>
      </c>
      <c r="U61" s="72">
        <v>0</v>
      </c>
      <c r="V61" s="1026">
        <v>0</v>
      </c>
      <c r="W61" s="1027">
        <v>0</v>
      </c>
      <c r="X61" s="1039">
        <v>0</v>
      </c>
      <c r="Y61" s="72">
        <v>0</v>
      </c>
      <c r="Z61" s="1026">
        <v>0</v>
      </c>
    </row>
    <row r="62" spans="1:27" ht="15.75" hidden="1" thickBot="1" x14ac:dyDescent="0.3">
      <c r="A62" s="1010" t="s">
        <v>132</v>
      </c>
      <c r="B62" s="1028">
        <v>0</v>
      </c>
      <c r="C62" s="1664"/>
      <c r="D62" s="1664"/>
      <c r="E62" s="1664"/>
      <c r="F62" s="1664"/>
      <c r="G62" s="1664"/>
      <c r="H62" s="1664"/>
      <c r="I62" s="1040">
        <v>0</v>
      </c>
      <c r="J62" s="1040">
        <v>0</v>
      </c>
      <c r="K62" s="1040">
        <v>0</v>
      </c>
      <c r="L62" s="1040">
        <v>0</v>
      </c>
      <c r="M62" s="1040">
        <v>0</v>
      </c>
      <c r="N62" s="1040">
        <v>0</v>
      </c>
      <c r="O62" s="1040">
        <v>0</v>
      </c>
      <c r="P62" s="1040">
        <v>0</v>
      </c>
      <c r="Q62" s="1040">
        <v>0</v>
      </c>
      <c r="R62" s="1040">
        <v>0</v>
      </c>
      <c r="S62" s="1040">
        <v>0</v>
      </c>
      <c r="T62" s="1040">
        <v>0</v>
      </c>
      <c r="U62" s="1040">
        <v>0</v>
      </c>
      <c r="V62" s="1041">
        <v>0</v>
      </c>
      <c r="W62" s="1028">
        <v>0</v>
      </c>
      <c r="X62" s="1042"/>
      <c r="Y62" s="1040">
        <v>0</v>
      </c>
      <c r="Z62" s="1041">
        <v>0</v>
      </c>
    </row>
    <row r="63" spans="1:27" ht="16.5" hidden="1" thickBot="1" x14ac:dyDescent="0.3">
      <c r="A63" s="1816" t="s">
        <v>713</v>
      </c>
      <c r="B63" s="1817"/>
      <c r="C63" s="1817"/>
      <c r="D63" s="1817"/>
      <c r="E63" s="1817"/>
      <c r="F63" s="1817"/>
      <c r="G63" s="1817"/>
      <c r="H63" s="1817"/>
      <c r="I63" s="1817"/>
      <c r="J63" s="1817"/>
      <c r="K63" s="1817"/>
      <c r="L63" s="1817"/>
      <c r="M63" s="1817"/>
      <c r="N63" s="1817"/>
      <c r="O63" s="1817"/>
      <c r="P63" s="1817"/>
      <c r="Q63" s="1817"/>
      <c r="R63" s="1817"/>
      <c r="S63" s="1817"/>
      <c r="T63" s="1817"/>
      <c r="U63" s="1817"/>
      <c r="V63" s="1817"/>
      <c r="W63" s="1817"/>
      <c r="X63" s="1817"/>
      <c r="Y63" s="1817"/>
      <c r="Z63" s="1817"/>
    </row>
    <row r="64" spans="1:27" ht="54" hidden="1" thickBot="1" x14ac:dyDescent="0.3">
      <c r="A64" s="555"/>
      <c r="B64" s="1031" t="s">
        <v>27</v>
      </c>
      <c r="C64" s="1665"/>
      <c r="D64" s="1665"/>
      <c r="E64" s="1665"/>
      <c r="F64" s="1665"/>
      <c r="G64" s="1665"/>
      <c r="H64" s="1665"/>
      <c r="I64" s="156" t="s">
        <v>28</v>
      </c>
      <c r="J64" s="156" t="s">
        <v>29</v>
      </c>
      <c r="K64" s="156" t="s">
        <v>30</v>
      </c>
      <c r="L64" s="156" t="s">
        <v>31</v>
      </c>
      <c r="M64" s="156" t="s">
        <v>32</v>
      </c>
      <c r="N64" s="156" t="s">
        <v>33</v>
      </c>
      <c r="O64" s="156" t="s">
        <v>34</v>
      </c>
      <c r="P64" s="156" t="s">
        <v>35</v>
      </c>
      <c r="Q64" s="156" t="s">
        <v>36</v>
      </c>
      <c r="R64" s="156" t="s">
        <v>37</v>
      </c>
      <c r="S64" s="156" t="s">
        <v>38</v>
      </c>
      <c r="T64" s="156" t="s">
        <v>39</v>
      </c>
      <c r="U64" s="156" t="s">
        <v>40</v>
      </c>
      <c r="V64" s="623" t="s">
        <v>41</v>
      </c>
      <c r="W64" s="626" t="s">
        <v>42</v>
      </c>
      <c r="X64" s="156" t="s">
        <v>43</v>
      </c>
      <c r="Y64" s="156" t="s">
        <v>40</v>
      </c>
      <c r="Z64" s="623" t="s">
        <v>41</v>
      </c>
    </row>
    <row r="65" spans="1:26" hidden="1" x14ac:dyDescent="0.25">
      <c r="A65" s="911" t="s">
        <v>44</v>
      </c>
      <c r="B65" s="1444">
        <v>0</v>
      </c>
      <c r="C65" s="911"/>
      <c r="D65" s="911"/>
      <c r="E65" s="911"/>
      <c r="F65" s="911"/>
      <c r="G65" s="911"/>
      <c r="H65" s="911"/>
      <c r="I65" s="361">
        <v>0</v>
      </c>
      <c r="J65" s="361">
        <v>0</v>
      </c>
      <c r="K65" s="361">
        <v>0</v>
      </c>
      <c r="L65" s="361">
        <v>0</v>
      </c>
      <c r="M65" s="361">
        <v>0</v>
      </c>
      <c r="N65" s="361">
        <v>0</v>
      </c>
      <c r="O65" s="361">
        <v>0</v>
      </c>
      <c r="P65" s="361">
        <v>0</v>
      </c>
      <c r="Q65" s="361">
        <v>0</v>
      </c>
      <c r="R65" s="361">
        <v>0</v>
      </c>
      <c r="S65" s="361">
        <v>0</v>
      </c>
      <c r="T65" s="361">
        <v>0</v>
      </c>
      <c r="U65" s="361">
        <v>0</v>
      </c>
      <c r="V65" s="624">
        <v>0</v>
      </c>
      <c r="W65" s="627">
        <v>0</v>
      </c>
      <c r="X65" s="18">
        <v>0</v>
      </c>
      <c r="Y65" s="361">
        <v>0</v>
      </c>
      <c r="Z65" s="624">
        <v>0</v>
      </c>
    </row>
    <row r="66" spans="1:26" hidden="1" x14ac:dyDescent="0.25">
      <c r="A66" s="912" t="s">
        <v>48</v>
      </c>
      <c r="B66" s="1447">
        <v>0</v>
      </c>
      <c r="C66" s="912"/>
      <c r="D66" s="912"/>
      <c r="E66" s="912"/>
      <c r="F66" s="912"/>
      <c r="G66" s="912"/>
      <c r="H66" s="912"/>
      <c r="I66" s="361">
        <v>0</v>
      </c>
      <c r="J66" s="361">
        <v>0</v>
      </c>
      <c r="K66" s="361">
        <v>0</v>
      </c>
      <c r="L66" s="361">
        <v>0</v>
      </c>
      <c r="M66" s="361">
        <v>0</v>
      </c>
      <c r="N66" s="361">
        <v>0</v>
      </c>
      <c r="O66" s="361">
        <v>0</v>
      </c>
      <c r="P66" s="361">
        <v>0</v>
      </c>
      <c r="Q66" s="361">
        <v>0</v>
      </c>
      <c r="R66" s="361">
        <v>0</v>
      </c>
      <c r="S66" s="361">
        <v>0</v>
      </c>
      <c r="T66" s="361">
        <v>0</v>
      </c>
      <c r="U66" s="361">
        <v>0</v>
      </c>
      <c r="V66" s="624">
        <v>0</v>
      </c>
      <c r="W66" s="627">
        <v>0</v>
      </c>
      <c r="X66" s="18">
        <v>0</v>
      </c>
      <c r="Y66" s="361">
        <v>0</v>
      </c>
      <c r="Z66" s="624">
        <v>0</v>
      </c>
    </row>
    <row r="67" spans="1:26" hidden="1" x14ac:dyDescent="0.25">
      <c r="A67" s="912" t="s">
        <v>45</v>
      </c>
      <c r="B67" s="1447">
        <v>0</v>
      </c>
      <c r="C67" s="912"/>
      <c r="D67" s="912"/>
      <c r="E67" s="912"/>
      <c r="F67" s="912"/>
      <c r="G67" s="912"/>
      <c r="H67" s="912"/>
      <c r="I67" s="361">
        <v>0</v>
      </c>
      <c r="J67" s="361">
        <v>0</v>
      </c>
      <c r="K67" s="361">
        <v>0</v>
      </c>
      <c r="L67" s="361">
        <v>0</v>
      </c>
      <c r="M67" s="361">
        <v>0</v>
      </c>
      <c r="N67" s="361">
        <v>0</v>
      </c>
      <c r="O67" s="361">
        <v>0</v>
      </c>
      <c r="P67" s="361">
        <v>0</v>
      </c>
      <c r="Q67" s="361">
        <v>0</v>
      </c>
      <c r="R67" s="361">
        <v>0</v>
      </c>
      <c r="S67" s="361">
        <v>0</v>
      </c>
      <c r="T67" s="361">
        <v>0</v>
      </c>
      <c r="U67" s="361">
        <v>0</v>
      </c>
      <c r="V67" s="624">
        <v>0</v>
      </c>
      <c r="W67" s="627">
        <v>0</v>
      </c>
      <c r="X67" s="18">
        <v>0</v>
      </c>
      <c r="Y67" s="361">
        <v>0</v>
      </c>
      <c r="Z67" s="624">
        <v>0</v>
      </c>
    </row>
    <row r="68" spans="1:26" ht="15.75" hidden="1" thickBot="1" x14ac:dyDescent="0.3">
      <c r="A68" s="913" t="s">
        <v>49</v>
      </c>
      <c r="B68" s="1448">
        <v>0</v>
      </c>
      <c r="C68" s="913"/>
      <c r="D68" s="913"/>
      <c r="E68" s="913"/>
      <c r="F68" s="913"/>
      <c r="G68" s="913"/>
      <c r="H68" s="913"/>
      <c r="I68" s="362">
        <v>0</v>
      </c>
      <c r="J68" s="362">
        <v>0</v>
      </c>
      <c r="K68" s="362">
        <v>0</v>
      </c>
      <c r="L68" s="362">
        <v>0</v>
      </c>
      <c r="M68" s="362">
        <v>0</v>
      </c>
      <c r="N68" s="362">
        <v>0</v>
      </c>
      <c r="O68" s="362">
        <v>0</v>
      </c>
      <c r="P68" s="362">
        <v>0</v>
      </c>
      <c r="Q68" s="362">
        <v>0</v>
      </c>
      <c r="R68" s="362">
        <v>0</v>
      </c>
      <c r="S68" s="362">
        <v>0</v>
      </c>
      <c r="T68" s="362">
        <v>0</v>
      </c>
      <c r="U68" s="362">
        <v>0</v>
      </c>
      <c r="V68" s="625">
        <v>0</v>
      </c>
      <c r="W68" s="628">
        <v>0</v>
      </c>
      <c r="X68" s="71">
        <v>0</v>
      </c>
      <c r="Y68" s="362">
        <v>0</v>
      </c>
      <c r="Z68" s="625">
        <v>0</v>
      </c>
    </row>
    <row r="69" spans="1:26" ht="15.75" hidden="1" thickTop="1" x14ac:dyDescent="0.25">
      <c r="A69" s="911" t="s">
        <v>26</v>
      </c>
      <c r="B69" s="1038">
        <v>0</v>
      </c>
      <c r="C69" s="911"/>
      <c r="D69" s="911"/>
      <c r="E69" s="911"/>
      <c r="F69" s="911"/>
      <c r="G69" s="911"/>
      <c r="H69" s="911"/>
      <c r="I69" s="72">
        <v>0</v>
      </c>
      <c r="J69" s="72">
        <v>0</v>
      </c>
      <c r="K69" s="72">
        <v>0</v>
      </c>
      <c r="L69" s="72">
        <v>0</v>
      </c>
      <c r="M69" s="72">
        <v>0</v>
      </c>
      <c r="N69" s="72">
        <v>0</v>
      </c>
      <c r="O69" s="72">
        <v>0</v>
      </c>
      <c r="P69" s="72">
        <v>0</v>
      </c>
      <c r="Q69" s="72">
        <v>0</v>
      </c>
      <c r="R69" s="72">
        <v>0</v>
      </c>
      <c r="S69" s="72">
        <v>0</v>
      </c>
      <c r="T69" s="72">
        <v>0</v>
      </c>
      <c r="U69" s="72">
        <v>0</v>
      </c>
      <c r="V69" s="72">
        <v>0</v>
      </c>
      <c r="W69" s="72">
        <v>0</v>
      </c>
      <c r="X69" s="73">
        <v>0</v>
      </c>
      <c r="Y69" s="72">
        <v>0</v>
      </c>
      <c r="Z69" s="72">
        <v>0</v>
      </c>
    </row>
    <row r="70" spans="1:26" ht="15.75" hidden="1" thickBot="1" x14ac:dyDescent="0.3">
      <c r="A70" s="912" t="s">
        <v>132</v>
      </c>
      <c r="B70" s="1028">
        <v>0</v>
      </c>
      <c r="C70" s="912"/>
      <c r="D70" s="912"/>
      <c r="E70" s="912"/>
      <c r="F70" s="912"/>
      <c r="G70" s="912"/>
      <c r="H70" s="912"/>
      <c r="I70" s="18">
        <v>0</v>
      </c>
      <c r="J70" s="18">
        <v>0</v>
      </c>
      <c r="K70" s="18">
        <v>0</v>
      </c>
      <c r="L70" s="18">
        <v>0</v>
      </c>
      <c r="M70" s="18">
        <v>0</v>
      </c>
      <c r="N70" s="18">
        <v>0</v>
      </c>
      <c r="O70" s="18">
        <v>0</v>
      </c>
      <c r="P70" s="18">
        <v>0</v>
      </c>
      <c r="Q70" s="18">
        <v>0</v>
      </c>
      <c r="R70" s="18">
        <v>0</v>
      </c>
      <c r="S70" s="18">
        <v>0</v>
      </c>
      <c r="T70" s="18">
        <v>0</v>
      </c>
      <c r="U70" s="18">
        <v>0</v>
      </c>
      <c r="V70" s="18">
        <v>0</v>
      </c>
      <c r="W70" s="18">
        <v>0</v>
      </c>
      <c r="X70" s="201"/>
      <c r="Y70" s="18">
        <v>0</v>
      </c>
      <c r="Z70" s="18">
        <v>0</v>
      </c>
    </row>
    <row r="71" spans="1:26" ht="33.75" customHeight="1" x14ac:dyDescent="0.25">
      <c r="A71" s="1787" t="s">
        <v>931</v>
      </c>
      <c r="B71" s="1787"/>
      <c r="C71" s="1787"/>
      <c r="D71" s="1787"/>
      <c r="E71" s="1787"/>
      <c r="F71" s="1787"/>
      <c r="G71" s="1787"/>
      <c r="H71" s="1787"/>
      <c r="I71" s="1787"/>
      <c r="J71" s="1787"/>
      <c r="K71" s="1787"/>
      <c r="L71" s="1787"/>
      <c r="M71" s="1787"/>
      <c r="N71" s="1787"/>
      <c r="O71" s="1787"/>
      <c r="P71" s="1787"/>
      <c r="Q71" s="1787"/>
      <c r="R71" s="1787"/>
      <c r="S71" s="1787"/>
      <c r="T71" s="1787"/>
      <c r="U71" s="1787"/>
      <c r="V71" s="1787"/>
      <c r="W71" s="1787"/>
      <c r="X71" s="1787"/>
      <c r="Y71" s="1787"/>
      <c r="Z71" s="1787"/>
    </row>
    <row r="73" spans="1:26" x14ac:dyDescent="0.25">
      <c r="W73" s="320"/>
    </row>
  </sheetData>
  <sheetProtection algorithmName="SHA-512" hashValue="TiIbyU1yR/FioWXs7ZRd8pDQqPaBhOgKiTTp0kI4/jXG6FKKFt6nHfENhE1aFphMnbQLCet7Ta8wzcg1Hj9wsg==" saltValue="J/iALT8Cr6+7Fe8KZ3/egw==" spinCount="100000" sheet="1" objects="1" scenarios="1"/>
  <mergeCells count="40">
    <mergeCell ref="A39:Z39"/>
    <mergeCell ref="A47:Z47"/>
    <mergeCell ref="A55:Z55"/>
    <mergeCell ref="A63:Z63"/>
    <mergeCell ref="Y3:Z3"/>
    <mergeCell ref="U3:V3"/>
    <mergeCell ref="M3:N3"/>
    <mergeCell ref="A14:B14"/>
    <mergeCell ref="A3:B3"/>
    <mergeCell ref="A4:B4"/>
    <mergeCell ref="A5:B5"/>
    <mergeCell ref="A6:B6"/>
    <mergeCell ref="A8:B8"/>
    <mergeCell ref="A9:B9"/>
    <mergeCell ref="Q3:R3"/>
    <mergeCell ref="O3:P3"/>
    <mergeCell ref="A30:Z30"/>
    <mergeCell ref="S3:T3"/>
    <mergeCell ref="I3:J3"/>
    <mergeCell ref="K3:L3"/>
    <mergeCell ref="A11:B11"/>
    <mergeCell ref="A12:B12"/>
    <mergeCell ref="C3:D3"/>
    <mergeCell ref="E3:F3"/>
    <mergeCell ref="A71:Z71"/>
    <mergeCell ref="A20:X20"/>
    <mergeCell ref="A21:X21"/>
    <mergeCell ref="A1:Z1"/>
    <mergeCell ref="A2:Z2"/>
    <mergeCell ref="A7:Z7"/>
    <mergeCell ref="G3:H3"/>
    <mergeCell ref="A13:Z13"/>
    <mergeCell ref="A38:Z38"/>
    <mergeCell ref="A10:B10"/>
    <mergeCell ref="A18:B18"/>
    <mergeCell ref="A17:B17"/>
    <mergeCell ref="W3:X3"/>
    <mergeCell ref="A15:B15"/>
    <mergeCell ref="A16:B16"/>
    <mergeCell ref="A29:Z29"/>
  </mergeCells>
  <pageMargins left="0.2" right="0.2" top="0.75" bottom="0.25" header="0.3" footer="0.3"/>
  <pageSetup scale="80" fitToHeight="2" orientation="landscape" r:id="rId1"/>
  <headerFooter>
    <oddHeader>&amp;L&amp;9
Semi-Annual Child Welfare Report&amp;C&amp;"-,Bold"&amp;14ARIZONA DEPARTMENT of CHILD SAFETY&amp;R&amp;9
January 1, 2021 through June 30, 2021</oddHeader>
    <oddFooter>&amp;CPage 7</oddFooter>
  </headerFooter>
  <ignoredErrors>
    <ignoredError sqref="P12:Q12 D18:Q18 Q6 G12:O12 E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145"/>
  <sheetViews>
    <sheetView showGridLines="0" view="pageLayout" zoomScaleNormal="100" workbookViewId="0">
      <selection activeCell="O31" sqref="O31"/>
    </sheetView>
  </sheetViews>
  <sheetFormatPr defaultColWidth="15.85546875" defaultRowHeight="15" x14ac:dyDescent="0.25"/>
  <cols>
    <col min="1" max="1" width="13" style="12" customWidth="1"/>
    <col min="2" max="16" width="7.42578125" style="12" customWidth="1"/>
    <col min="17" max="17" width="7.42578125" style="13" customWidth="1"/>
    <col min="18" max="18" width="8.85546875" style="12" customWidth="1"/>
    <col min="19" max="16384" width="15.85546875" style="12"/>
  </cols>
  <sheetData>
    <row r="1" spans="1:18" ht="18.75" customHeight="1" thickBot="1" x14ac:dyDescent="0.3">
      <c r="A1" s="1832" t="s">
        <v>651</v>
      </c>
      <c r="B1" s="1833"/>
      <c r="C1" s="1833"/>
      <c r="D1" s="1833"/>
      <c r="E1" s="1833"/>
      <c r="F1" s="1833"/>
      <c r="G1" s="1833"/>
      <c r="H1" s="1833"/>
      <c r="I1" s="1833"/>
      <c r="J1" s="1833"/>
      <c r="K1" s="1833"/>
      <c r="L1" s="1833"/>
      <c r="M1" s="1833"/>
      <c r="N1" s="1833"/>
      <c r="O1" s="1833"/>
      <c r="P1" s="1833"/>
      <c r="Q1" s="1833"/>
      <c r="R1" s="1834"/>
    </row>
    <row r="2" spans="1:18" ht="14.25" hidden="1" customHeight="1" thickBot="1" x14ac:dyDescent="0.3">
      <c r="A2" s="1836" t="s">
        <v>847</v>
      </c>
      <c r="B2" s="1837"/>
      <c r="C2" s="1837"/>
      <c r="D2" s="1837"/>
      <c r="E2" s="1837"/>
      <c r="F2" s="1837"/>
      <c r="G2" s="1837"/>
      <c r="H2" s="1837"/>
      <c r="I2" s="1837"/>
      <c r="J2" s="1837"/>
      <c r="K2" s="1837"/>
      <c r="L2" s="1837"/>
      <c r="M2" s="1837"/>
      <c r="N2" s="1837"/>
      <c r="O2" s="1837"/>
      <c r="P2" s="1837"/>
      <c r="Q2" s="1837"/>
      <c r="R2" s="1838"/>
    </row>
    <row r="3" spans="1:18" ht="59.25" hidden="1" thickBot="1" x14ac:dyDescent="0.3">
      <c r="A3" s="75"/>
      <c r="B3" s="725" t="s">
        <v>80</v>
      </c>
      <c r="C3" s="726" t="s">
        <v>81</v>
      </c>
      <c r="D3" s="726" t="s">
        <v>82</v>
      </c>
      <c r="E3" s="726" t="s">
        <v>83</v>
      </c>
      <c r="F3" s="726" t="s">
        <v>84</v>
      </c>
      <c r="G3" s="726" t="s">
        <v>85</v>
      </c>
      <c r="H3" s="726" t="s">
        <v>86</v>
      </c>
      <c r="I3" s="726" t="s">
        <v>87</v>
      </c>
      <c r="J3" s="726" t="s">
        <v>88</v>
      </c>
      <c r="K3" s="726" t="s">
        <v>89</v>
      </c>
      <c r="L3" s="726" t="s">
        <v>90</v>
      </c>
      <c r="M3" s="726" t="s">
        <v>91</v>
      </c>
      <c r="N3" s="726" t="s">
        <v>92</v>
      </c>
      <c r="O3" s="726" t="s">
        <v>93</v>
      </c>
      <c r="P3" s="726" t="s">
        <v>94</v>
      </c>
      <c r="Q3" s="726" t="s">
        <v>95</v>
      </c>
      <c r="R3" s="727" t="s">
        <v>96</v>
      </c>
    </row>
    <row r="4" spans="1:18" ht="15.75" hidden="1" thickBot="1" x14ac:dyDescent="0.3">
      <c r="A4" s="1828" t="s">
        <v>76</v>
      </c>
      <c r="B4" s="1839"/>
      <c r="C4" s="1839"/>
      <c r="D4" s="1839"/>
      <c r="E4" s="1839"/>
      <c r="F4" s="1839"/>
      <c r="G4" s="1839"/>
      <c r="H4" s="1839"/>
      <c r="I4" s="1839"/>
      <c r="J4" s="1839"/>
      <c r="K4" s="1839"/>
      <c r="L4" s="1839"/>
      <c r="M4" s="1839"/>
      <c r="N4" s="1839"/>
      <c r="O4" s="1839"/>
      <c r="P4" s="1839"/>
      <c r="Q4" s="1839"/>
      <c r="R4" s="1835"/>
    </row>
    <row r="5" spans="1:18" hidden="1" x14ac:dyDescent="0.25">
      <c r="A5" s="89" t="s">
        <v>44</v>
      </c>
      <c r="B5" s="416"/>
      <c r="C5" s="1595"/>
      <c r="D5" s="1595"/>
      <c r="E5" s="1595"/>
      <c r="F5" s="1595"/>
      <c r="G5" s="1595"/>
      <c r="H5" s="1595"/>
      <c r="I5" s="1595"/>
      <c r="J5" s="1595"/>
      <c r="K5" s="1595"/>
      <c r="L5" s="1595"/>
      <c r="M5" s="1595"/>
      <c r="N5" s="1595"/>
      <c r="O5" s="1595"/>
      <c r="P5" s="1596"/>
      <c r="Q5" s="136">
        <f t="shared" ref="Q5:Q10" si="0">SUM(B5:P5)</f>
        <v>0</v>
      </c>
      <c r="R5" s="325" t="e">
        <f>SUM(Q5/Q9)</f>
        <v>#DIV/0!</v>
      </c>
    </row>
    <row r="6" spans="1:18" hidden="1" x14ac:dyDescent="0.25">
      <c r="A6" s="90" t="s">
        <v>48</v>
      </c>
      <c r="B6" s="417"/>
      <c r="C6" s="1597"/>
      <c r="D6" s="1597"/>
      <c r="E6" s="1597"/>
      <c r="F6" s="1597"/>
      <c r="G6" s="1597"/>
      <c r="H6" s="1597"/>
      <c r="I6" s="1597"/>
      <c r="J6" s="1597"/>
      <c r="K6" s="1597"/>
      <c r="L6" s="1597"/>
      <c r="M6" s="1597"/>
      <c r="N6" s="1597"/>
      <c r="O6" s="1597"/>
      <c r="P6" s="1598"/>
      <c r="Q6" s="137">
        <f t="shared" si="0"/>
        <v>0</v>
      </c>
      <c r="R6" s="326" t="e">
        <f>SUM(Q6/Q9)</f>
        <v>#DIV/0!</v>
      </c>
    </row>
    <row r="7" spans="1:18" hidden="1" x14ac:dyDescent="0.25">
      <c r="A7" s="90" t="s">
        <v>45</v>
      </c>
      <c r="B7" s="417"/>
      <c r="C7" s="1597"/>
      <c r="D7" s="1597"/>
      <c r="E7" s="1597"/>
      <c r="F7" s="1597"/>
      <c r="G7" s="1597"/>
      <c r="H7" s="1597"/>
      <c r="I7" s="1597"/>
      <c r="J7" s="1597"/>
      <c r="K7" s="1597"/>
      <c r="L7" s="1597"/>
      <c r="M7" s="1597"/>
      <c r="N7" s="1597"/>
      <c r="O7" s="1597"/>
      <c r="P7" s="1598"/>
      <c r="Q7" s="137">
        <f t="shared" si="0"/>
        <v>0</v>
      </c>
      <c r="R7" s="326" t="e">
        <f>SUM(Q7/Q9)</f>
        <v>#DIV/0!</v>
      </c>
    </row>
    <row r="8" spans="1:18" ht="15.75" hidden="1" thickBot="1" x14ac:dyDescent="0.3">
      <c r="A8" s="91" t="s">
        <v>49</v>
      </c>
      <c r="B8" s="1599"/>
      <c r="C8" s="1600"/>
      <c r="D8" s="1600"/>
      <c r="E8" s="1600"/>
      <c r="F8" s="1600"/>
      <c r="G8" s="1600"/>
      <c r="H8" s="1600"/>
      <c r="I8" s="1600"/>
      <c r="J8" s="1600"/>
      <c r="K8" s="1600"/>
      <c r="L8" s="1600"/>
      <c r="M8" s="1600"/>
      <c r="N8" s="1600"/>
      <c r="O8" s="1600"/>
      <c r="P8" s="1601"/>
      <c r="Q8" s="138">
        <f t="shared" si="0"/>
        <v>0</v>
      </c>
      <c r="R8" s="327" t="e">
        <f>SUM(Q8/Q9)</f>
        <v>#DIV/0!</v>
      </c>
    </row>
    <row r="9" spans="1:18" ht="16.5" hidden="1" thickTop="1" thickBot="1" x14ac:dyDescent="0.3">
      <c r="A9" s="92" t="s">
        <v>26</v>
      </c>
      <c r="B9" s="123">
        <f t="shared" ref="B9:P9" si="1">SUM(B5:B8)</f>
        <v>0</v>
      </c>
      <c r="C9" s="124">
        <f t="shared" si="1"/>
        <v>0</v>
      </c>
      <c r="D9" s="124">
        <f t="shared" si="1"/>
        <v>0</v>
      </c>
      <c r="E9" s="124">
        <f t="shared" si="1"/>
        <v>0</v>
      </c>
      <c r="F9" s="124">
        <f t="shared" si="1"/>
        <v>0</v>
      </c>
      <c r="G9" s="124">
        <f t="shared" si="1"/>
        <v>0</v>
      </c>
      <c r="H9" s="124">
        <f t="shared" si="1"/>
        <v>0</v>
      </c>
      <c r="I9" s="124">
        <f t="shared" si="1"/>
        <v>0</v>
      </c>
      <c r="J9" s="124">
        <f t="shared" si="1"/>
        <v>0</v>
      </c>
      <c r="K9" s="124">
        <f t="shared" si="1"/>
        <v>0</v>
      </c>
      <c r="L9" s="124">
        <f t="shared" si="1"/>
        <v>0</v>
      </c>
      <c r="M9" s="124">
        <f t="shared" si="1"/>
        <v>0</v>
      </c>
      <c r="N9" s="124">
        <f t="shared" si="1"/>
        <v>0</v>
      </c>
      <c r="O9" s="124">
        <f t="shared" si="1"/>
        <v>0</v>
      </c>
      <c r="P9" s="139">
        <f t="shared" si="1"/>
        <v>0</v>
      </c>
      <c r="Q9" s="237">
        <f t="shared" si="0"/>
        <v>0</v>
      </c>
      <c r="R9" s="341" t="e">
        <f>SUM(R5:R8)</f>
        <v>#DIV/0!</v>
      </c>
    </row>
    <row r="10" spans="1:18" ht="15.75" hidden="1" thickBot="1" x14ac:dyDescent="0.3">
      <c r="A10" s="93" t="s">
        <v>43</v>
      </c>
      <c r="B10" s="323" t="e">
        <f>SUM(B9/Q9)</f>
        <v>#DIV/0!</v>
      </c>
      <c r="C10" s="323" t="e">
        <f>SUM(C9/Q9)</f>
        <v>#DIV/0!</v>
      </c>
      <c r="D10" s="323" t="e">
        <f>SUM(D9/Q9)</f>
        <v>#DIV/0!</v>
      </c>
      <c r="E10" s="323" t="e">
        <f>SUM(E9/Q9)</f>
        <v>#DIV/0!</v>
      </c>
      <c r="F10" s="323" t="e">
        <f>SUM(F9/Q9)</f>
        <v>#DIV/0!</v>
      </c>
      <c r="G10" s="323" t="e">
        <f>SUM(G9/Q9)</f>
        <v>#DIV/0!</v>
      </c>
      <c r="H10" s="323" t="e">
        <f>SUM(H9/Q9)</f>
        <v>#DIV/0!</v>
      </c>
      <c r="I10" s="323" t="e">
        <f>SUM(I9/Q9)</f>
        <v>#DIV/0!</v>
      </c>
      <c r="J10" s="323" t="e">
        <f>SUM(J9/Q9)</f>
        <v>#DIV/0!</v>
      </c>
      <c r="K10" s="323" t="e">
        <f>SUM(K9/Q9)</f>
        <v>#DIV/0!</v>
      </c>
      <c r="L10" s="323" t="e">
        <f>SUM(L9/Q9)</f>
        <v>#DIV/0!</v>
      </c>
      <c r="M10" s="323" t="e">
        <f>SUM(M9/Q9)</f>
        <v>#DIV/0!</v>
      </c>
      <c r="N10" s="323" t="e">
        <f>SUM(N9/Q9)</f>
        <v>#DIV/0!</v>
      </c>
      <c r="O10" s="323" t="e">
        <f>SUM(O9/Q9)</f>
        <v>#DIV/0!</v>
      </c>
      <c r="P10" s="323" t="e">
        <f>SUM(P9/Q9)</f>
        <v>#DIV/0!</v>
      </c>
      <c r="Q10" s="422" t="e">
        <f t="shared" si="0"/>
        <v>#DIV/0!</v>
      </c>
      <c r="R10" s="415"/>
    </row>
    <row r="11" spans="1:18" ht="15.75" hidden="1" customHeight="1" thickBot="1" x14ac:dyDescent="0.3">
      <c r="A11" s="1828" t="s">
        <v>350</v>
      </c>
      <c r="B11" s="1839"/>
      <c r="C11" s="1839"/>
      <c r="D11" s="1839"/>
      <c r="E11" s="1839"/>
      <c r="F11" s="1839"/>
      <c r="G11" s="1839"/>
      <c r="H11" s="1839"/>
      <c r="I11" s="1839"/>
      <c r="J11" s="1839"/>
      <c r="K11" s="1839"/>
      <c r="L11" s="1839"/>
      <c r="M11" s="1839"/>
      <c r="N11" s="1839"/>
      <c r="O11" s="1839"/>
      <c r="P11" s="1839"/>
      <c r="Q11" s="1839"/>
      <c r="R11" s="1835"/>
    </row>
    <row r="12" spans="1:18" hidden="1" x14ac:dyDescent="0.25">
      <c r="A12" s="89" t="s">
        <v>75</v>
      </c>
      <c r="B12" s="370"/>
      <c r="C12" s="371"/>
      <c r="D12" s="371"/>
      <c r="E12" s="371"/>
      <c r="F12" s="371"/>
      <c r="G12" s="371"/>
      <c r="H12" s="371"/>
      <c r="I12" s="371"/>
      <c r="J12" s="371"/>
      <c r="K12" s="371"/>
      <c r="L12" s="371"/>
      <c r="M12" s="371"/>
      <c r="N12" s="371"/>
      <c r="O12" s="371"/>
      <c r="P12" s="372"/>
      <c r="Q12" s="136">
        <f t="shared" ref="Q12:Q17" si="2">SUM(B12:P12)</f>
        <v>0</v>
      </c>
      <c r="R12" s="326" t="e">
        <f>SUM(Q12/Q16)</f>
        <v>#DIV/0!</v>
      </c>
    </row>
    <row r="13" spans="1:18" hidden="1" x14ac:dyDescent="0.25">
      <c r="A13" s="90" t="s">
        <v>46</v>
      </c>
      <c r="B13" s="373"/>
      <c r="C13" s="374"/>
      <c r="D13" s="374"/>
      <c r="E13" s="374"/>
      <c r="F13" s="374"/>
      <c r="G13" s="374"/>
      <c r="H13" s="374"/>
      <c r="I13" s="374"/>
      <c r="J13" s="374"/>
      <c r="K13" s="374"/>
      <c r="L13" s="374"/>
      <c r="M13" s="374"/>
      <c r="N13" s="374"/>
      <c r="O13" s="374"/>
      <c r="P13" s="375"/>
      <c r="Q13" s="137">
        <f t="shared" si="2"/>
        <v>0</v>
      </c>
      <c r="R13" s="326" t="e">
        <f>SUM(Q13/Q16)</f>
        <v>#DIV/0!</v>
      </c>
    </row>
    <row r="14" spans="1:18" hidden="1" x14ac:dyDescent="0.25">
      <c r="A14" s="90" t="s">
        <v>47</v>
      </c>
      <c r="B14" s="373"/>
      <c r="C14" s="374"/>
      <c r="D14" s="374"/>
      <c r="E14" s="374"/>
      <c r="F14" s="374"/>
      <c r="G14" s="374"/>
      <c r="H14" s="374"/>
      <c r="I14" s="374"/>
      <c r="J14" s="374"/>
      <c r="K14" s="374"/>
      <c r="L14" s="374"/>
      <c r="M14" s="374"/>
      <c r="N14" s="374"/>
      <c r="O14" s="374"/>
      <c r="P14" s="375"/>
      <c r="Q14" s="137">
        <f t="shared" si="2"/>
        <v>0</v>
      </c>
      <c r="R14" s="326" t="e">
        <f>SUM(Q14/Q16)</f>
        <v>#DIV/0!</v>
      </c>
    </row>
    <row r="15" spans="1:18" ht="15.75" hidden="1" thickBot="1" x14ac:dyDescent="0.3">
      <c r="A15" s="91" t="s">
        <v>77</v>
      </c>
      <c r="B15" s="376"/>
      <c r="C15" s="377"/>
      <c r="D15" s="377"/>
      <c r="E15" s="377"/>
      <c r="F15" s="377"/>
      <c r="G15" s="377"/>
      <c r="H15" s="377"/>
      <c r="I15" s="377"/>
      <c r="J15" s="377"/>
      <c r="K15" s="377"/>
      <c r="L15" s="377"/>
      <c r="M15" s="377"/>
      <c r="N15" s="377"/>
      <c r="O15" s="377"/>
      <c r="P15" s="378"/>
      <c r="Q15" s="138">
        <f t="shared" si="2"/>
        <v>0</v>
      </c>
      <c r="R15" s="326" t="e">
        <f>SUM(Q15/Q16)</f>
        <v>#DIV/0!</v>
      </c>
    </row>
    <row r="16" spans="1:18" ht="16.5" hidden="1" thickTop="1" thickBot="1" x14ac:dyDescent="0.3">
      <c r="A16" s="92" t="s">
        <v>26</v>
      </c>
      <c r="B16" s="123">
        <f>SUM(B12:B15)</f>
        <v>0</v>
      </c>
      <c r="C16" s="124">
        <f t="shared" ref="C16:P16" si="3">SUM(C12:C15)</f>
        <v>0</v>
      </c>
      <c r="D16" s="124">
        <f t="shared" si="3"/>
        <v>0</v>
      </c>
      <c r="E16" s="124">
        <f t="shared" si="3"/>
        <v>0</v>
      </c>
      <c r="F16" s="124">
        <f t="shared" si="3"/>
        <v>0</v>
      </c>
      <c r="G16" s="124">
        <f t="shared" si="3"/>
        <v>0</v>
      </c>
      <c r="H16" s="124">
        <f t="shared" si="3"/>
        <v>0</v>
      </c>
      <c r="I16" s="124">
        <f t="shared" si="3"/>
        <v>0</v>
      </c>
      <c r="J16" s="124">
        <f t="shared" si="3"/>
        <v>0</v>
      </c>
      <c r="K16" s="124">
        <f t="shared" si="3"/>
        <v>0</v>
      </c>
      <c r="L16" s="124">
        <f t="shared" si="3"/>
        <v>0</v>
      </c>
      <c r="M16" s="124">
        <f t="shared" si="3"/>
        <v>0</v>
      </c>
      <c r="N16" s="124">
        <f t="shared" si="3"/>
        <v>0</v>
      </c>
      <c r="O16" s="124">
        <f t="shared" si="3"/>
        <v>0</v>
      </c>
      <c r="P16" s="139">
        <f t="shared" si="3"/>
        <v>0</v>
      </c>
      <c r="Q16" s="237">
        <f t="shared" si="2"/>
        <v>0</v>
      </c>
      <c r="R16" s="341" t="e">
        <f>SUM(R12:R15)</f>
        <v>#DIV/0!</v>
      </c>
    </row>
    <row r="17" spans="1:18" ht="15.75" hidden="1" thickBot="1" x14ac:dyDescent="0.3">
      <c r="A17" s="93" t="s">
        <v>43</v>
      </c>
      <c r="B17" s="323" t="e">
        <f>SUM(B16/Q16)</f>
        <v>#DIV/0!</v>
      </c>
      <c r="C17" s="323" t="e">
        <f>SUM(C16/Q16)</f>
        <v>#DIV/0!</v>
      </c>
      <c r="D17" s="323" t="e">
        <f>SUM(D16/Q16)</f>
        <v>#DIV/0!</v>
      </c>
      <c r="E17" s="323" t="e">
        <f>SUM(E16/Q16)</f>
        <v>#DIV/0!</v>
      </c>
      <c r="F17" s="323" t="e">
        <f>SUM(F16/Q16)</f>
        <v>#DIV/0!</v>
      </c>
      <c r="G17" s="323" t="e">
        <f>SUM(G16/Q16)</f>
        <v>#DIV/0!</v>
      </c>
      <c r="H17" s="323" t="e">
        <f>SUM(H16/Q16)</f>
        <v>#DIV/0!</v>
      </c>
      <c r="I17" s="323" t="e">
        <f>SUM(I16/Q16)</f>
        <v>#DIV/0!</v>
      </c>
      <c r="J17" s="323" t="e">
        <f>SUM(J16/Q16)</f>
        <v>#DIV/0!</v>
      </c>
      <c r="K17" s="323" t="e">
        <f>SUM(K16/Q16)</f>
        <v>#DIV/0!</v>
      </c>
      <c r="L17" s="323" t="e">
        <f>SUM(L16/Q16)</f>
        <v>#DIV/0!</v>
      </c>
      <c r="M17" s="323" t="e">
        <f>SUM(M16/Q16)</f>
        <v>#DIV/0!</v>
      </c>
      <c r="N17" s="323" t="e">
        <f>SUM(N16/Q16)</f>
        <v>#DIV/0!</v>
      </c>
      <c r="O17" s="323" t="e">
        <f>SUM(O16/Q16)</f>
        <v>#DIV/0!</v>
      </c>
      <c r="P17" s="323" t="e">
        <f>SUM(P16/Q16)</f>
        <v>#DIV/0!</v>
      </c>
      <c r="Q17" s="323" t="e">
        <f t="shared" si="2"/>
        <v>#DIV/0!</v>
      </c>
      <c r="R17" s="415"/>
    </row>
    <row r="18" spans="1:18" ht="14.25" customHeight="1" thickBot="1" x14ac:dyDescent="0.3">
      <c r="A18" s="1836" t="s">
        <v>846</v>
      </c>
      <c r="B18" s="1837"/>
      <c r="C18" s="1837"/>
      <c r="D18" s="1837"/>
      <c r="E18" s="1837"/>
      <c r="F18" s="1837"/>
      <c r="G18" s="1837"/>
      <c r="H18" s="1837"/>
      <c r="I18" s="1837"/>
      <c r="J18" s="1837"/>
      <c r="K18" s="1837"/>
      <c r="L18" s="1837"/>
      <c r="M18" s="1837"/>
      <c r="N18" s="1837"/>
      <c r="O18" s="1837"/>
      <c r="P18" s="1837"/>
      <c r="Q18" s="1837"/>
      <c r="R18" s="1838"/>
    </row>
    <row r="19" spans="1:18" ht="59.25" customHeight="1" thickBot="1" x14ac:dyDescent="0.3">
      <c r="A19" s="75"/>
      <c r="B19" s="725" t="s">
        <v>80</v>
      </c>
      <c r="C19" s="726" t="s">
        <v>81</v>
      </c>
      <c r="D19" s="726" t="s">
        <v>82</v>
      </c>
      <c r="E19" s="726" t="s">
        <v>83</v>
      </c>
      <c r="F19" s="726" t="s">
        <v>84</v>
      </c>
      <c r="G19" s="726" t="s">
        <v>85</v>
      </c>
      <c r="H19" s="726" t="s">
        <v>86</v>
      </c>
      <c r="I19" s="726" t="s">
        <v>87</v>
      </c>
      <c r="J19" s="726" t="s">
        <v>88</v>
      </c>
      <c r="K19" s="726" t="s">
        <v>89</v>
      </c>
      <c r="L19" s="726" t="s">
        <v>90</v>
      </c>
      <c r="M19" s="726" t="s">
        <v>91</v>
      </c>
      <c r="N19" s="726" t="s">
        <v>92</v>
      </c>
      <c r="O19" s="726" t="s">
        <v>93</v>
      </c>
      <c r="P19" s="726" t="s">
        <v>94</v>
      </c>
      <c r="Q19" s="726" t="s">
        <v>95</v>
      </c>
      <c r="R19" s="727" t="s">
        <v>96</v>
      </c>
    </row>
    <row r="20" spans="1:18" ht="15.75" thickBot="1" x14ac:dyDescent="0.3">
      <c r="A20" s="1828" t="s">
        <v>76</v>
      </c>
      <c r="B20" s="1839"/>
      <c r="C20" s="1839"/>
      <c r="D20" s="1839"/>
      <c r="E20" s="1839"/>
      <c r="F20" s="1839"/>
      <c r="G20" s="1839"/>
      <c r="H20" s="1839"/>
      <c r="I20" s="1839"/>
      <c r="J20" s="1839"/>
      <c r="K20" s="1839"/>
      <c r="L20" s="1839"/>
      <c r="M20" s="1839"/>
      <c r="N20" s="1839"/>
      <c r="O20" s="1839"/>
      <c r="P20" s="1839"/>
      <c r="Q20" s="1839"/>
      <c r="R20" s="1835"/>
    </row>
    <row r="21" spans="1:18" x14ac:dyDescent="0.25">
      <c r="A21" s="89" t="s">
        <v>44</v>
      </c>
      <c r="B21" s="2222">
        <v>16</v>
      </c>
      <c r="C21" s="2223">
        <v>63</v>
      </c>
      <c r="D21" s="2223">
        <v>45</v>
      </c>
      <c r="E21" s="2223">
        <v>28</v>
      </c>
      <c r="F21" s="2223">
        <v>11</v>
      </c>
      <c r="G21" s="2223">
        <v>3</v>
      </c>
      <c r="H21" s="2223">
        <v>15</v>
      </c>
      <c r="I21" s="2223">
        <v>1966</v>
      </c>
      <c r="J21" s="2223">
        <v>127</v>
      </c>
      <c r="K21" s="2223">
        <v>42</v>
      </c>
      <c r="L21" s="2223">
        <v>449</v>
      </c>
      <c r="M21" s="2223">
        <v>218</v>
      </c>
      <c r="N21" s="2223">
        <v>20</v>
      </c>
      <c r="O21" s="2223">
        <v>97</v>
      </c>
      <c r="P21" s="2224">
        <v>103</v>
      </c>
      <c r="Q21" s="136">
        <f t="shared" ref="Q21:Q26" si="4">SUM(B21:P21)</f>
        <v>3203</v>
      </c>
      <c r="R21" s="325">
        <f>SUM(Q21/Q25)</f>
        <v>0.1462824260138838</v>
      </c>
    </row>
    <row r="22" spans="1:18" x14ac:dyDescent="0.25">
      <c r="A22" s="90" t="s">
        <v>48</v>
      </c>
      <c r="B22" s="2225">
        <v>30</v>
      </c>
      <c r="C22" s="2226">
        <v>153</v>
      </c>
      <c r="D22" s="2226">
        <v>130</v>
      </c>
      <c r="E22" s="2226">
        <v>68</v>
      </c>
      <c r="F22" s="2226">
        <v>44</v>
      </c>
      <c r="G22" s="2226">
        <v>12</v>
      </c>
      <c r="H22" s="2226">
        <v>18</v>
      </c>
      <c r="I22" s="2226">
        <v>4857</v>
      </c>
      <c r="J22" s="2226">
        <v>283</v>
      </c>
      <c r="K22" s="2226">
        <v>108</v>
      </c>
      <c r="L22" s="2226">
        <v>1473</v>
      </c>
      <c r="M22" s="2226">
        <v>568</v>
      </c>
      <c r="N22" s="2226">
        <v>42</v>
      </c>
      <c r="O22" s="2226">
        <v>264</v>
      </c>
      <c r="P22" s="2227">
        <v>173</v>
      </c>
      <c r="Q22" s="137">
        <f t="shared" si="4"/>
        <v>8223</v>
      </c>
      <c r="R22" s="326">
        <f>SUM(Q22/Q25)</f>
        <v>0.37554804530507857</v>
      </c>
    </row>
    <row r="23" spans="1:18" x14ac:dyDescent="0.25">
      <c r="A23" s="90" t="s">
        <v>45</v>
      </c>
      <c r="B23" s="2225">
        <v>52</v>
      </c>
      <c r="C23" s="2226">
        <v>254</v>
      </c>
      <c r="D23" s="2226">
        <v>141</v>
      </c>
      <c r="E23" s="2226">
        <v>65</v>
      </c>
      <c r="F23" s="2226">
        <v>38</v>
      </c>
      <c r="G23" s="2226">
        <v>15</v>
      </c>
      <c r="H23" s="2226">
        <v>20</v>
      </c>
      <c r="I23" s="2226">
        <v>6058</v>
      </c>
      <c r="J23" s="2226">
        <v>326</v>
      </c>
      <c r="K23" s="2226">
        <v>148</v>
      </c>
      <c r="L23" s="2226">
        <v>1660</v>
      </c>
      <c r="M23" s="2226">
        <v>824</v>
      </c>
      <c r="N23" s="2226">
        <v>38</v>
      </c>
      <c r="O23" s="2226">
        <v>338</v>
      </c>
      <c r="P23" s="2227">
        <v>224</v>
      </c>
      <c r="Q23" s="137">
        <f t="shared" si="4"/>
        <v>10201</v>
      </c>
      <c r="R23" s="326">
        <f>SUM(Q23/Q25)</f>
        <v>0.46588417975886004</v>
      </c>
    </row>
    <row r="24" spans="1:18" ht="15.75" thickBot="1" x14ac:dyDescent="0.3">
      <c r="A24" s="91" t="s">
        <v>49</v>
      </c>
      <c r="B24" s="2228">
        <v>0</v>
      </c>
      <c r="C24" s="2229">
        <v>5</v>
      </c>
      <c r="D24" s="2229">
        <v>1</v>
      </c>
      <c r="E24" s="2229">
        <v>0</v>
      </c>
      <c r="F24" s="2229">
        <v>2</v>
      </c>
      <c r="G24" s="2229">
        <v>0</v>
      </c>
      <c r="H24" s="2229">
        <v>0</v>
      </c>
      <c r="I24" s="2229">
        <v>191</v>
      </c>
      <c r="J24" s="2229">
        <v>2</v>
      </c>
      <c r="K24" s="2229">
        <v>3</v>
      </c>
      <c r="L24" s="2229">
        <v>32</v>
      </c>
      <c r="M24" s="2229">
        <v>30</v>
      </c>
      <c r="N24" s="2229">
        <v>0</v>
      </c>
      <c r="O24" s="2229">
        <v>2</v>
      </c>
      <c r="P24" s="2230">
        <v>1</v>
      </c>
      <c r="Q24" s="138">
        <f t="shared" si="4"/>
        <v>269</v>
      </c>
      <c r="R24" s="327">
        <f>SUM(Q24/Q25)</f>
        <v>1.2285348922177567E-2</v>
      </c>
    </row>
    <row r="25" spans="1:18" ht="16.5" thickTop="1" thickBot="1" x14ac:dyDescent="0.3">
      <c r="A25" s="92" t="s">
        <v>26</v>
      </c>
      <c r="B25" s="123">
        <f t="shared" ref="B25:P25" si="5">SUM(B21:B24)</f>
        <v>98</v>
      </c>
      <c r="C25" s="124">
        <f t="shared" si="5"/>
        <v>475</v>
      </c>
      <c r="D25" s="124">
        <f t="shared" si="5"/>
        <v>317</v>
      </c>
      <c r="E25" s="124">
        <f t="shared" si="5"/>
        <v>161</v>
      </c>
      <c r="F25" s="124">
        <f t="shared" si="5"/>
        <v>95</v>
      </c>
      <c r="G25" s="124">
        <f t="shared" si="5"/>
        <v>30</v>
      </c>
      <c r="H25" s="124">
        <f t="shared" si="5"/>
        <v>53</v>
      </c>
      <c r="I25" s="124">
        <f t="shared" si="5"/>
        <v>13072</v>
      </c>
      <c r="J25" s="124">
        <f t="shared" si="5"/>
        <v>738</v>
      </c>
      <c r="K25" s="124">
        <f t="shared" si="5"/>
        <v>301</v>
      </c>
      <c r="L25" s="124">
        <f t="shared" si="5"/>
        <v>3614</v>
      </c>
      <c r="M25" s="124">
        <f t="shared" si="5"/>
        <v>1640</v>
      </c>
      <c r="N25" s="124">
        <f t="shared" si="5"/>
        <v>100</v>
      </c>
      <c r="O25" s="124">
        <f t="shared" si="5"/>
        <v>701</v>
      </c>
      <c r="P25" s="139">
        <f t="shared" si="5"/>
        <v>501</v>
      </c>
      <c r="Q25" s="237">
        <f t="shared" si="4"/>
        <v>21896</v>
      </c>
      <c r="R25" s="341">
        <f>SUM(R21:R24)</f>
        <v>0.99999999999999989</v>
      </c>
    </row>
    <row r="26" spans="1:18" ht="15.75" thickBot="1" x14ac:dyDescent="0.3">
      <c r="A26" s="93" t="s">
        <v>43</v>
      </c>
      <c r="B26" s="323">
        <f>SUM(B25/Q25)</f>
        <v>4.475703324808184E-3</v>
      </c>
      <c r="C26" s="323">
        <f>SUM(C25/Q25)</f>
        <v>2.1693459992692728E-2</v>
      </c>
      <c r="D26" s="323">
        <f>SUM(D25/Q25)</f>
        <v>1.4477530142491779E-2</v>
      </c>
      <c r="E26" s="323">
        <f>SUM(E25/Q25)</f>
        <v>7.3529411764705881E-3</v>
      </c>
      <c r="F26" s="323">
        <f>SUM(F25/Q25)</f>
        <v>4.3386919985385457E-3</v>
      </c>
      <c r="G26" s="323">
        <f>SUM(G25/Q25)</f>
        <v>1.3701132626963829E-3</v>
      </c>
      <c r="H26" s="323">
        <f>SUM(H25/Q25)</f>
        <v>2.42053343076361E-3</v>
      </c>
      <c r="I26" s="323">
        <f>SUM(I25/Q25)</f>
        <v>0.59700401899890387</v>
      </c>
      <c r="J26" s="323">
        <f>SUM(J25/Q25)</f>
        <v>3.3704786262331018E-2</v>
      </c>
      <c r="K26" s="323">
        <f>SUM(K25/Q25)</f>
        <v>1.3746803069053709E-2</v>
      </c>
      <c r="L26" s="323">
        <f>SUM(L25/Q25)</f>
        <v>0.16505297771282426</v>
      </c>
      <c r="M26" s="323">
        <f>SUM(M25/Q25)</f>
        <v>7.4899525027402269E-2</v>
      </c>
      <c r="N26" s="323">
        <f>SUM(N25/Q25)</f>
        <v>4.5670442089879434E-3</v>
      </c>
      <c r="O26" s="323">
        <f>SUM(O25/Q25)</f>
        <v>3.2014979905005479E-2</v>
      </c>
      <c r="P26" s="323">
        <f>SUM(P25/Q25)</f>
        <v>2.2880891487029594E-2</v>
      </c>
      <c r="Q26" s="422">
        <f t="shared" si="4"/>
        <v>0.99999999999999978</v>
      </c>
      <c r="R26" s="415"/>
    </row>
    <row r="27" spans="1:18" ht="15.75" customHeight="1" thickBot="1" x14ac:dyDescent="0.3">
      <c r="A27" s="1828" t="s">
        <v>350</v>
      </c>
      <c r="B27" s="1839"/>
      <c r="C27" s="1839"/>
      <c r="D27" s="1839"/>
      <c r="E27" s="1839"/>
      <c r="F27" s="1839"/>
      <c r="G27" s="1839"/>
      <c r="H27" s="1839"/>
      <c r="I27" s="1839"/>
      <c r="J27" s="1839"/>
      <c r="K27" s="1839"/>
      <c r="L27" s="1839"/>
      <c r="M27" s="1839"/>
      <c r="N27" s="1839"/>
      <c r="O27" s="1839"/>
      <c r="P27" s="1839"/>
      <c r="Q27" s="1839"/>
      <c r="R27" s="1835"/>
    </row>
    <row r="28" spans="1:18" x14ac:dyDescent="0.25">
      <c r="A28" s="89" t="s">
        <v>75</v>
      </c>
      <c r="B28" s="950">
        <v>2</v>
      </c>
      <c r="C28" s="1124">
        <v>8</v>
      </c>
      <c r="D28" s="1124">
        <v>4</v>
      </c>
      <c r="E28" s="1124">
        <v>2</v>
      </c>
      <c r="F28" s="1124">
        <v>1</v>
      </c>
      <c r="G28" s="1124">
        <v>0</v>
      </c>
      <c r="H28" s="1124">
        <v>0</v>
      </c>
      <c r="I28" s="1124">
        <v>196</v>
      </c>
      <c r="J28" s="1124">
        <v>3</v>
      </c>
      <c r="K28" s="1124">
        <v>3</v>
      </c>
      <c r="L28" s="1124">
        <v>54</v>
      </c>
      <c r="M28" s="1124">
        <v>23</v>
      </c>
      <c r="N28" s="1124">
        <v>2</v>
      </c>
      <c r="O28" s="1124">
        <v>14</v>
      </c>
      <c r="P28" s="1125">
        <v>14</v>
      </c>
      <c r="Q28" s="136">
        <f t="shared" ref="Q28:Q33" si="6">SUM(B28:P28)</f>
        <v>326</v>
      </c>
      <c r="R28" s="326">
        <f>SUM(Q28/Q32)</f>
        <v>1.4888564121300693E-2</v>
      </c>
    </row>
    <row r="29" spans="1:18" x14ac:dyDescent="0.25">
      <c r="A29" s="90" t="s">
        <v>46</v>
      </c>
      <c r="B29" s="1126">
        <v>64</v>
      </c>
      <c r="C29" s="1127">
        <v>308</v>
      </c>
      <c r="D29" s="1127">
        <v>187</v>
      </c>
      <c r="E29" s="1127">
        <v>106</v>
      </c>
      <c r="F29" s="1127">
        <v>69</v>
      </c>
      <c r="G29" s="1127">
        <v>17</v>
      </c>
      <c r="H29" s="1127">
        <v>38</v>
      </c>
      <c r="I29" s="1127">
        <v>7904</v>
      </c>
      <c r="J29" s="1127">
        <v>444</v>
      </c>
      <c r="K29" s="1127">
        <v>187</v>
      </c>
      <c r="L29" s="1127">
        <v>2313</v>
      </c>
      <c r="M29" s="1127">
        <v>960</v>
      </c>
      <c r="N29" s="1127">
        <v>62</v>
      </c>
      <c r="O29" s="1127">
        <v>437</v>
      </c>
      <c r="P29" s="1128">
        <v>325</v>
      </c>
      <c r="Q29" s="137">
        <f t="shared" si="6"/>
        <v>13421</v>
      </c>
      <c r="R29" s="326">
        <f>SUM(Q29/Q32)</f>
        <v>0.61294300328827178</v>
      </c>
    </row>
    <row r="30" spans="1:18" x14ac:dyDescent="0.25">
      <c r="A30" s="90" t="s">
        <v>47</v>
      </c>
      <c r="B30" s="1126">
        <v>30</v>
      </c>
      <c r="C30" s="1127">
        <v>141</v>
      </c>
      <c r="D30" s="1127">
        <v>113</v>
      </c>
      <c r="E30" s="1127">
        <v>45</v>
      </c>
      <c r="F30" s="1127">
        <v>21</v>
      </c>
      <c r="G30" s="1127">
        <v>8</v>
      </c>
      <c r="H30" s="1127">
        <v>13</v>
      </c>
      <c r="I30" s="1127">
        <v>4297</v>
      </c>
      <c r="J30" s="1127">
        <v>262</v>
      </c>
      <c r="K30" s="1127">
        <v>91</v>
      </c>
      <c r="L30" s="1127">
        <v>1120</v>
      </c>
      <c r="M30" s="1127">
        <v>570</v>
      </c>
      <c r="N30" s="1127">
        <v>29</v>
      </c>
      <c r="O30" s="1127">
        <v>215</v>
      </c>
      <c r="P30" s="1128">
        <v>132</v>
      </c>
      <c r="Q30" s="137">
        <f t="shared" si="6"/>
        <v>7087</v>
      </c>
      <c r="R30" s="326">
        <f>SUM(Q30/Q32)</f>
        <v>0.32366642309097554</v>
      </c>
    </row>
    <row r="31" spans="1:18" ht="15.75" thickBot="1" x14ac:dyDescent="0.3">
      <c r="A31" s="91" t="s">
        <v>77</v>
      </c>
      <c r="B31" s="1129">
        <v>2</v>
      </c>
      <c r="C31" s="1130">
        <v>18</v>
      </c>
      <c r="D31" s="1130">
        <v>13</v>
      </c>
      <c r="E31" s="1130">
        <v>8</v>
      </c>
      <c r="F31" s="1130">
        <v>4</v>
      </c>
      <c r="G31" s="1130">
        <v>5</v>
      </c>
      <c r="H31" s="1130">
        <v>2</v>
      </c>
      <c r="I31" s="1130">
        <v>675</v>
      </c>
      <c r="J31" s="1130">
        <v>29</v>
      </c>
      <c r="K31" s="1130">
        <v>20</v>
      </c>
      <c r="L31" s="1130">
        <v>127</v>
      </c>
      <c r="M31" s="1130">
        <v>87</v>
      </c>
      <c r="N31" s="1130">
        <v>7</v>
      </c>
      <c r="O31" s="1130">
        <v>35</v>
      </c>
      <c r="P31" s="1131">
        <v>30</v>
      </c>
      <c r="Q31" s="138">
        <f t="shared" si="6"/>
        <v>1062</v>
      </c>
      <c r="R31" s="327">
        <f>SUM(Q31/Q32)</f>
        <v>4.8502009499451958E-2</v>
      </c>
    </row>
    <row r="32" spans="1:18" ht="16.5" thickTop="1" thickBot="1" x14ac:dyDescent="0.3">
      <c r="A32" s="92" t="s">
        <v>26</v>
      </c>
      <c r="B32" s="123">
        <f>SUM(B28:B31)</f>
        <v>98</v>
      </c>
      <c r="C32" s="124">
        <f t="shared" ref="C32:P32" si="7">SUM(C28:C31)</f>
        <v>475</v>
      </c>
      <c r="D32" s="124">
        <f t="shared" si="7"/>
        <v>317</v>
      </c>
      <c r="E32" s="124">
        <f t="shared" si="7"/>
        <v>161</v>
      </c>
      <c r="F32" s="124">
        <f t="shared" si="7"/>
        <v>95</v>
      </c>
      <c r="G32" s="124">
        <f t="shared" si="7"/>
        <v>30</v>
      </c>
      <c r="H32" s="124">
        <f t="shared" si="7"/>
        <v>53</v>
      </c>
      <c r="I32" s="124">
        <f t="shared" si="7"/>
        <v>13072</v>
      </c>
      <c r="J32" s="124">
        <f t="shared" si="7"/>
        <v>738</v>
      </c>
      <c r="K32" s="124">
        <f t="shared" si="7"/>
        <v>301</v>
      </c>
      <c r="L32" s="124">
        <f t="shared" si="7"/>
        <v>3614</v>
      </c>
      <c r="M32" s="124">
        <f t="shared" si="7"/>
        <v>1640</v>
      </c>
      <c r="N32" s="124">
        <f t="shared" si="7"/>
        <v>100</v>
      </c>
      <c r="O32" s="124">
        <f t="shared" si="7"/>
        <v>701</v>
      </c>
      <c r="P32" s="139">
        <f t="shared" si="7"/>
        <v>501</v>
      </c>
      <c r="Q32" s="237">
        <f t="shared" si="6"/>
        <v>21896</v>
      </c>
      <c r="R32" s="341">
        <f>SUM(R28:R31)</f>
        <v>1</v>
      </c>
    </row>
    <row r="33" spans="1:18" ht="15.75" thickBot="1" x14ac:dyDescent="0.3">
      <c r="A33" s="93" t="s">
        <v>43</v>
      </c>
      <c r="B33" s="323">
        <f>SUM(B32/Q32)</f>
        <v>4.475703324808184E-3</v>
      </c>
      <c r="C33" s="323">
        <f>SUM(C32/Q32)</f>
        <v>2.1693459992692728E-2</v>
      </c>
      <c r="D33" s="323">
        <f>SUM(D32/Q32)</f>
        <v>1.4477530142491779E-2</v>
      </c>
      <c r="E33" s="323">
        <f>SUM(E32/Q32)</f>
        <v>7.3529411764705881E-3</v>
      </c>
      <c r="F33" s="323">
        <f>SUM(F32/Q32)</f>
        <v>4.3386919985385457E-3</v>
      </c>
      <c r="G33" s="323">
        <f>SUM(G32/Q32)</f>
        <v>1.3701132626963829E-3</v>
      </c>
      <c r="H33" s="323">
        <f>SUM(H32/Q32)</f>
        <v>2.42053343076361E-3</v>
      </c>
      <c r="I33" s="323">
        <f>SUM(I32/Q32)</f>
        <v>0.59700401899890387</v>
      </c>
      <c r="J33" s="323">
        <f>SUM(J32/Q32)</f>
        <v>3.3704786262331018E-2</v>
      </c>
      <c r="K33" s="323">
        <f>SUM(K32/Q32)</f>
        <v>1.3746803069053709E-2</v>
      </c>
      <c r="L33" s="323">
        <f>SUM(L32/Q32)</f>
        <v>0.16505297771282426</v>
      </c>
      <c r="M33" s="323">
        <f>SUM(M32/Q32)</f>
        <v>7.4899525027402269E-2</v>
      </c>
      <c r="N33" s="323">
        <f>SUM(N32/Q32)</f>
        <v>4.5670442089879434E-3</v>
      </c>
      <c r="O33" s="323">
        <f>SUM(O32/Q32)</f>
        <v>3.2014979905005479E-2</v>
      </c>
      <c r="P33" s="323">
        <f>SUM(P32/Q32)</f>
        <v>2.2880891487029594E-2</v>
      </c>
      <c r="Q33" s="323">
        <f t="shared" si="6"/>
        <v>0.99999999999999978</v>
      </c>
      <c r="R33" s="415"/>
    </row>
    <row r="34" spans="1:18" ht="14.25" customHeight="1" thickBot="1" x14ac:dyDescent="0.3">
      <c r="A34" s="1836" t="s">
        <v>772</v>
      </c>
      <c r="B34" s="1837"/>
      <c r="C34" s="1837"/>
      <c r="D34" s="1837"/>
      <c r="E34" s="1837"/>
      <c r="F34" s="1837"/>
      <c r="G34" s="1837"/>
      <c r="H34" s="1837"/>
      <c r="I34" s="1837"/>
      <c r="J34" s="1837"/>
      <c r="K34" s="1837"/>
      <c r="L34" s="1837"/>
      <c r="M34" s="1837"/>
      <c r="N34" s="1837"/>
      <c r="O34" s="1837"/>
      <c r="P34" s="1837"/>
      <c r="Q34" s="1837"/>
      <c r="R34" s="1838"/>
    </row>
    <row r="35" spans="1:18" ht="56.25" customHeight="1" thickBot="1" x14ac:dyDescent="0.3">
      <c r="A35" s="75"/>
      <c r="B35" s="725" t="s">
        <v>80</v>
      </c>
      <c r="C35" s="726" t="s">
        <v>81</v>
      </c>
      <c r="D35" s="726" t="s">
        <v>82</v>
      </c>
      <c r="E35" s="726" t="s">
        <v>83</v>
      </c>
      <c r="F35" s="726" t="s">
        <v>84</v>
      </c>
      <c r="G35" s="726" t="s">
        <v>85</v>
      </c>
      <c r="H35" s="726" t="s">
        <v>86</v>
      </c>
      <c r="I35" s="726" t="s">
        <v>87</v>
      </c>
      <c r="J35" s="726" t="s">
        <v>88</v>
      </c>
      <c r="K35" s="726" t="s">
        <v>89</v>
      </c>
      <c r="L35" s="726" t="s">
        <v>90</v>
      </c>
      <c r="M35" s="726" t="s">
        <v>91</v>
      </c>
      <c r="N35" s="726" t="s">
        <v>92</v>
      </c>
      <c r="O35" s="726" t="s">
        <v>93</v>
      </c>
      <c r="P35" s="726" t="s">
        <v>94</v>
      </c>
      <c r="Q35" s="726" t="s">
        <v>95</v>
      </c>
      <c r="R35" s="727" t="s">
        <v>96</v>
      </c>
    </row>
    <row r="36" spans="1:18" ht="15.75" thickBot="1" x14ac:dyDescent="0.3">
      <c r="A36" s="1828" t="s">
        <v>76</v>
      </c>
      <c r="B36" s="1839"/>
      <c r="C36" s="1839"/>
      <c r="D36" s="1839"/>
      <c r="E36" s="1839"/>
      <c r="F36" s="1839"/>
      <c r="G36" s="1839"/>
      <c r="H36" s="1839"/>
      <c r="I36" s="1839"/>
      <c r="J36" s="1839"/>
      <c r="K36" s="1839"/>
      <c r="L36" s="1839"/>
      <c r="M36" s="1839"/>
      <c r="N36" s="1839"/>
      <c r="O36" s="1839"/>
      <c r="P36" s="1839"/>
      <c r="Q36" s="1839"/>
      <c r="R36" s="1835"/>
    </row>
    <row r="37" spans="1:18" x14ac:dyDescent="0.25">
      <c r="A37" s="89" t="s">
        <v>44</v>
      </c>
      <c r="B37" s="416">
        <v>9</v>
      </c>
      <c r="C37" s="1595">
        <v>49</v>
      </c>
      <c r="D37" s="1595">
        <v>60</v>
      </c>
      <c r="E37" s="1595">
        <v>46</v>
      </c>
      <c r="F37" s="1595">
        <v>28</v>
      </c>
      <c r="G37" s="1595">
        <v>0</v>
      </c>
      <c r="H37" s="1595">
        <v>0</v>
      </c>
      <c r="I37" s="1595">
        <v>2169</v>
      </c>
      <c r="J37" s="1595">
        <v>178</v>
      </c>
      <c r="K37" s="1595">
        <v>44</v>
      </c>
      <c r="L37" s="1595">
        <v>520</v>
      </c>
      <c r="M37" s="1595">
        <v>237</v>
      </c>
      <c r="N37" s="1595">
        <v>14</v>
      </c>
      <c r="O37" s="1595">
        <v>72</v>
      </c>
      <c r="P37" s="1596">
        <v>100</v>
      </c>
      <c r="Q37" s="136">
        <f t="shared" ref="Q37:Q42" si="8">SUM(B37:P37)</f>
        <v>3526</v>
      </c>
      <c r="R37" s="325">
        <f>SUM(Q37/Q41)</f>
        <v>0.16115910233557293</v>
      </c>
    </row>
    <row r="38" spans="1:18" x14ac:dyDescent="0.25">
      <c r="A38" s="90" t="s">
        <v>48</v>
      </c>
      <c r="B38" s="417">
        <v>30</v>
      </c>
      <c r="C38" s="1597">
        <v>136</v>
      </c>
      <c r="D38" s="1597">
        <v>142</v>
      </c>
      <c r="E38" s="1597">
        <v>77</v>
      </c>
      <c r="F38" s="1597">
        <v>77</v>
      </c>
      <c r="G38" s="1597">
        <v>0</v>
      </c>
      <c r="H38" s="1597">
        <v>0</v>
      </c>
      <c r="I38" s="1597">
        <v>5135</v>
      </c>
      <c r="J38" s="1597">
        <v>317</v>
      </c>
      <c r="K38" s="1597">
        <v>122</v>
      </c>
      <c r="L38" s="1597">
        <v>1693</v>
      </c>
      <c r="M38" s="1597">
        <v>533</v>
      </c>
      <c r="N38" s="1597">
        <v>33</v>
      </c>
      <c r="O38" s="1597">
        <v>289</v>
      </c>
      <c r="P38" s="1598">
        <v>171</v>
      </c>
      <c r="Q38" s="137">
        <f t="shared" si="8"/>
        <v>8755</v>
      </c>
      <c r="R38" s="326">
        <f>SUM(Q38/Q41)</f>
        <v>0.40015540015540013</v>
      </c>
    </row>
    <row r="39" spans="1:18" x14ac:dyDescent="0.25">
      <c r="A39" s="90" t="s">
        <v>45</v>
      </c>
      <c r="B39" s="417">
        <v>34</v>
      </c>
      <c r="C39" s="1597">
        <v>170</v>
      </c>
      <c r="D39" s="1597">
        <v>155</v>
      </c>
      <c r="E39" s="1597">
        <v>75</v>
      </c>
      <c r="F39" s="1597">
        <v>87</v>
      </c>
      <c r="G39" s="1597">
        <v>0</v>
      </c>
      <c r="H39" s="1597">
        <v>0</v>
      </c>
      <c r="I39" s="1597">
        <v>5599</v>
      </c>
      <c r="J39" s="1597">
        <v>345</v>
      </c>
      <c r="K39" s="1597">
        <v>138</v>
      </c>
      <c r="L39" s="1597">
        <v>1614</v>
      </c>
      <c r="M39" s="1597">
        <v>615</v>
      </c>
      <c r="N39" s="1597">
        <v>30</v>
      </c>
      <c r="O39" s="1597">
        <v>289</v>
      </c>
      <c r="P39" s="1598">
        <v>201</v>
      </c>
      <c r="Q39" s="137">
        <f t="shared" si="8"/>
        <v>9352</v>
      </c>
      <c r="R39" s="326">
        <f>SUM(Q39/Q41)</f>
        <v>0.4274418392065451</v>
      </c>
    </row>
    <row r="40" spans="1:18" ht="15.75" thickBot="1" x14ac:dyDescent="0.3">
      <c r="A40" s="91" t="s">
        <v>49</v>
      </c>
      <c r="B40" s="1599">
        <v>0</v>
      </c>
      <c r="C40" s="1600">
        <v>1</v>
      </c>
      <c r="D40" s="1600">
        <v>2</v>
      </c>
      <c r="E40" s="1600">
        <v>1</v>
      </c>
      <c r="F40" s="1600">
        <v>0</v>
      </c>
      <c r="G40" s="1600">
        <v>0</v>
      </c>
      <c r="H40" s="1600">
        <v>0</v>
      </c>
      <c r="I40" s="1600">
        <v>165</v>
      </c>
      <c r="J40" s="1600">
        <v>1</v>
      </c>
      <c r="K40" s="1600">
        <v>1</v>
      </c>
      <c r="L40" s="1600">
        <v>36</v>
      </c>
      <c r="M40" s="1600">
        <v>26</v>
      </c>
      <c r="N40" s="1600">
        <v>2</v>
      </c>
      <c r="O40" s="1600">
        <v>8</v>
      </c>
      <c r="P40" s="1601">
        <v>3</v>
      </c>
      <c r="Q40" s="138">
        <f t="shared" si="8"/>
        <v>246</v>
      </c>
      <c r="R40" s="327">
        <f>SUM(Q40/Q41)</f>
        <v>1.1243658302481831E-2</v>
      </c>
    </row>
    <row r="41" spans="1:18" ht="16.5" thickTop="1" thickBot="1" x14ac:dyDescent="0.3">
      <c r="A41" s="92" t="s">
        <v>26</v>
      </c>
      <c r="B41" s="123">
        <f t="shared" ref="B41:P41" si="9">SUM(B37:B40)</f>
        <v>73</v>
      </c>
      <c r="C41" s="124">
        <f t="shared" si="9"/>
        <v>356</v>
      </c>
      <c r="D41" s="124">
        <f t="shared" si="9"/>
        <v>359</v>
      </c>
      <c r="E41" s="124">
        <f t="shared" si="9"/>
        <v>199</v>
      </c>
      <c r="F41" s="124">
        <f t="shared" si="9"/>
        <v>192</v>
      </c>
      <c r="G41" s="124">
        <f t="shared" si="9"/>
        <v>0</v>
      </c>
      <c r="H41" s="124">
        <f t="shared" si="9"/>
        <v>0</v>
      </c>
      <c r="I41" s="124">
        <f t="shared" si="9"/>
        <v>13068</v>
      </c>
      <c r="J41" s="124">
        <f t="shared" si="9"/>
        <v>841</v>
      </c>
      <c r="K41" s="124">
        <f t="shared" si="9"/>
        <v>305</v>
      </c>
      <c r="L41" s="124">
        <f t="shared" si="9"/>
        <v>3863</v>
      </c>
      <c r="M41" s="124">
        <f t="shared" si="9"/>
        <v>1411</v>
      </c>
      <c r="N41" s="124">
        <f t="shared" si="9"/>
        <v>79</v>
      </c>
      <c r="O41" s="124">
        <f t="shared" si="9"/>
        <v>658</v>
      </c>
      <c r="P41" s="139">
        <f t="shared" si="9"/>
        <v>475</v>
      </c>
      <c r="Q41" s="237">
        <f t="shared" si="8"/>
        <v>21879</v>
      </c>
      <c r="R41" s="341">
        <f>SUM(R37:R40)</f>
        <v>1</v>
      </c>
    </row>
    <row r="42" spans="1:18" ht="15.75" thickBot="1" x14ac:dyDescent="0.3">
      <c r="A42" s="93" t="s">
        <v>43</v>
      </c>
      <c r="B42" s="323">
        <f>SUM(B41/Q41)</f>
        <v>3.3365327482974541E-3</v>
      </c>
      <c r="C42" s="323">
        <f>SUM(C41/Q41)</f>
        <v>1.6271310388957447E-2</v>
      </c>
      <c r="D42" s="323">
        <f>SUM(D41/Q41)</f>
        <v>1.6408428173134055E-2</v>
      </c>
      <c r="E42" s="323">
        <f>SUM(E41/Q41)</f>
        <v>9.0954796837149771E-3</v>
      </c>
      <c r="F42" s="323">
        <f>SUM(F41/Q41)</f>
        <v>8.7755381873028931E-3</v>
      </c>
      <c r="G42" s="323">
        <f>SUM(G41/Q41)</f>
        <v>0</v>
      </c>
      <c r="H42" s="323">
        <f>SUM(H41/Q41)</f>
        <v>0</v>
      </c>
      <c r="I42" s="323">
        <f>SUM(I41/Q41)</f>
        <v>0.59728506787330315</v>
      </c>
      <c r="J42" s="323">
        <f>SUM(J41/Q41)</f>
        <v>3.8438685497509027E-2</v>
      </c>
      <c r="K42" s="323">
        <f>SUM(K41/Q41)</f>
        <v>1.3940308057955117E-2</v>
      </c>
      <c r="L42" s="323">
        <f>SUM(L41/Q41)</f>
        <v>0.17656200009141185</v>
      </c>
      <c r="M42" s="323">
        <f>SUM(M41/Q41)</f>
        <v>6.4491064491064495E-2</v>
      </c>
      <c r="N42" s="323">
        <f>SUM(N41/Q41)</f>
        <v>3.6107683166506695E-3</v>
      </c>
      <c r="O42" s="323">
        <f>SUM(O41/Q41)</f>
        <v>3.0074500662735957E-2</v>
      </c>
      <c r="P42" s="323">
        <f>SUM(P41/Q41)</f>
        <v>2.1710315827962887E-2</v>
      </c>
      <c r="Q42" s="422">
        <f t="shared" si="8"/>
        <v>1</v>
      </c>
      <c r="R42" s="415"/>
    </row>
    <row r="43" spans="1:18" ht="15.75" customHeight="1" thickBot="1" x14ac:dyDescent="0.3">
      <c r="A43" s="1828" t="s">
        <v>350</v>
      </c>
      <c r="B43" s="1839"/>
      <c r="C43" s="1839"/>
      <c r="D43" s="1839"/>
      <c r="E43" s="1839"/>
      <c r="F43" s="1839"/>
      <c r="G43" s="1839"/>
      <c r="H43" s="1839"/>
      <c r="I43" s="1839"/>
      <c r="J43" s="1839"/>
      <c r="K43" s="1839"/>
      <c r="L43" s="1839"/>
      <c r="M43" s="1839"/>
      <c r="N43" s="1839"/>
      <c r="O43" s="1839"/>
      <c r="P43" s="1839"/>
      <c r="Q43" s="1839"/>
      <c r="R43" s="1835"/>
    </row>
    <row r="44" spans="1:18" x14ac:dyDescent="0.25">
      <c r="A44" s="89" t="s">
        <v>75</v>
      </c>
      <c r="B44" s="370">
        <v>1</v>
      </c>
      <c r="C44" s="371">
        <v>3</v>
      </c>
      <c r="D44" s="371">
        <v>3</v>
      </c>
      <c r="E44" s="371">
        <v>0</v>
      </c>
      <c r="F44" s="371">
        <v>3</v>
      </c>
      <c r="G44" s="371">
        <v>0</v>
      </c>
      <c r="H44" s="371">
        <v>0</v>
      </c>
      <c r="I44" s="371">
        <v>104</v>
      </c>
      <c r="J44" s="371">
        <v>8</v>
      </c>
      <c r="K44" s="371">
        <v>2</v>
      </c>
      <c r="L44" s="371">
        <v>27</v>
      </c>
      <c r="M44" s="371">
        <v>12</v>
      </c>
      <c r="N44" s="371">
        <v>0</v>
      </c>
      <c r="O44" s="371">
        <v>7</v>
      </c>
      <c r="P44" s="372">
        <v>5</v>
      </c>
      <c r="Q44" s="136">
        <f t="shared" ref="Q44:Q49" si="10">SUM(B44:P44)</f>
        <v>175</v>
      </c>
      <c r="R44" s="326">
        <f>SUM(Q44/Q48)</f>
        <v>7.9985374103021169E-3</v>
      </c>
    </row>
    <row r="45" spans="1:18" x14ac:dyDescent="0.25">
      <c r="A45" s="90" t="s">
        <v>46</v>
      </c>
      <c r="B45" s="373">
        <v>48</v>
      </c>
      <c r="C45" s="374">
        <v>236</v>
      </c>
      <c r="D45" s="374">
        <v>224</v>
      </c>
      <c r="E45" s="374">
        <v>144</v>
      </c>
      <c r="F45" s="374">
        <v>125</v>
      </c>
      <c r="G45" s="374">
        <v>0</v>
      </c>
      <c r="H45" s="374">
        <v>0</v>
      </c>
      <c r="I45" s="374">
        <v>8646</v>
      </c>
      <c r="J45" s="374">
        <v>613</v>
      </c>
      <c r="K45" s="374">
        <v>208</v>
      </c>
      <c r="L45" s="374">
        <v>2659</v>
      </c>
      <c r="M45" s="374">
        <v>945</v>
      </c>
      <c r="N45" s="374">
        <v>64</v>
      </c>
      <c r="O45" s="374">
        <v>427</v>
      </c>
      <c r="P45" s="375">
        <v>344</v>
      </c>
      <c r="Q45" s="137">
        <f t="shared" si="10"/>
        <v>14683</v>
      </c>
      <c r="R45" s="326">
        <f>SUM(Q45/Q48)</f>
        <v>0.67110014168837695</v>
      </c>
    </row>
    <row r="46" spans="1:18" x14ac:dyDescent="0.25">
      <c r="A46" s="90" t="s">
        <v>47</v>
      </c>
      <c r="B46" s="373">
        <v>18</v>
      </c>
      <c r="C46" s="374">
        <v>105</v>
      </c>
      <c r="D46" s="374">
        <v>116</v>
      </c>
      <c r="E46" s="374">
        <v>47</v>
      </c>
      <c r="F46" s="374">
        <v>56</v>
      </c>
      <c r="G46" s="374">
        <v>0</v>
      </c>
      <c r="H46" s="374">
        <v>0</v>
      </c>
      <c r="I46" s="374">
        <v>3800</v>
      </c>
      <c r="J46" s="374">
        <v>191</v>
      </c>
      <c r="K46" s="374">
        <v>84</v>
      </c>
      <c r="L46" s="374">
        <v>1054</v>
      </c>
      <c r="M46" s="374">
        <v>388</v>
      </c>
      <c r="N46" s="374">
        <v>10</v>
      </c>
      <c r="O46" s="374">
        <v>199</v>
      </c>
      <c r="P46" s="375">
        <v>106</v>
      </c>
      <c r="Q46" s="137">
        <f t="shared" si="10"/>
        <v>6174</v>
      </c>
      <c r="R46" s="326">
        <f>SUM(Q46/Q48)</f>
        <v>0.28218839983545868</v>
      </c>
    </row>
    <row r="47" spans="1:18" ht="15.75" thickBot="1" x14ac:dyDescent="0.3">
      <c r="A47" s="91" t="s">
        <v>77</v>
      </c>
      <c r="B47" s="376">
        <v>6</v>
      </c>
      <c r="C47" s="377">
        <v>12</v>
      </c>
      <c r="D47" s="377">
        <v>16</v>
      </c>
      <c r="E47" s="377">
        <v>8</v>
      </c>
      <c r="F47" s="377">
        <v>8</v>
      </c>
      <c r="G47" s="377">
        <v>0</v>
      </c>
      <c r="H47" s="377">
        <v>0</v>
      </c>
      <c r="I47" s="377">
        <v>518</v>
      </c>
      <c r="J47" s="377">
        <v>29</v>
      </c>
      <c r="K47" s="377">
        <v>11</v>
      </c>
      <c r="L47" s="377">
        <v>123</v>
      </c>
      <c r="M47" s="377">
        <v>66</v>
      </c>
      <c r="N47" s="377">
        <v>5</v>
      </c>
      <c r="O47" s="377">
        <v>25</v>
      </c>
      <c r="P47" s="378">
        <v>20</v>
      </c>
      <c r="Q47" s="138">
        <f t="shared" si="10"/>
        <v>847</v>
      </c>
      <c r="R47" s="326">
        <f>SUM(Q47/Q48)</f>
        <v>3.8712921065862244E-2</v>
      </c>
    </row>
    <row r="48" spans="1:18" ht="16.5" thickTop="1" thickBot="1" x14ac:dyDescent="0.3">
      <c r="A48" s="92" t="s">
        <v>26</v>
      </c>
      <c r="B48" s="1622">
        <f>SUM(B44:B47)</f>
        <v>73</v>
      </c>
      <c r="C48" s="1623">
        <f t="shared" ref="C48:P48" si="11">SUM(C44:C47)</f>
        <v>356</v>
      </c>
      <c r="D48" s="1623">
        <f t="shared" si="11"/>
        <v>359</v>
      </c>
      <c r="E48" s="1623">
        <f t="shared" si="11"/>
        <v>199</v>
      </c>
      <c r="F48" s="1623">
        <f t="shared" si="11"/>
        <v>192</v>
      </c>
      <c r="G48" s="1623">
        <f t="shared" si="11"/>
        <v>0</v>
      </c>
      <c r="H48" s="1623">
        <f t="shared" si="11"/>
        <v>0</v>
      </c>
      <c r="I48" s="1623">
        <f t="shared" si="11"/>
        <v>13068</v>
      </c>
      <c r="J48" s="1623">
        <f t="shared" si="11"/>
        <v>841</v>
      </c>
      <c r="K48" s="1623">
        <f t="shared" si="11"/>
        <v>305</v>
      </c>
      <c r="L48" s="1623">
        <f t="shared" si="11"/>
        <v>3863</v>
      </c>
      <c r="M48" s="1623">
        <f t="shared" si="11"/>
        <v>1411</v>
      </c>
      <c r="N48" s="1623">
        <f t="shared" si="11"/>
        <v>79</v>
      </c>
      <c r="O48" s="1623">
        <f t="shared" si="11"/>
        <v>658</v>
      </c>
      <c r="P48" s="1624">
        <f t="shared" si="11"/>
        <v>475</v>
      </c>
      <c r="Q48" s="237">
        <f t="shared" si="10"/>
        <v>21879</v>
      </c>
      <c r="R48" s="341">
        <f>SUM(R44:R47)</f>
        <v>0.99999999999999989</v>
      </c>
    </row>
    <row r="49" spans="1:18" ht="15.75" thickBot="1" x14ac:dyDescent="0.3">
      <c r="A49" s="93" t="s">
        <v>43</v>
      </c>
      <c r="B49" s="323">
        <f>SUM(B48/Q48)</f>
        <v>3.3365327482974541E-3</v>
      </c>
      <c r="C49" s="323">
        <f>SUM(C48/Q48)</f>
        <v>1.6271310388957447E-2</v>
      </c>
      <c r="D49" s="323">
        <f>SUM(D48/Q48)</f>
        <v>1.6408428173134055E-2</v>
      </c>
      <c r="E49" s="323">
        <f>SUM(E48/Q48)</f>
        <v>9.0954796837149771E-3</v>
      </c>
      <c r="F49" s="323">
        <f>SUM(F48/Q48)</f>
        <v>8.7755381873028931E-3</v>
      </c>
      <c r="G49" s="323">
        <f>SUM(G48/Q48)</f>
        <v>0</v>
      </c>
      <c r="H49" s="323">
        <f>SUM(H48/Q48)</f>
        <v>0</v>
      </c>
      <c r="I49" s="323">
        <f>SUM(I48/Q48)</f>
        <v>0.59728506787330315</v>
      </c>
      <c r="J49" s="323">
        <f>SUM(J48/Q48)</f>
        <v>3.8438685497509027E-2</v>
      </c>
      <c r="K49" s="323">
        <f>SUM(K48/Q48)</f>
        <v>1.3940308057955117E-2</v>
      </c>
      <c r="L49" s="323">
        <f>SUM(L48/Q48)</f>
        <v>0.17656200009141185</v>
      </c>
      <c r="M49" s="323">
        <f>SUM(M48/Q48)</f>
        <v>6.4491064491064495E-2</v>
      </c>
      <c r="N49" s="323">
        <f>SUM(N48/Q48)</f>
        <v>3.6107683166506695E-3</v>
      </c>
      <c r="O49" s="323">
        <f>SUM(O48/Q48)</f>
        <v>3.0074500662735957E-2</v>
      </c>
      <c r="P49" s="323">
        <f>SUM(P48/Q48)</f>
        <v>2.1710315827962887E-2</v>
      </c>
      <c r="Q49" s="323">
        <f t="shared" si="10"/>
        <v>1</v>
      </c>
      <c r="R49" s="415"/>
    </row>
    <row r="50" spans="1:18" ht="15.75" hidden="1" customHeight="1" thickBot="1" x14ac:dyDescent="0.3">
      <c r="A50" s="1836" t="s">
        <v>693</v>
      </c>
      <c r="B50" s="1837"/>
      <c r="C50" s="1837"/>
      <c r="D50" s="1837"/>
      <c r="E50" s="1837"/>
      <c r="F50" s="1837"/>
      <c r="G50" s="1837"/>
      <c r="H50" s="1837"/>
      <c r="I50" s="1837"/>
      <c r="J50" s="1837"/>
      <c r="K50" s="1837"/>
      <c r="L50" s="1837"/>
      <c r="M50" s="1837"/>
      <c r="N50" s="1837"/>
      <c r="O50" s="1837"/>
      <c r="P50" s="1837"/>
      <c r="Q50" s="1837"/>
      <c r="R50" s="1838"/>
    </row>
    <row r="51" spans="1:18" ht="50.25" hidden="1" customHeight="1" thickBot="1" x14ac:dyDescent="0.3">
      <c r="A51" s="75"/>
      <c r="B51" s="725" t="s">
        <v>80</v>
      </c>
      <c r="C51" s="726" t="s">
        <v>81</v>
      </c>
      <c r="D51" s="726" t="s">
        <v>82</v>
      </c>
      <c r="E51" s="726" t="s">
        <v>83</v>
      </c>
      <c r="F51" s="726" t="s">
        <v>84</v>
      </c>
      <c r="G51" s="726" t="s">
        <v>85</v>
      </c>
      <c r="H51" s="726" t="s">
        <v>86</v>
      </c>
      <c r="I51" s="726" t="s">
        <v>87</v>
      </c>
      <c r="J51" s="726" t="s">
        <v>88</v>
      </c>
      <c r="K51" s="726" t="s">
        <v>89</v>
      </c>
      <c r="L51" s="726" t="s">
        <v>90</v>
      </c>
      <c r="M51" s="726" t="s">
        <v>91</v>
      </c>
      <c r="N51" s="726" t="s">
        <v>92</v>
      </c>
      <c r="O51" s="726" t="s">
        <v>93</v>
      </c>
      <c r="P51" s="726" t="s">
        <v>94</v>
      </c>
      <c r="Q51" s="726" t="s">
        <v>95</v>
      </c>
      <c r="R51" s="727" t="s">
        <v>96</v>
      </c>
    </row>
    <row r="52" spans="1:18" ht="15.75" hidden="1" thickBot="1" x14ac:dyDescent="0.3">
      <c r="A52" s="1828" t="s">
        <v>76</v>
      </c>
      <c r="B52" s="1839"/>
      <c r="C52" s="1839"/>
      <c r="D52" s="1839"/>
      <c r="E52" s="1839"/>
      <c r="F52" s="1839"/>
      <c r="G52" s="1839"/>
      <c r="H52" s="1839"/>
      <c r="I52" s="1839"/>
      <c r="J52" s="1839"/>
      <c r="K52" s="1839"/>
      <c r="L52" s="1839"/>
      <c r="M52" s="1839"/>
      <c r="N52" s="1839"/>
      <c r="O52" s="1839"/>
      <c r="P52" s="1839"/>
      <c r="Q52" s="1839"/>
      <c r="R52" s="1835"/>
    </row>
    <row r="53" spans="1:18" hidden="1" x14ac:dyDescent="0.25">
      <c r="A53" s="89" t="s">
        <v>44</v>
      </c>
      <c r="B53" s="370">
        <v>19</v>
      </c>
      <c r="C53" s="371">
        <v>62</v>
      </c>
      <c r="D53" s="371">
        <v>61</v>
      </c>
      <c r="E53" s="371">
        <v>39</v>
      </c>
      <c r="F53" s="371">
        <v>18</v>
      </c>
      <c r="G53" s="371">
        <v>0</v>
      </c>
      <c r="H53" s="371">
        <v>0</v>
      </c>
      <c r="I53" s="371">
        <v>2065</v>
      </c>
      <c r="J53" s="371">
        <v>147</v>
      </c>
      <c r="K53" s="371">
        <v>60</v>
      </c>
      <c r="L53" s="371">
        <v>537</v>
      </c>
      <c r="M53" s="371">
        <v>198</v>
      </c>
      <c r="N53" s="371">
        <v>15</v>
      </c>
      <c r="O53" s="371">
        <v>90</v>
      </c>
      <c r="P53" s="372">
        <v>97</v>
      </c>
      <c r="Q53" s="136">
        <f t="shared" ref="Q53:Q58" si="12">SUM(B53:P53)</f>
        <v>3408</v>
      </c>
      <c r="R53" s="325">
        <f>SUM(Q53/Q57)</f>
        <v>0.16263421617752327</v>
      </c>
    </row>
    <row r="54" spans="1:18" hidden="1" x14ac:dyDescent="0.25">
      <c r="A54" s="90" t="s">
        <v>48</v>
      </c>
      <c r="B54" s="373">
        <v>27</v>
      </c>
      <c r="C54" s="374">
        <v>137</v>
      </c>
      <c r="D54" s="374">
        <v>104</v>
      </c>
      <c r="E54" s="374">
        <v>71</v>
      </c>
      <c r="F54" s="374">
        <v>55</v>
      </c>
      <c r="G54" s="374">
        <v>0</v>
      </c>
      <c r="H54" s="374">
        <v>0</v>
      </c>
      <c r="I54" s="374">
        <v>4880</v>
      </c>
      <c r="J54" s="374">
        <v>251</v>
      </c>
      <c r="K54" s="374">
        <v>111</v>
      </c>
      <c r="L54" s="374">
        <v>1620</v>
      </c>
      <c r="M54" s="374">
        <v>495</v>
      </c>
      <c r="N54" s="374">
        <v>40</v>
      </c>
      <c r="O54" s="374">
        <v>262</v>
      </c>
      <c r="P54" s="375">
        <v>166</v>
      </c>
      <c r="Q54" s="137">
        <f t="shared" si="12"/>
        <v>8219</v>
      </c>
      <c r="R54" s="326">
        <f>SUM(Q54/Q57)</f>
        <v>0.39222142686709616</v>
      </c>
    </row>
    <row r="55" spans="1:18" hidden="1" x14ac:dyDescent="0.25">
      <c r="A55" s="90" t="s">
        <v>45</v>
      </c>
      <c r="B55" s="373">
        <v>34</v>
      </c>
      <c r="C55" s="374">
        <v>177</v>
      </c>
      <c r="D55" s="374">
        <v>141</v>
      </c>
      <c r="E55" s="374">
        <v>61</v>
      </c>
      <c r="F55" s="374">
        <v>57</v>
      </c>
      <c r="G55" s="374">
        <v>0</v>
      </c>
      <c r="H55" s="374">
        <v>0</v>
      </c>
      <c r="I55" s="374">
        <v>5374</v>
      </c>
      <c r="J55" s="374">
        <v>258</v>
      </c>
      <c r="K55" s="374">
        <v>99</v>
      </c>
      <c r="L55" s="374">
        <v>1666</v>
      </c>
      <c r="M55" s="374">
        <v>615</v>
      </c>
      <c r="N55" s="374">
        <v>34</v>
      </c>
      <c r="O55" s="374">
        <v>318</v>
      </c>
      <c r="P55" s="375">
        <v>215</v>
      </c>
      <c r="Q55" s="137">
        <f t="shared" si="12"/>
        <v>9049</v>
      </c>
      <c r="R55" s="326">
        <f>SUM(Q55/Q57)</f>
        <v>0.43183011214507278</v>
      </c>
    </row>
    <row r="56" spans="1:18" ht="15.75" hidden="1" thickBot="1" x14ac:dyDescent="0.3">
      <c r="A56" s="91" t="s">
        <v>49</v>
      </c>
      <c r="B56" s="376">
        <v>0</v>
      </c>
      <c r="C56" s="377">
        <v>1</v>
      </c>
      <c r="D56" s="377">
        <v>2</v>
      </c>
      <c r="E56" s="377">
        <v>0</v>
      </c>
      <c r="F56" s="377">
        <v>1</v>
      </c>
      <c r="G56" s="377">
        <v>0</v>
      </c>
      <c r="H56" s="377">
        <v>0</v>
      </c>
      <c r="I56" s="377">
        <v>184</v>
      </c>
      <c r="J56" s="377">
        <v>4</v>
      </c>
      <c r="K56" s="377">
        <v>0</v>
      </c>
      <c r="L56" s="377">
        <v>45</v>
      </c>
      <c r="M56" s="377">
        <v>35</v>
      </c>
      <c r="N56" s="377">
        <v>0</v>
      </c>
      <c r="O56" s="377">
        <v>4</v>
      </c>
      <c r="P56" s="378">
        <v>3</v>
      </c>
      <c r="Q56" s="138">
        <f t="shared" si="12"/>
        <v>279</v>
      </c>
      <c r="R56" s="327">
        <f>SUM(Q56/Q57)</f>
        <v>1.3314244810307803E-2</v>
      </c>
    </row>
    <row r="57" spans="1:18" ht="16.5" hidden="1" thickTop="1" thickBot="1" x14ac:dyDescent="0.3">
      <c r="A57" s="92" t="s">
        <v>26</v>
      </c>
      <c r="B57" s="123">
        <f t="shared" ref="B57:P57" si="13">SUM(B53:B56)</f>
        <v>80</v>
      </c>
      <c r="C57" s="124">
        <f t="shared" si="13"/>
        <v>377</v>
      </c>
      <c r="D57" s="124">
        <f t="shared" si="13"/>
        <v>308</v>
      </c>
      <c r="E57" s="124">
        <f t="shared" si="13"/>
        <v>171</v>
      </c>
      <c r="F57" s="124">
        <f t="shared" si="13"/>
        <v>131</v>
      </c>
      <c r="G57" s="124">
        <f t="shared" si="13"/>
        <v>0</v>
      </c>
      <c r="H57" s="124">
        <f t="shared" si="13"/>
        <v>0</v>
      </c>
      <c r="I57" s="124">
        <f t="shared" si="13"/>
        <v>12503</v>
      </c>
      <c r="J57" s="124">
        <f t="shared" si="13"/>
        <v>660</v>
      </c>
      <c r="K57" s="124">
        <f t="shared" si="13"/>
        <v>270</v>
      </c>
      <c r="L57" s="124">
        <f t="shared" si="13"/>
        <v>3868</v>
      </c>
      <c r="M57" s="124">
        <f t="shared" si="13"/>
        <v>1343</v>
      </c>
      <c r="N57" s="124">
        <f t="shared" si="13"/>
        <v>89</v>
      </c>
      <c r="O57" s="124">
        <f t="shared" si="13"/>
        <v>674</v>
      </c>
      <c r="P57" s="139">
        <f t="shared" si="13"/>
        <v>481</v>
      </c>
      <c r="Q57" s="237">
        <f t="shared" si="12"/>
        <v>20955</v>
      </c>
      <c r="R57" s="341">
        <f>SUM(R53:R56)</f>
        <v>1</v>
      </c>
    </row>
    <row r="58" spans="1:18" ht="15.75" hidden="1" thickBot="1" x14ac:dyDescent="0.3">
      <c r="A58" s="93" t="s">
        <v>43</v>
      </c>
      <c r="B58" s="322">
        <f>SUM(B57/Q57)</f>
        <v>3.8177046051061799E-3</v>
      </c>
      <c r="C58" s="323">
        <f>SUM(C57/Q57)</f>
        <v>1.7990932951562871E-2</v>
      </c>
      <c r="D58" s="323">
        <f>SUM(D57/Q57)</f>
        <v>1.4698162729658792E-2</v>
      </c>
      <c r="E58" s="323">
        <f>SUM(E57/Q57)</f>
        <v>8.1603435934144604E-3</v>
      </c>
      <c r="F58" s="323">
        <f>SUM(F57/Q57)</f>
        <v>6.2514912908613694E-3</v>
      </c>
      <c r="G58" s="323">
        <f>SUM(G57/Q57)</f>
        <v>0</v>
      </c>
      <c r="H58" s="323">
        <f>SUM(H57/Q57)</f>
        <v>0</v>
      </c>
      <c r="I58" s="323">
        <f>SUM(I57/Q57)</f>
        <v>0.59665950847053206</v>
      </c>
      <c r="J58" s="323">
        <f>SUM(J57/Q57)</f>
        <v>3.1496062992125984E-2</v>
      </c>
      <c r="K58" s="323">
        <f>SUM(K57/Q57)</f>
        <v>1.2884753042233358E-2</v>
      </c>
      <c r="L58" s="323">
        <f>SUM(L57/Q57)</f>
        <v>0.18458601765688379</v>
      </c>
      <c r="M58" s="323">
        <f>SUM(M57/Q57)</f>
        <v>6.4089716058219989E-2</v>
      </c>
      <c r="N58" s="323">
        <f>SUM(N57/Q57)</f>
        <v>4.2471963731806252E-3</v>
      </c>
      <c r="O58" s="323">
        <f>SUM(O57/Q57)</f>
        <v>3.2164161298019564E-2</v>
      </c>
      <c r="P58" s="323">
        <f>SUM(P57/Q57)</f>
        <v>2.2953948938200908E-2</v>
      </c>
      <c r="Q58" s="422">
        <f t="shared" si="12"/>
        <v>1</v>
      </c>
      <c r="R58" s="415"/>
    </row>
    <row r="59" spans="1:18" ht="15.75" hidden="1" customHeight="1" thickBot="1" x14ac:dyDescent="0.3">
      <c r="A59" s="1828" t="s">
        <v>350</v>
      </c>
      <c r="B59" s="1839"/>
      <c r="C59" s="1839"/>
      <c r="D59" s="1839"/>
      <c r="E59" s="1839"/>
      <c r="F59" s="1839"/>
      <c r="G59" s="1839"/>
      <c r="H59" s="1839"/>
      <c r="I59" s="1839"/>
      <c r="J59" s="1839"/>
      <c r="K59" s="1839"/>
      <c r="L59" s="1839"/>
      <c r="M59" s="1839"/>
      <c r="N59" s="1839"/>
      <c r="O59" s="1839"/>
      <c r="P59" s="1839"/>
      <c r="Q59" s="1839"/>
      <c r="R59" s="1835"/>
    </row>
    <row r="60" spans="1:18" hidden="1" x14ac:dyDescent="0.25">
      <c r="A60" s="89" t="s">
        <v>75</v>
      </c>
      <c r="B60" s="370">
        <v>0</v>
      </c>
      <c r="C60" s="371">
        <v>5</v>
      </c>
      <c r="D60" s="371">
        <v>1</v>
      </c>
      <c r="E60" s="371">
        <v>0</v>
      </c>
      <c r="F60" s="371">
        <v>0</v>
      </c>
      <c r="G60" s="371">
        <v>0</v>
      </c>
      <c r="H60" s="371">
        <v>0</v>
      </c>
      <c r="I60" s="371">
        <v>77</v>
      </c>
      <c r="J60" s="371">
        <v>3</v>
      </c>
      <c r="K60" s="371">
        <v>1</v>
      </c>
      <c r="L60" s="371">
        <v>20</v>
      </c>
      <c r="M60" s="371">
        <v>9</v>
      </c>
      <c r="N60" s="371">
        <v>0</v>
      </c>
      <c r="O60" s="371">
        <v>3</v>
      </c>
      <c r="P60" s="372">
        <v>6</v>
      </c>
      <c r="Q60" s="136">
        <f t="shared" ref="Q60:Q65" si="14">SUM(B60:P60)</f>
        <v>125</v>
      </c>
      <c r="R60" s="326">
        <f>SUM(Q60/Q64)</f>
        <v>5.9651634454784058E-3</v>
      </c>
    </row>
    <row r="61" spans="1:18" hidden="1" x14ac:dyDescent="0.25">
      <c r="A61" s="90" t="s">
        <v>46</v>
      </c>
      <c r="B61" s="373">
        <v>59</v>
      </c>
      <c r="C61" s="374">
        <v>266</v>
      </c>
      <c r="D61" s="374">
        <v>205</v>
      </c>
      <c r="E61" s="374">
        <v>124</v>
      </c>
      <c r="F61" s="374">
        <v>86</v>
      </c>
      <c r="G61" s="374">
        <v>0</v>
      </c>
      <c r="H61" s="374">
        <v>0</v>
      </c>
      <c r="I61" s="374">
        <v>8257</v>
      </c>
      <c r="J61" s="374">
        <v>464</v>
      </c>
      <c r="K61" s="374">
        <v>183</v>
      </c>
      <c r="L61" s="374">
        <v>2607</v>
      </c>
      <c r="M61" s="374">
        <v>907</v>
      </c>
      <c r="N61" s="374">
        <v>64</v>
      </c>
      <c r="O61" s="374">
        <v>439</v>
      </c>
      <c r="P61" s="375">
        <v>328</v>
      </c>
      <c r="Q61" s="137">
        <f t="shared" si="14"/>
        <v>13989</v>
      </c>
      <c r="R61" s="326">
        <f>SUM(Q61/Q64)</f>
        <v>0.66757337151037943</v>
      </c>
    </row>
    <row r="62" spans="1:18" hidden="1" x14ac:dyDescent="0.25">
      <c r="A62" s="90" t="s">
        <v>47</v>
      </c>
      <c r="B62" s="373">
        <v>20</v>
      </c>
      <c r="C62" s="374">
        <v>88</v>
      </c>
      <c r="D62" s="374">
        <v>93</v>
      </c>
      <c r="E62" s="374">
        <v>42</v>
      </c>
      <c r="F62" s="374">
        <v>38</v>
      </c>
      <c r="G62" s="374">
        <v>0</v>
      </c>
      <c r="H62" s="374">
        <v>0</v>
      </c>
      <c r="I62" s="374">
        <v>3711</v>
      </c>
      <c r="J62" s="374">
        <v>171</v>
      </c>
      <c r="K62" s="374">
        <v>72</v>
      </c>
      <c r="L62" s="374">
        <v>1117</v>
      </c>
      <c r="M62" s="374">
        <v>381</v>
      </c>
      <c r="N62" s="374">
        <v>23</v>
      </c>
      <c r="O62" s="374">
        <v>213</v>
      </c>
      <c r="P62" s="375">
        <v>131</v>
      </c>
      <c r="Q62" s="137">
        <f t="shared" si="14"/>
        <v>6100</v>
      </c>
      <c r="R62" s="326">
        <f>SUM(Q62/Q64)</f>
        <v>0.29109997613934624</v>
      </c>
    </row>
    <row r="63" spans="1:18" ht="15.75" hidden="1" thickBot="1" x14ac:dyDescent="0.3">
      <c r="A63" s="91" t="s">
        <v>77</v>
      </c>
      <c r="B63" s="376">
        <v>1</v>
      </c>
      <c r="C63" s="377">
        <v>18</v>
      </c>
      <c r="D63" s="377">
        <v>9</v>
      </c>
      <c r="E63" s="377">
        <v>5</v>
      </c>
      <c r="F63" s="377">
        <v>7</v>
      </c>
      <c r="G63" s="377">
        <v>0</v>
      </c>
      <c r="H63" s="377">
        <v>0</v>
      </c>
      <c r="I63" s="377">
        <v>458</v>
      </c>
      <c r="J63" s="377">
        <v>22</v>
      </c>
      <c r="K63" s="377">
        <v>14</v>
      </c>
      <c r="L63" s="377">
        <v>124</v>
      </c>
      <c r="M63" s="377">
        <v>46</v>
      </c>
      <c r="N63" s="377">
        <v>2</v>
      </c>
      <c r="O63" s="377">
        <v>19</v>
      </c>
      <c r="P63" s="378">
        <v>16</v>
      </c>
      <c r="Q63" s="138">
        <f t="shared" si="14"/>
        <v>741</v>
      </c>
      <c r="R63" s="326">
        <f>SUM(Q63/Q64)</f>
        <v>3.5361488904795992E-2</v>
      </c>
    </row>
    <row r="64" spans="1:18" ht="16.5" hidden="1" thickTop="1" thickBot="1" x14ac:dyDescent="0.3">
      <c r="A64" s="92" t="s">
        <v>26</v>
      </c>
      <c r="B64" s="123">
        <f>SUM(B60:B63)</f>
        <v>80</v>
      </c>
      <c r="C64" s="124">
        <f t="shared" ref="C64:P64" si="15">SUM(C60:C63)</f>
        <v>377</v>
      </c>
      <c r="D64" s="124">
        <f t="shared" si="15"/>
        <v>308</v>
      </c>
      <c r="E64" s="124">
        <f t="shared" si="15"/>
        <v>171</v>
      </c>
      <c r="F64" s="124">
        <f t="shared" si="15"/>
        <v>131</v>
      </c>
      <c r="G64" s="124">
        <f t="shared" si="15"/>
        <v>0</v>
      </c>
      <c r="H64" s="124">
        <f t="shared" si="15"/>
        <v>0</v>
      </c>
      <c r="I64" s="124">
        <f t="shared" si="15"/>
        <v>12503</v>
      </c>
      <c r="J64" s="124">
        <f t="shared" si="15"/>
        <v>660</v>
      </c>
      <c r="K64" s="124">
        <f t="shared" si="15"/>
        <v>270</v>
      </c>
      <c r="L64" s="124">
        <f t="shared" si="15"/>
        <v>3868</v>
      </c>
      <c r="M64" s="124">
        <f t="shared" si="15"/>
        <v>1343</v>
      </c>
      <c r="N64" s="124">
        <f t="shared" si="15"/>
        <v>89</v>
      </c>
      <c r="O64" s="124">
        <f t="shared" si="15"/>
        <v>674</v>
      </c>
      <c r="P64" s="139">
        <f t="shared" si="15"/>
        <v>481</v>
      </c>
      <c r="Q64" s="237">
        <f t="shared" si="14"/>
        <v>20955</v>
      </c>
      <c r="R64" s="341">
        <f>SUM(R60:R63)</f>
        <v>1</v>
      </c>
    </row>
    <row r="65" spans="1:21" ht="15.75" hidden="1" thickBot="1" x14ac:dyDescent="0.3">
      <c r="A65" s="93" t="s">
        <v>43</v>
      </c>
      <c r="B65" s="322">
        <f>SUM(B64/Q64)</f>
        <v>3.8177046051061799E-3</v>
      </c>
      <c r="C65" s="323">
        <f>SUM(C64/Q64)</f>
        <v>1.7990932951562871E-2</v>
      </c>
      <c r="D65" s="323">
        <f>SUM(D64/Q64)</f>
        <v>1.4698162729658792E-2</v>
      </c>
      <c r="E65" s="323">
        <f>SUM(E64/Q64)</f>
        <v>8.1603435934144604E-3</v>
      </c>
      <c r="F65" s="323">
        <f>SUM(F64/Q64)</f>
        <v>6.2514912908613694E-3</v>
      </c>
      <c r="G65" s="323">
        <f>SUM(G64/Q64)</f>
        <v>0</v>
      </c>
      <c r="H65" s="323">
        <f>SUM(H64/Q64)</f>
        <v>0</v>
      </c>
      <c r="I65" s="323">
        <f>SUM(I64/Q64)</f>
        <v>0.59665950847053206</v>
      </c>
      <c r="J65" s="323">
        <f>SUM(J64/Q64)</f>
        <v>3.1496062992125984E-2</v>
      </c>
      <c r="K65" s="323">
        <f>SUM(K64/Q64)</f>
        <v>1.2884753042233358E-2</v>
      </c>
      <c r="L65" s="323">
        <f>SUM(L64/Q64)</f>
        <v>0.18458601765688379</v>
      </c>
      <c r="M65" s="323">
        <f>SUM(M64/Q64)</f>
        <v>6.4089716058219989E-2</v>
      </c>
      <c r="N65" s="323">
        <f>SUM(N64/Q64)</f>
        <v>4.2471963731806252E-3</v>
      </c>
      <c r="O65" s="323">
        <f>SUM(O64/Q64)</f>
        <v>3.2164161298019564E-2</v>
      </c>
      <c r="P65" s="323">
        <f>SUM(P64/Q64)</f>
        <v>2.2953948938200908E-2</v>
      </c>
      <c r="Q65" s="323">
        <f t="shared" si="14"/>
        <v>1</v>
      </c>
      <c r="R65" s="415"/>
    </row>
    <row r="66" spans="1:21" ht="14.25" hidden="1" customHeight="1" thickBot="1" x14ac:dyDescent="0.3">
      <c r="A66" s="1836" t="s">
        <v>694</v>
      </c>
      <c r="B66" s="1837"/>
      <c r="C66" s="1837"/>
      <c r="D66" s="1837"/>
      <c r="E66" s="1837"/>
      <c r="F66" s="1837"/>
      <c r="G66" s="1837"/>
      <c r="H66" s="1837"/>
      <c r="I66" s="1837"/>
      <c r="J66" s="1837"/>
      <c r="K66" s="1837"/>
      <c r="L66" s="1837"/>
      <c r="M66" s="1837"/>
      <c r="N66" s="1837"/>
      <c r="O66" s="1837"/>
      <c r="P66" s="1837"/>
      <c r="Q66" s="1837"/>
      <c r="R66" s="1838"/>
    </row>
    <row r="67" spans="1:21" ht="53.25" hidden="1" customHeight="1" thickBot="1" x14ac:dyDescent="0.3">
      <c r="A67" s="75"/>
      <c r="B67" s="725" t="s">
        <v>80</v>
      </c>
      <c r="C67" s="726" t="s">
        <v>81</v>
      </c>
      <c r="D67" s="726" t="s">
        <v>82</v>
      </c>
      <c r="E67" s="726" t="s">
        <v>83</v>
      </c>
      <c r="F67" s="726" t="s">
        <v>84</v>
      </c>
      <c r="G67" s="726" t="s">
        <v>85</v>
      </c>
      <c r="H67" s="726" t="s">
        <v>86</v>
      </c>
      <c r="I67" s="726" t="s">
        <v>87</v>
      </c>
      <c r="J67" s="726" t="s">
        <v>88</v>
      </c>
      <c r="K67" s="726" t="s">
        <v>89</v>
      </c>
      <c r="L67" s="726" t="s">
        <v>90</v>
      </c>
      <c r="M67" s="726" t="s">
        <v>91</v>
      </c>
      <c r="N67" s="726" t="s">
        <v>92</v>
      </c>
      <c r="O67" s="726" t="s">
        <v>93</v>
      </c>
      <c r="P67" s="726" t="s">
        <v>94</v>
      </c>
      <c r="Q67" s="726" t="s">
        <v>95</v>
      </c>
      <c r="R67" s="727" t="s">
        <v>96</v>
      </c>
    </row>
    <row r="68" spans="1:21" ht="15.75" hidden="1" thickBot="1" x14ac:dyDescent="0.3">
      <c r="A68" s="1828" t="s">
        <v>76</v>
      </c>
      <c r="B68" s="1839"/>
      <c r="C68" s="1839"/>
      <c r="D68" s="1839"/>
      <c r="E68" s="1839"/>
      <c r="F68" s="1839"/>
      <c r="G68" s="1839"/>
      <c r="H68" s="1839"/>
      <c r="I68" s="1839"/>
      <c r="J68" s="1839"/>
      <c r="K68" s="1839"/>
      <c r="L68" s="1839"/>
      <c r="M68" s="1839"/>
      <c r="N68" s="1839"/>
      <c r="O68" s="1839"/>
      <c r="P68" s="1839"/>
      <c r="Q68" s="1839"/>
      <c r="R68" s="1835"/>
    </row>
    <row r="69" spans="1:21" hidden="1" x14ac:dyDescent="0.25">
      <c r="A69" s="89" t="s">
        <v>44</v>
      </c>
      <c r="B69" s="950">
        <v>12</v>
      </c>
      <c r="C69" s="1124">
        <v>80</v>
      </c>
      <c r="D69" s="1124">
        <v>53</v>
      </c>
      <c r="E69" s="1124">
        <v>35</v>
      </c>
      <c r="F69" s="1124">
        <v>14</v>
      </c>
      <c r="G69" s="1124">
        <v>0</v>
      </c>
      <c r="H69" s="1124">
        <v>0</v>
      </c>
      <c r="I69" s="1124">
        <v>2417</v>
      </c>
      <c r="J69" s="1124">
        <v>165</v>
      </c>
      <c r="K69" s="1124">
        <v>54</v>
      </c>
      <c r="L69" s="1124">
        <v>570</v>
      </c>
      <c r="M69" s="1124">
        <v>234</v>
      </c>
      <c r="N69" s="1124">
        <v>11</v>
      </c>
      <c r="O69" s="1124">
        <v>83</v>
      </c>
      <c r="P69" s="1125">
        <v>117</v>
      </c>
      <c r="Q69" s="136">
        <f t="shared" ref="Q69:Q74" si="16">SUM(B69:P69)</f>
        <v>3845</v>
      </c>
      <c r="R69" s="325">
        <f>SUM(Q69/Q73)</f>
        <v>0.1640778356234531</v>
      </c>
    </row>
    <row r="70" spans="1:21" hidden="1" x14ac:dyDescent="0.25">
      <c r="A70" s="90" t="s">
        <v>48</v>
      </c>
      <c r="B70" s="1126">
        <v>26</v>
      </c>
      <c r="C70" s="1127">
        <v>138</v>
      </c>
      <c r="D70" s="1127">
        <v>128</v>
      </c>
      <c r="E70" s="1127">
        <v>74</v>
      </c>
      <c r="F70" s="1127">
        <v>59</v>
      </c>
      <c r="G70" s="1127">
        <v>0</v>
      </c>
      <c r="H70" s="1127">
        <v>0</v>
      </c>
      <c r="I70" s="1127">
        <v>5256</v>
      </c>
      <c r="J70" s="1127">
        <v>310</v>
      </c>
      <c r="K70" s="1127">
        <v>96</v>
      </c>
      <c r="L70" s="1127">
        <v>1769</v>
      </c>
      <c r="M70" s="1127">
        <v>519</v>
      </c>
      <c r="N70" s="1127">
        <v>27</v>
      </c>
      <c r="O70" s="1127">
        <v>287</v>
      </c>
      <c r="P70" s="1128">
        <v>172</v>
      </c>
      <c r="Q70" s="137">
        <f t="shared" si="16"/>
        <v>8861</v>
      </c>
      <c r="R70" s="326">
        <f>SUM(Q70/Q73)</f>
        <v>0.37812580011948449</v>
      </c>
    </row>
    <row r="71" spans="1:21" hidden="1" x14ac:dyDescent="0.25">
      <c r="A71" s="90" t="s">
        <v>45</v>
      </c>
      <c r="B71" s="1126">
        <v>35</v>
      </c>
      <c r="C71" s="1127">
        <v>203</v>
      </c>
      <c r="D71" s="1127">
        <v>176</v>
      </c>
      <c r="E71" s="1127">
        <v>61</v>
      </c>
      <c r="F71" s="1127">
        <v>68</v>
      </c>
      <c r="G71" s="1127">
        <v>0</v>
      </c>
      <c r="H71" s="1127">
        <v>0</v>
      </c>
      <c r="I71" s="1127">
        <v>6373</v>
      </c>
      <c r="J71" s="1127">
        <v>318</v>
      </c>
      <c r="K71" s="1127">
        <v>124</v>
      </c>
      <c r="L71" s="1127">
        <v>1846</v>
      </c>
      <c r="M71" s="1127">
        <v>633</v>
      </c>
      <c r="N71" s="1127">
        <v>36</v>
      </c>
      <c r="O71" s="1127">
        <v>319</v>
      </c>
      <c r="P71" s="1128">
        <v>244</v>
      </c>
      <c r="Q71" s="137">
        <f t="shared" si="16"/>
        <v>10436</v>
      </c>
      <c r="R71" s="326">
        <f>SUM(Q71/Q73)</f>
        <v>0.44533583681829819</v>
      </c>
    </row>
    <row r="72" spans="1:21" ht="15.75" hidden="1" thickBot="1" x14ac:dyDescent="0.3">
      <c r="A72" s="91" t="s">
        <v>49</v>
      </c>
      <c r="B72" s="1129">
        <v>0</v>
      </c>
      <c r="C72" s="1130">
        <v>3</v>
      </c>
      <c r="D72" s="1130">
        <v>2</v>
      </c>
      <c r="E72" s="1130">
        <v>2</v>
      </c>
      <c r="F72" s="1130">
        <v>1</v>
      </c>
      <c r="G72" s="1130">
        <v>0</v>
      </c>
      <c r="H72" s="1130">
        <v>0</v>
      </c>
      <c r="I72" s="1130">
        <v>200</v>
      </c>
      <c r="J72" s="1130">
        <v>1</v>
      </c>
      <c r="K72" s="1130">
        <v>0</v>
      </c>
      <c r="L72" s="1130">
        <v>48</v>
      </c>
      <c r="M72" s="1130">
        <v>26</v>
      </c>
      <c r="N72" s="1130">
        <v>1</v>
      </c>
      <c r="O72" s="1130">
        <v>4</v>
      </c>
      <c r="P72" s="1131">
        <v>4</v>
      </c>
      <c r="Q72" s="138">
        <f t="shared" si="16"/>
        <v>292</v>
      </c>
      <c r="R72" s="327">
        <f>SUM(Q72/Q73)</f>
        <v>1.2460527438764189E-2</v>
      </c>
    </row>
    <row r="73" spans="1:21" ht="16.5" hidden="1" thickTop="1" thickBot="1" x14ac:dyDescent="0.3">
      <c r="A73" s="92" t="s">
        <v>26</v>
      </c>
      <c r="B73" s="123">
        <f t="shared" ref="B73:P73" si="17">SUM(B69:B72)</f>
        <v>73</v>
      </c>
      <c r="C73" s="124">
        <f t="shared" si="17"/>
        <v>424</v>
      </c>
      <c r="D73" s="124">
        <f t="shared" si="17"/>
        <v>359</v>
      </c>
      <c r="E73" s="124">
        <f t="shared" si="17"/>
        <v>172</v>
      </c>
      <c r="F73" s="124">
        <f t="shared" si="17"/>
        <v>142</v>
      </c>
      <c r="G73" s="124">
        <f t="shared" si="17"/>
        <v>0</v>
      </c>
      <c r="H73" s="124">
        <f t="shared" si="17"/>
        <v>0</v>
      </c>
      <c r="I73" s="124">
        <f t="shared" si="17"/>
        <v>14246</v>
      </c>
      <c r="J73" s="124">
        <f t="shared" si="17"/>
        <v>794</v>
      </c>
      <c r="K73" s="124">
        <f t="shared" si="17"/>
        <v>274</v>
      </c>
      <c r="L73" s="124">
        <f t="shared" si="17"/>
        <v>4233</v>
      </c>
      <c r="M73" s="124">
        <f t="shared" si="17"/>
        <v>1412</v>
      </c>
      <c r="N73" s="124">
        <f t="shared" si="17"/>
        <v>75</v>
      </c>
      <c r="O73" s="124">
        <f t="shared" si="17"/>
        <v>693</v>
      </c>
      <c r="P73" s="139">
        <f t="shared" si="17"/>
        <v>537</v>
      </c>
      <c r="Q73" s="831">
        <f t="shared" si="16"/>
        <v>23434</v>
      </c>
      <c r="R73" s="872">
        <f>SUM(R69:R72)</f>
        <v>1</v>
      </c>
    </row>
    <row r="74" spans="1:21" ht="15.75" hidden="1" thickBot="1" x14ac:dyDescent="0.3">
      <c r="A74" s="93" t="s">
        <v>43</v>
      </c>
      <c r="B74" s="322">
        <f>SUM(B73/Q73)</f>
        <v>3.1151318596910472E-3</v>
      </c>
      <c r="C74" s="323">
        <f>SUM(C73/Q73)</f>
        <v>1.8093368609712383E-2</v>
      </c>
      <c r="D74" s="323">
        <f>SUM(D73/Q73)</f>
        <v>1.5319621063412137E-2</v>
      </c>
      <c r="E74" s="323">
        <f>SUM(E73/Q73)</f>
        <v>7.339762737902193E-3</v>
      </c>
      <c r="F74" s="323">
        <f>SUM(F73/Q73)</f>
        <v>6.0595715626866947E-3</v>
      </c>
      <c r="G74" s="323">
        <f>SUM(G73/Q73)</f>
        <v>0</v>
      </c>
      <c r="H74" s="323">
        <f>SUM(H73/Q73)</f>
        <v>0</v>
      </c>
      <c r="I74" s="323">
        <f>SUM(I73/Q73)</f>
        <v>0.60792011607066654</v>
      </c>
      <c r="J74" s="323">
        <f>SUM(J73/Q73)</f>
        <v>3.3882393104036866E-2</v>
      </c>
      <c r="K74" s="323">
        <f>SUM(K73/Q73)</f>
        <v>1.169241273363489E-2</v>
      </c>
      <c r="L74" s="323">
        <f>SUM(L73/Q73)</f>
        <v>0.18063497482290689</v>
      </c>
      <c r="M74" s="323">
        <f>SUM(M73/Q73)</f>
        <v>6.0254331313476149E-2</v>
      </c>
      <c r="N74" s="323">
        <f>SUM(N73/Q73)</f>
        <v>3.2004779380387471E-3</v>
      </c>
      <c r="O74" s="323">
        <f>SUM(O73/Q73)</f>
        <v>2.9572416147478024E-2</v>
      </c>
      <c r="P74" s="323">
        <f>SUM(P73/Q73)</f>
        <v>2.2915422036357429E-2</v>
      </c>
      <c r="Q74" s="422">
        <f t="shared" si="16"/>
        <v>1</v>
      </c>
      <c r="R74" s="415"/>
    </row>
    <row r="75" spans="1:21" ht="15.75" hidden="1" thickBot="1" x14ac:dyDescent="0.3">
      <c r="A75" s="1828" t="s">
        <v>350</v>
      </c>
      <c r="B75" s="1839"/>
      <c r="C75" s="1839"/>
      <c r="D75" s="1839"/>
      <c r="E75" s="1839"/>
      <c r="F75" s="1839"/>
      <c r="G75" s="1839"/>
      <c r="H75" s="1839"/>
      <c r="I75" s="1839"/>
      <c r="J75" s="1839"/>
      <c r="K75" s="1839"/>
      <c r="L75" s="1839"/>
      <c r="M75" s="1839"/>
      <c r="N75" s="1839"/>
      <c r="O75" s="1839"/>
      <c r="P75" s="1839"/>
      <c r="Q75" s="1839"/>
      <c r="R75" s="1835"/>
      <c r="U75" s="936"/>
    </row>
    <row r="76" spans="1:21" hidden="1" x14ac:dyDescent="0.25">
      <c r="A76" s="89" t="s">
        <v>75</v>
      </c>
      <c r="B76" s="950">
        <v>1</v>
      </c>
      <c r="C76" s="1124">
        <v>2</v>
      </c>
      <c r="D76" s="1124">
        <v>5</v>
      </c>
      <c r="E76" s="1124">
        <v>1</v>
      </c>
      <c r="F76" s="1124">
        <v>2</v>
      </c>
      <c r="G76" s="1124">
        <v>0</v>
      </c>
      <c r="H76" s="1124">
        <v>0</v>
      </c>
      <c r="I76" s="1124">
        <v>84</v>
      </c>
      <c r="J76" s="1124">
        <v>4</v>
      </c>
      <c r="K76" s="1124">
        <v>2</v>
      </c>
      <c r="L76" s="1124">
        <v>20</v>
      </c>
      <c r="M76" s="1124">
        <v>11</v>
      </c>
      <c r="N76" s="1124">
        <v>0</v>
      </c>
      <c r="O76" s="1124">
        <v>7</v>
      </c>
      <c r="P76" s="1125">
        <v>3</v>
      </c>
      <c r="Q76" s="136">
        <f t="shared" ref="Q76:Q81" si="18">SUM(B76:P76)</f>
        <v>142</v>
      </c>
      <c r="R76" s="326">
        <f>SUM(Q76/Q80)</f>
        <v>6.0595715626866947E-3</v>
      </c>
    </row>
    <row r="77" spans="1:21" hidden="1" x14ac:dyDescent="0.25">
      <c r="A77" s="90" t="s">
        <v>46</v>
      </c>
      <c r="B77" s="1126">
        <v>52</v>
      </c>
      <c r="C77" s="1127">
        <v>269</v>
      </c>
      <c r="D77" s="1127">
        <v>217</v>
      </c>
      <c r="E77" s="1127">
        <v>124</v>
      </c>
      <c r="F77" s="1127">
        <v>99</v>
      </c>
      <c r="G77" s="1127">
        <v>0</v>
      </c>
      <c r="H77" s="1127">
        <v>0</v>
      </c>
      <c r="I77" s="1127">
        <v>9260</v>
      </c>
      <c r="J77" s="1127">
        <v>561</v>
      </c>
      <c r="K77" s="1127">
        <v>190</v>
      </c>
      <c r="L77" s="1127">
        <v>2869</v>
      </c>
      <c r="M77" s="1127">
        <v>950</v>
      </c>
      <c r="N77" s="1127">
        <v>54</v>
      </c>
      <c r="O77" s="1127">
        <v>453</v>
      </c>
      <c r="P77" s="1128">
        <v>363</v>
      </c>
      <c r="Q77" s="137">
        <f t="shared" si="18"/>
        <v>15461</v>
      </c>
      <c r="R77" s="326">
        <f>SUM(Q77/Q80)</f>
        <v>0.65976785866689425</v>
      </c>
    </row>
    <row r="78" spans="1:21" hidden="1" x14ac:dyDescent="0.25">
      <c r="A78" s="90" t="s">
        <v>47</v>
      </c>
      <c r="B78" s="1126">
        <v>19</v>
      </c>
      <c r="C78" s="1127">
        <v>138</v>
      </c>
      <c r="D78" s="1127">
        <v>121</v>
      </c>
      <c r="E78" s="1127">
        <v>39</v>
      </c>
      <c r="F78" s="1127">
        <v>39</v>
      </c>
      <c r="G78" s="1127">
        <v>0</v>
      </c>
      <c r="H78" s="1127">
        <v>0</v>
      </c>
      <c r="I78" s="1127">
        <v>4409</v>
      </c>
      <c r="J78" s="1127">
        <v>213</v>
      </c>
      <c r="K78" s="1127">
        <v>75</v>
      </c>
      <c r="L78" s="1127">
        <v>1208</v>
      </c>
      <c r="M78" s="1127">
        <v>400</v>
      </c>
      <c r="N78" s="1127">
        <v>20</v>
      </c>
      <c r="O78" s="1127">
        <v>206</v>
      </c>
      <c r="P78" s="1128">
        <v>146</v>
      </c>
      <c r="Q78" s="137">
        <f t="shared" si="18"/>
        <v>7033</v>
      </c>
      <c r="R78" s="326">
        <f>SUM(Q78/Q80)</f>
        <v>0.30011948450968678</v>
      </c>
    </row>
    <row r="79" spans="1:21" ht="15.75" hidden="1" thickBot="1" x14ac:dyDescent="0.3">
      <c r="A79" s="91" t="s">
        <v>77</v>
      </c>
      <c r="B79" s="1129">
        <v>1</v>
      </c>
      <c r="C79" s="1130">
        <v>15</v>
      </c>
      <c r="D79" s="1130">
        <v>16</v>
      </c>
      <c r="E79" s="1130">
        <v>8</v>
      </c>
      <c r="F79" s="1130">
        <v>2</v>
      </c>
      <c r="G79" s="1130">
        <v>0</v>
      </c>
      <c r="H79" s="1130">
        <v>0</v>
      </c>
      <c r="I79" s="1130">
        <v>493</v>
      </c>
      <c r="J79" s="1130">
        <v>16</v>
      </c>
      <c r="K79" s="1130">
        <v>7</v>
      </c>
      <c r="L79" s="1130">
        <v>136</v>
      </c>
      <c r="M79" s="1130">
        <v>51</v>
      </c>
      <c r="N79" s="1130">
        <v>1</v>
      </c>
      <c r="O79" s="1130">
        <v>27</v>
      </c>
      <c r="P79" s="1131">
        <v>25</v>
      </c>
      <c r="Q79" s="138">
        <f t="shared" si="18"/>
        <v>798</v>
      </c>
      <c r="R79" s="326">
        <f>SUM(Q79/Q80)</f>
        <v>3.4053085260732266E-2</v>
      </c>
    </row>
    <row r="80" spans="1:21" ht="16.5" hidden="1" thickTop="1" thickBot="1" x14ac:dyDescent="0.3">
      <c r="A80" s="92" t="s">
        <v>26</v>
      </c>
      <c r="B80" s="123">
        <f>SUM(B76:B79)</f>
        <v>73</v>
      </c>
      <c r="C80" s="124">
        <f t="shared" ref="C80:P80" si="19">SUM(C76:C79)</f>
        <v>424</v>
      </c>
      <c r="D80" s="124">
        <f t="shared" si="19"/>
        <v>359</v>
      </c>
      <c r="E80" s="124">
        <f t="shared" si="19"/>
        <v>172</v>
      </c>
      <c r="F80" s="124">
        <f t="shared" si="19"/>
        <v>142</v>
      </c>
      <c r="G80" s="124">
        <f t="shared" si="19"/>
        <v>0</v>
      </c>
      <c r="H80" s="124">
        <f t="shared" si="19"/>
        <v>0</v>
      </c>
      <c r="I80" s="124">
        <f t="shared" si="19"/>
        <v>14246</v>
      </c>
      <c r="J80" s="124">
        <f t="shared" si="19"/>
        <v>794</v>
      </c>
      <c r="K80" s="124">
        <f t="shared" si="19"/>
        <v>274</v>
      </c>
      <c r="L80" s="124">
        <f t="shared" si="19"/>
        <v>4233</v>
      </c>
      <c r="M80" s="124">
        <f t="shared" si="19"/>
        <v>1412</v>
      </c>
      <c r="N80" s="124">
        <f t="shared" si="19"/>
        <v>75</v>
      </c>
      <c r="O80" s="124">
        <f t="shared" si="19"/>
        <v>693</v>
      </c>
      <c r="P80" s="139">
        <f t="shared" si="19"/>
        <v>537</v>
      </c>
      <c r="Q80" s="831">
        <f t="shared" si="18"/>
        <v>23434</v>
      </c>
      <c r="R80" s="872">
        <f>SUM(R76:R79)</f>
        <v>0.99999999999999989</v>
      </c>
    </row>
    <row r="81" spans="1:18" ht="15.75" hidden="1" thickBot="1" x14ac:dyDescent="0.3">
      <c r="A81" s="93" t="s">
        <v>43</v>
      </c>
      <c r="B81" s="322">
        <f>SUM(B80/Q80)</f>
        <v>3.1151318596910472E-3</v>
      </c>
      <c r="C81" s="323">
        <f>SUM(C80/Q80)</f>
        <v>1.8093368609712383E-2</v>
      </c>
      <c r="D81" s="323">
        <f>SUM(D80/Q80)</f>
        <v>1.5319621063412137E-2</v>
      </c>
      <c r="E81" s="323">
        <f>SUM(E80/Q80)</f>
        <v>7.339762737902193E-3</v>
      </c>
      <c r="F81" s="323">
        <f>SUM(F80/Q80)</f>
        <v>6.0595715626866947E-3</v>
      </c>
      <c r="G81" s="323">
        <f>SUM(G80/Q80)</f>
        <v>0</v>
      </c>
      <c r="H81" s="323">
        <f>SUM(H80/Q80)</f>
        <v>0</v>
      </c>
      <c r="I81" s="323">
        <f>SUM(I80/Q80)</f>
        <v>0.60792011607066654</v>
      </c>
      <c r="J81" s="323">
        <f>SUM(J80/Q80)</f>
        <v>3.3882393104036866E-2</v>
      </c>
      <c r="K81" s="323">
        <f>SUM(K80/Q80)</f>
        <v>1.169241273363489E-2</v>
      </c>
      <c r="L81" s="323">
        <f>SUM(L80/Q80)</f>
        <v>0.18063497482290689</v>
      </c>
      <c r="M81" s="323">
        <f>SUM(M80/Q80)</f>
        <v>6.0254331313476149E-2</v>
      </c>
      <c r="N81" s="323">
        <f>SUM(N80/Q80)</f>
        <v>3.2004779380387471E-3</v>
      </c>
      <c r="O81" s="323">
        <f>SUM(O80/Q80)</f>
        <v>2.9572416147478024E-2</v>
      </c>
      <c r="P81" s="323">
        <f>SUM(P80/Q80)</f>
        <v>2.2915422036357429E-2</v>
      </c>
      <c r="Q81" s="323">
        <f t="shared" si="18"/>
        <v>1</v>
      </c>
      <c r="R81" s="415"/>
    </row>
    <row r="82" spans="1:18" ht="14.25" hidden="1" customHeight="1" thickBot="1" x14ac:dyDescent="0.3">
      <c r="A82" s="1836" t="s">
        <v>701</v>
      </c>
      <c r="B82" s="1837"/>
      <c r="C82" s="1837"/>
      <c r="D82" s="1837"/>
      <c r="E82" s="1837"/>
      <c r="F82" s="1837"/>
      <c r="G82" s="1837"/>
      <c r="H82" s="1837"/>
      <c r="I82" s="1837"/>
      <c r="J82" s="1837"/>
      <c r="K82" s="1837"/>
      <c r="L82" s="1837"/>
      <c r="M82" s="1837"/>
      <c r="N82" s="1837"/>
      <c r="O82" s="1837"/>
      <c r="P82" s="1837"/>
      <c r="Q82" s="1837"/>
      <c r="R82" s="1838"/>
    </row>
    <row r="83" spans="1:18" ht="60.75" hidden="1" customHeight="1" thickBot="1" x14ac:dyDescent="0.3">
      <c r="A83" s="75"/>
      <c r="B83" s="725" t="s">
        <v>80</v>
      </c>
      <c r="C83" s="726" t="s">
        <v>81</v>
      </c>
      <c r="D83" s="726" t="s">
        <v>82</v>
      </c>
      <c r="E83" s="726" t="s">
        <v>83</v>
      </c>
      <c r="F83" s="726" t="s">
        <v>84</v>
      </c>
      <c r="G83" s="726" t="s">
        <v>85</v>
      </c>
      <c r="H83" s="726" t="s">
        <v>86</v>
      </c>
      <c r="I83" s="726" t="s">
        <v>87</v>
      </c>
      <c r="J83" s="726" t="s">
        <v>88</v>
      </c>
      <c r="K83" s="726" t="s">
        <v>89</v>
      </c>
      <c r="L83" s="726" t="s">
        <v>90</v>
      </c>
      <c r="M83" s="726" t="s">
        <v>91</v>
      </c>
      <c r="N83" s="726" t="s">
        <v>92</v>
      </c>
      <c r="O83" s="726" t="s">
        <v>93</v>
      </c>
      <c r="P83" s="726" t="s">
        <v>94</v>
      </c>
      <c r="Q83" s="726" t="s">
        <v>95</v>
      </c>
      <c r="R83" s="727" t="s">
        <v>96</v>
      </c>
    </row>
    <row r="84" spans="1:18" ht="15.75" hidden="1" thickBot="1" x14ac:dyDescent="0.3">
      <c r="A84" s="1828" t="s">
        <v>76</v>
      </c>
      <c r="B84" s="1839"/>
      <c r="C84" s="1839"/>
      <c r="D84" s="1839"/>
      <c r="E84" s="1839"/>
      <c r="F84" s="1839"/>
      <c r="G84" s="1839"/>
      <c r="H84" s="1839"/>
      <c r="I84" s="1839"/>
      <c r="J84" s="1839"/>
      <c r="K84" s="1839"/>
      <c r="L84" s="1839"/>
      <c r="M84" s="1839"/>
      <c r="N84" s="1839"/>
      <c r="O84" s="1839"/>
      <c r="P84" s="1839"/>
      <c r="Q84" s="1839"/>
      <c r="R84" s="1835"/>
    </row>
    <row r="85" spans="1:18" hidden="1" x14ac:dyDescent="0.25">
      <c r="A85" s="89" t="s">
        <v>44</v>
      </c>
      <c r="B85" s="370">
        <v>7</v>
      </c>
      <c r="C85" s="371">
        <v>67</v>
      </c>
      <c r="D85" s="371">
        <v>60</v>
      </c>
      <c r="E85" s="371">
        <v>29</v>
      </c>
      <c r="F85" s="371">
        <v>17</v>
      </c>
      <c r="G85" s="371">
        <v>0</v>
      </c>
      <c r="H85" s="371">
        <v>0</v>
      </c>
      <c r="I85" s="371">
        <v>2260</v>
      </c>
      <c r="J85" s="371">
        <v>159</v>
      </c>
      <c r="K85" s="371">
        <v>51</v>
      </c>
      <c r="L85" s="371">
        <v>596</v>
      </c>
      <c r="M85" s="371">
        <v>214</v>
      </c>
      <c r="N85" s="371">
        <v>23</v>
      </c>
      <c r="O85" s="371">
        <v>81</v>
      </c>
      <c r="P85" s="372">
        <v>108</v>
      </c>
      <c r="Q85" s="136">
        <f t="shared" ref="Q85:Q90" si="20">SUM(B85:P85)</f>
        <v>3672</v>
      </c>
      <c r="R85" s="325">
        <f>SUM(Q85/Q89)</f>
        <v>0.16185480671750341</v>
      </c>
    </row>
    <row r="86" spans="1:18" hidden="1" x14ac:dyDescent="0.25">
      <c r="A86" s="90" t="s">
        <v>48</v>
      </c>
      <c r="B86" s="373">
        <v>37</v>
      </c>
      <c r="C86" s="374">
        <v>148</v>
      </c>
      <c r="D86" s="374">
        <v>161</v>
      </c>
      <c r="E86" s="374">
        <v>72</v>
      </c>
      <c r="F86" s="374">
        <v>48</v>
      </c>
      <c r="G86" s="374">
        <v>0</v>
      </c>
      <c r="H86" s="374">
        <v>0</v>
      </c>
      <c r="I86" s="374">
        <v>5159</v>
      </c>
      <c r="J86" s="374">
        <v>322</v>
      </c>
      <c r="K86" s="374">
        <v>123</v>
      </c>
      <c r="L86" s="374">
        <v>1735</v>
      </c>
      <c r="M86" s="374">
        <v>507</v>
      </c>
      <c r="N86" s="374">
        <v>34</v>
      </c>
      <c r="O86" s="374">
        <v>262</v>
      </c>
      <c r="P86" s="375">
        <v>185</v>
      </c>
      <c r="Q86" s="137">
        <f t="shared" si="20"/>
        <v>8793</v>
      </c>
      <c r="R86" s="326">
        <f>SUM(Q86/Q89)</f>
        <v>0.38757878961519815</v>
      </c>
    </row>
    <row r="87" spans="1:18" hidden="1" x14ac:dyDescent="0.25">
      <c r="A87" s="90" t="s">
        <v>45</v>
      </c>
      <c r="B87" s="373">
        <v>33</v>
      </c>
      <c r="C87" s="374">
        <v>198</v>
      </c>
      <c r="D87" s="374">
        <v>152</v>
      </c>
      <c r="E87" s="374">
        <v>65</v>
      </c>
      <c r="F87" s="374">
        <v>61</v>
      </c>
      <c r="G87" s="374">
        <v>0</v>
      </c>
      <c r="H87" s="374">
        <v>0</v>
      </c>
      <c r="I87" s="374">
        <v>5975</v>
      </c>
      <c r="J87" s="374">
        <v>313</v>
      </c>
      <c r="K87" s="374">
        <v>118</v>
      </c>
      <c r="L87" s="374">
        <v>1890</v>
      </c>
      <c r="M87" s="374">
        <v>604</v>
      </c>
      <c r="N87" s="374">
        <v>36</v>
      </c>
      <c r="O87" s="374">
        <v>280</v>
      </c>
      <c r="P87" s="375">
        <v>214</v>
      </c>
      <c r="Q87" s="137">
        <f t="shared" si="20"/>
        <v>9939</v>
      </c>
      <c r="R87" s="326">
        <f>SUM(Q87/Q89)</f>
        <v>0.4380922995548111</v>
      </c>
    </row>
    <row r="88" spans="1:18" ht="15.75" hidden="1" thickBot="1" x14ac:dyDescent="0.3">
      <c r="A88" s="91" t="s">
        <v>49</v>
      </c>
      <c r="B88" s="376">
        <v>0</v>
      </c>
      <c r="C88" s="377">
        <v>2</v>
      </c>
      <c r="D88" s="377">
        <v>3</v>
      </c>
      <c r="E88" s="377">
        <v>2</v>
      </c>
      <c r="F88" s="377">
        <v>1</v>
      </c>
      <c r="G88" s="377">
        <v>0</v>
      </c>
      <c r="H88" s="377">
        <v>0</v>
      </c>
      <c r="I88" s="377">
        <v>167</v>
      </c>
      <c r="J88" s="377">
        <v>0</v>
      </c>
      <c r="K88" s="377">
        <v>2</v>
      </c>
      <c r="L88" s="377">
        <v>49</v>
      </c>
      <c r="M88" s="377">
        <v>47</v>
      </c>
      <c r="N88" s="377">
        <v>0</v>
      </c>
      <c r="O88" s="377">
        <v>6</v>
      </c>
      <c r="P88" s="378">
        <v>4</v>
      </c>
      <c r="Q88" s="138">
        <f t="shared" si="20"/>
        <v>283</v>
      </c>
      <c r="R88" s="327">
        <f>SUM(Q88/Q89)</f>
        <v>1.2474104112487328E-2</v>
      </c>
    </row>
    <row r="89" spans="1:18" ht="16.5" hidden="1" thickTop="1" thickBot="1" x14ac:dyDescent="0.3">
      <c r="A89" s="92" t="s">
        <v>26</v>
      </c>
      <c r="B89" s="1132">
        <f t="shared" ref="B89:P89" si="21">SUM(B85:B88)</f>
        <v>77</v>
      </c>
      <c r="C89" s="1106">
        <f t="shared" si="21"/>
        <v>415</v>
      </c>
      <c r="D89" s="1106">
        <f t="shared" si="21"/>
        <v>376</v>
      </c>
      <c r="E89" s="1106">
        <f t="shared" si="21"/>
        <v>168</v>
      </c>
      <c r="F89" s="1106">
        <f t="shared" si="21"/>
        <v>127</v>
      </c>
      <c r="G89" s="1106">
        <f t="shared" si="21"/>
        <v>0</v>
      </c>
      <c r="H89" s="1106">
        <f t="shared" si="21"/>
        <v>0</v>
      </c>
      <c r="I89" s="1106">
        <f t="shared" si="21"/>
        <v>13561</v>
      </c>
      <c r="J89" s="1106">
        <f t="shared" si="21"/>
        <v>794</v>
      </c>
      <c r="K89" s="1106">
        <f t="shared" si="21"/>
        <v>294</v>
      </c>
      <c r="L89" s="1106">
        <f t="shared" si="21"/>
        <v>4270</v>
      </c>
      <c r="M89" s="1106">
        <f t="shared" si="21"/>
        <v>1372</v>
      </c>
      <c r="N89" s="1106">
        <f t="shared" si="21"/>
        <v>93</v>
      </c>
      <c r="O89" s="1106">
        <f t="shared" si="21"/>
        <v>629</v>
      </c>
      <c r="P89" s="1133">
        <f t="shared" si="21"/>
        <v>511</v>
      </c>
      <c r="Q89" s="831">
        <f t="shared" si="20"/>
        <v>22687</v>
      </c>
      <c r="R89" s="1081">
        <f>SUM(R85:R88)</f>
        <v>0.99999999999999989</v>
      </c>
    </row>
    <row r="90" spans="1:18" ht="15.75" hidden="1" thickBot="1" x14ac:dyDescent="0.3">
      <c r="A90" s="93" t="s">
        <v>43</v>
      </c>
      <c r="B90" s="323">
        <f>SUM(B89/Q89)</f>
        <v>3.3940141931502622E-3</v>
      </c>
      <c r="C90" s="323">
        <f>SUM(C89/Q89)</f>
        <v>1.8292414157887776E-2</v>
      </c>
      <c r="D90" s="323">
        <f>SUM(D89/Q89)</f>
        <v>1.6573368008110372E-2</v>
      </c>
      <c r="E90" s="323">
        <f>SUM(E89/Q89)</f>
        <v>7.4051218759642089E-3</v>
      </c>
      <c r="F90" s="323">
        <f>SUM(F89/Q89)</f>
        <v>5.5979195133777056E-3</v>
      </c>
      <c r="G90" s="323">
        <f>SUM(G89/Q89)</f>
        <v>0</v>
      </c>
      <c r="H90" s="323">
        <f>SUM(H89/Q89)</f>
        <v>0</v>
      </c>
      <c r="I90" s="323">
        <f>SUM(I89/Q89)</f>
        <v>0.59774320095208711</v>
      </c>
      <c r="J90" s="323">
        <f>SUM(J89/Q89)</f>
        <v>3.4998016485211794E-2</v>
      </c>
      <c r="K90" s="323">
        <f>SUM(K89/Q89)</f>
        <v>1.2958963282937365E-2</v>
      </c>
      <c r="L90" s="323">
        <f>SUM(L89/Q89)</f>
        <v>0.18821351434742364</v>
      </c>
      <c r="M90" s="323">
        <f>SUM(M89/Q89)</f>
        <v>6.0475161987041039E-2</v>
      </c>
      <c r="N90" s="323">
        <f>SUM(N89/Q89)</f>
        <v>4.0992638956230442E-3</v>
      </c>
      <c r="O90" s="323">
        <f>SUM(O89/Q89)</f>
        <v>2.7725128928461233E-2</v>
      </c>
      <c r="P90" s="323">
        <f>SUM(P89/Q89)</f>
        <v>2.2523912372724469E-2</v>
      </c>
      <c r="Q90" s="1080">
        <f t="shared" si="20"/>
        <v>1</v>
      </c>
      <c r="R90" s="415"/>
    </row>
    <row r="91" spans="1:18" ht="15.75" hidden="1" thickBot="1" x14ac:dyDescent="0.3">
      <c r="A91" s="1828" t="s">
        <v>350</v>
      </c>
      <c r="B91" s="1839"/>
      <c r="C91" s="1839"/>
      <c r="D91" s="1839"/>
      <c r="E91" s="1839"/>
      <c r="F91" s="1839"/>
      <c r="G91" s="1839"/>
      <c r="H91" s="1839"/>
      <c r="I91" s="1839"/>
      <c r="J91" s="1839"/>
      <c r="K91" s="1839"/>
      <c r="L91" s="1839"/>
      <c r="M91" s="1839"/>
      <c r="N91" s="1839"/>
      <c r="O91" s="1839"/>
      <c r="P91" s="1839"/>
      <c r="Q91" s="1839"/>
      <c r="R91" s="1835"/>
    </row>
    <row r="92" spans="1:18" hidden="1" x14ac:dyDescent="0.25">
      <c r="A92" s="89" t="s">
        <v>75</v>
      </c>
      <c r="B92" s="370">
        <v>1</v>
      </c>
      <c r="C92" s="371">
        <v>2</v>
      </c>
      <c r="D92" s="371">
        <v>5</v>
      </c>
      <c r="E92" s="371">
        <v>2</v>
      </c>
      <c r="F92" s="371">
        <v>0</v>
      </c>
      <c r="G92" s="371">
        <v>0</v>
      </c>
      <c r="H92" s="371">
        <v>0</v>
      </c>
      <c r="I92" s="371">
        <v>85</v>
      </c>
      <c r="J92" s="371">
        <v>0</v>
      </c>
      <c r="K92" s="371">
        <v>2</v>
      </c>
      <c r="L92" s="371">
        <v>28</v>
      </c>
      <c r="M92" s="371">
        <v>8</v>
      </c>
      <c r="N92" s="371">
        <v>0</v>
      </c>
      <c r="O92" s="371">
        <v>5</v>
      </c>
      <c r="P92" s="372">
        <v>1</v>
      </c>
      <c r="Q92" s="136">
        <f t="shared" ref="Q92:Q97" si="22">SUM(B92:P92)</f>
        <v>139</v>
      </c>
      <c r="R92" s="326">
        <f>SUM(Q92/Q96)</f>
        <v>6.1268567902322919E-3</v>
      </c>
    </row>
    <row r="93" spans="1:18" hidden="1" x14ac:dyDescent="0.25">
      <c r="A93" s="90" t="s">
        <v>46</v>
      </c>
      <c r="B93" s="373">
        <v>54</v>
      </c>
      <c r="C93" s="374">
        <v>281</v>
      </c>
      <c r="D93" s="374">
        <v>251</v>
      </c>
      <c r="E93" s="374">
        <v>122</v>
      </c>
      <c r="F93" s="374">
        <v>88</v>
      </c>
      <c r="G93" s="374">
        <v>0</v>
      </c>
      <c r="H93" s="374">
        <v>0</v>
      </c>
      <c r="I93" s="374">
        <v>9052</v>
      </c>
      <c r="J93" s="374">
        <v>567</v>
      </c>
      <c r="K93" s="374">
        <v>205</v>
      </c>
      <c r="L93" s="374">
        <v>3000</v>
      </c>
      <c r="M93" s="374">
        <v>930</v>
      </c>
      <c r="N93" s="374">
        <v>67</v>
      </c>
      <c r="O93" s="374">
        <v>450</v>
      </c>
      <c r="P93" s="375">
        <v>356</v>
      </c>
      <c r="Q93" s="137">
        <f t="shared" si="22"/>
        <v>15423</v>
      </c>
      <c r="R93" s="326">
        <f>SUM(Q93/Q96)</f>
        <v>0.67981663507735712</v>
      </c>
    </row>
    <row r="94" spans="1:18" hidden="1" x14ac:dyDescent="0.25">
      <c r="A94" s="90" t="s">
        <v>47</v>
      </c>
      <c r="B94" s="373">
        <v>18</v>
      </c>
      <c r="C94" s="374">
        <v>118</v>
      </c>
      <c r="D94" s="374">
        <v>109</v>
      </c>
      <c r="E94" s="374">
        <v>36</v>
      </c>
      <c r="F94" s="374">
        <v>35</v>
      </c>
      <c r="G94" s="374">
        <v>0</v>
      </c>
      <c r="H94" s="374">
        <v>0</v>
      </c>
      <c r="I94" s="374">
        <v>3950</v>
      </c>
      <c r="J94" s="374">
        <v>203</v>
      </c>
      <c r="K94" s="374">
        <v>70</v>
      </c>
      <c r="L94" s="374">
        <v>1117</v>
      </c>
      <c r="M94" s="374">
        <v>382</v>
      </c>
      <c r="N94" s="374">
        <v>25</v>
      </c>
      <c r="O94" s="374">
        <v>155</v>
      </c>
      <c r="P94" s="375">
        <v>128</v>
      </c>
      <c r="Q94" s="137">
        <f t="shared" si="22"/>
        <v>6346</v>
      </c>
      <c r="R94" s="326">
        <f>SUM(Q94/Q96)</f>
        <v>0.27971966324326708</v>
      </c>
    </row>
    <row r="95" spans="1:18" ht="15.75" hidden="1" thickBot="1" x14ac:dyDescent="0.3">
      <c r="A95" s="91" t="s">
        <v>77</v>
      </c>
      <c r="B95" s="376">
        <v>4</v>
      </c>
      <c r="C95" s="377">
        <v>14</v>
      </c>
      <c r="D95" s="377">
        <v>11</v>
      </c>
      <c r="E95" s="377">
        <v>8</v>
      </c>
      <c r="F95" s="377">
        <v>4</v>
      </c>
      <c r="G95" s="377">
        <v>0</v>
      </c>
      <c r="H95" s="377">
        <v>0</v>
      </c>
      <c r="I95" s="377">
        <v>474</v>
      </c>
      <c r="J95" s="377">
        <v>24</v>
      </c>
      <c r="K95" s="377">
        <v>17</v>
      </c>
      <c r="L95" s="377">
        <v>125</v>
      </c>
      <c r="M95" s="377">
        <v>52</v>
      </c>
      <c r="N95" s="377">
        <v>1</v>
      </c>
      <c r="O95" s="377">
        <v>19</v>
      </c>
      <c r="P95" s="378">
        <v>26</v>
      </c>
      <c r="Q95" s="138">
        <f t="shared" si="22"/>
        <v>779</v>
      </c>
      <c r="R95" s="326">
        <f>SUM(Q95/Q96)</f>
        <v>3.4336844889143563E-2</v>
      </c>
    </row>
    <row r="96" spans="1:18" ht="16.5" hidden="1" thickTop="1" thickBot="1" x14ac:dyDescent="0.3">
      <c r="A96" s="92" t="s">
        <v>26</v>
      </c>
      <c r="B96" s="123">
        <f>SUM(B92:B95)</f>
        <v>77</v>
      </c>
      <c r="C96" s="124">
        <f t="shared" ref="C96:P96" si="23">SUM(C92:C95)</f>
        <v>415</v>
      </c>
      <c r="D96" s="124">
        <f t="shared" si="23"/>
        <v>376</v>
      </c>
      <c r="E96" s="124">
        <f t="shared" si="23"/>
        <v>168</v>
      </c>
      <c r="F96" s="124">
        <f t="shared" si="23"/>
        <v>127</v>
      </c>
      <c r="G96" s="124">
        <f t="shared" si="23"/>
        <v>0</v>
      </c>
      <c r="H96" s="124">
        <f t="shared" si="23"/>
        <v>0</v>
      </c>
      <c r="I96" s="124">
        <f t="shared" si="23"/>
        <v>13561</v>
      </c>
      <c r="J96" s="124">
        <f t="shared" si="23"/>
        <v>794</v>
      </c>
      <c r="K96" s="124">
        <f t="shared" si="23"/>
        <v>294</v>
      </c>
      <c r="L96" s="124">
        <f t="shared" si="23"/>
        <v>4270</v>
      </c>
      <c r="M96" s="124">
        <f t="shared" si="23"/>
        <v>1372</v>
      </c>
      <c r="N96" s="124">
        <f t="shared" si="23"/>
        <v>93</v>
      </c>
      <c r="O96" s="124">
        <f t="shared" si="23"/>
        <v>629</v>
      </c>
      <c r="P96" s="139">
        <f t="shared" si="23"/>
        <v>511</v>
      </c>
      <c r="Q96" s="831">
        <f t="shared" si="22"/>
        <v>22687</v>
      </c>
      <c r="R96" s="1081">
        <f>SUM(R92:R95)</f>
        <v>1</v>
      </c>
    </row>
    <row r="97" spans="1:18" ht="14.25" hidden="1" customHeight="1" thickBot="1" x14ac:dyDescent="0.3">
      <c r="A97" s="93" t="s">
        <v>43</v>
      </c>
      <c r="B97" s="323">
        <f>SUM(B96/Q96)</f>
        <v>3.3940141931502622E-3</v>
      </c>
      <c r="C97" s="323">
        <f>SUM(C96/Q96)</f>
        <v>1.8292414157887776E-2</v>
      </c>
      <c r="D97" s="323">
        <f>SUM(D96/Q96)</f>
        <v>1.6573368008110372E-2</v>
      </c>
      <c r="E97" s="323">
        <f>SUM(E96/Q96)</f>
        <v>7.4051218759642089E-3</v>
      </c>
      <c r="F97" s="323">
        <f>SUM(F96/Q96)</f>
        <v>5.5979195133777056E-3</v>
      </c>
      <c r="G97" s="323">
        <f>SUM(G96/Q96)</f>
        <v>0</v>
      </c>
      <c r="H97" s="323">
        <f>SUM(H96/Q96)</f>
        <v>0</v>
      </c>
      <c r="I97" s="323">
        <f>SUM(I96/Q96)</f>
        <v>0.59774320095208711</v>
      </c>
      <c r="J97" s="323">
        <f>SUM(J96/Q96)</f>
        <v>3.4998016485211794E-2</v>
      </c>
      <c r="K97" s="323">
        <f>SUM(K96/Q96)</f>
        <v>1.2958963282937365E-2</v>
      </c>
      <c r="L97" s="323">
        <f>SUM(L96/Q96)</f>
        <v>0.18821351434742364</v>
      </c>
      <c r="M97" s="323">
        <f>SUM(M96/Q96)</f>
        <v>6.0475161987041039E-2</v>
      </c>
      <c r="N97" s="323">
        <f>SUM(N96/Q96)</f>
        <v>4.0992638956230442E-3</v>
      </c>
      <c r="O97" s="323">
        <f>SUM(O96/Q96)</f>
        <v>2.7725128928461233E-2</v>
      </c>
      <c r="P97" s="323">
        <f>SUM(P96/Q96)</f>
        <v>2.2523912372724469E-2</v>
      </c>
      <c r="Q97" s="1080">
        <f t="shared" si="22"/>
        <v>1</v>
      </c>
      <c r="R97" s="415"/>
    </row>
    <row r="98" spans="1:18" ht="16.5" hidden="1" thickBot="1" x14ac:dyDescent="0.3">
      <c r="A98" s="1836" t="s">
        <v>713</v>
      </c>
      <c r="B98" s="1837"/>
      <c r="C98" s="1837"/>
      <c r="D98" s="1837"/>
      <c r="E98" s="1837"/>
      <c r="F98" s="1837"/>
      <c r="G98" s="1837"/>
      <c r="H98" s="1837"/>
      <c r="I98" s="1837"/>
      <c r="J98" s="1837"/>
      <c r="K98" s="1837"/>
      <c r="L98" s="1837"/>
      <c r="M98" s="1837"/>
      <c r="N98" s="1837"/>
      <c r="O98" s="1837"/>
      <c r="P98" s="1837"/>
      <c r="Q98" s="1837"/>
      <c r="R98" s="1838"/>
    </row>
    <row r="99" spans="1:18" customFormat="1" ht="14.25" hidden="1" customHeight="1" thickBot="1" x14ac:dyDescent="0.3">
      <c r="A99" s="75"/>
      <c r="B99" s="725" t="s">
        <v>80</v>
      </c>
      <c r="C99" s="726" t="s">
        <v>81</v>
      </c>
      <c r="D99" s="726" t="s">
        <v>82</v>
      </c>
      <c r="E99" s="726" t="s">
        <v>83</v>
      </c>
      <c r="F99" s="726" t="s">
        <v>84</v>
      </c>
      <c r="G99" s="726" t="s">
        <v>85</v>
      </c>
      <c r="H99" s="726" t="s">
        <v>86</v>
      </c>
      <c r="I99" s="726" t="s">
        <v>87</v>
      </c>
      <c r="J99" s="726" t="s">
        <v>88</v>
      </c>
      <c r="K99" s="726" t="s">
        <v>89</v>
      </c>
      <c r="L99" s="726" t="s">
        <v>90</v>
      </c>
      <c r="M99" s="726" t="s">
        <v>91</v>
      </c>
      <c r="N99" s="726" t="s">
        <v>92</v>
      </c>
      <c r="O99" s="726" t="s">
        <v>93</v>
      </c>
      <c r="P99" s="728" t="s">
        <v>94</v>
      </c>
      <c r="Q99" s="76" t="s">
        <v>95</v>
      </c>
      <c r="R99" s="735" t="s">
        <v>96</v>
      </c>
    </row>
    <row r="100" spans="1:18" ht="15.75" hidden="1" thickBot="1" x14ac:dyDescent="0.3">
      <c r="A100" s="1828" t="s">
        <v>76</v>
      </c>
      <c r="B100" s="1829"/>
      <c r="C100" s="1829"/>
      <c r="D100" s="1829"/>
      <c r="E100" s="1829"/>
      <c r="F100" s="1829"/>
      <c r="G100" s="1829"/>
      <c r="H100" s="1829"/>
      <c r="I100" s="1829"/>
      <c r="J100" s="1829"/>
      <c r="K100" s="1829"/>
      <c r="L100" s="1829"/>
      <c r="M100" s="1829"/>
      <c r="N100" s="1829"/>
      <c r="O100" s="1829"/>
      <c r="P100" s="1829"/>
      <c r="Q100" s="1829"/>
      <c r="R100" s="1835"/>
    </row>
    <row r="101" spans="1:18" hidden="1" x14ac:dyDescent="0.25">
      <c r="A101" s="89" t="s">
        <v>44</v>
      </c>
      <c r="B101" s="370">
        <v>20</v>
      </c>
      <c r="C101" s="371">
        <v>59</v>
      </c>
      <c r="D101" s="371">
        <v>75</v>
      </c>
      <c r="E101" s="371">
        <v>34</v>
      </c>
      <c r="F101" s="371">
        <v>23</v>
      </c>
      <c r="G101" s="371">
        <v>0</v>
      </c>
      <c r="H101" s="371">
        <v>6</v>
      </c>
      <c r="I101" s="371">
        <v>2534</v>
      </c>
      <c r="J101" s="371">
        <v>151</v>
      </c>
      <c r="K101" s="371">
        <v>40</v>
      </c>
      <c r="L101" s="371">
        <v>593</v>
      </c>
      <c r="M101" s="371">
        <v>248</v>
      </c>
      <c r="N101" s="371">
        <v>21</v>
      </c>
      <c r="O101" s="371">
        <v>109</v>
      </c>
      <c r="P101" s="372">
        <v>126</v>
      </c>
      <c r="Q101" s="136">
        <f t="shared" ref="Q101:Q106" si="24">SUM(B101:P101)</f>
        <v>4039</v>
      </c>
      <c r="R101" s="325">
        <f>SUM(Q101/Q105)</f>
        <v>0.1715292818618083</v>
      </c>
    </row>
    <row r="102" spans="1:18" hidden="1" x14ac:dyDescent="0.25">
      <c r="A102" s="90" t="s">
        <v>48</v>
      </c>
      <c r="B102" s="373">
        <v>24</v>
      </c>
      <c r="C102" s="374">
        <v>170</v>
      </c>
      <c r="D102" s="374">
        <v>135</v>
      </c>
      <c r="E102" s="374">
        <v>81</v>
      </c>
      <c r="F102" s="374">
        <v>65</v>
      </c>
      <c r="G102" s="374">
        <v>0</v>
      </c>
      <c r="H102" s="374">
        <v>11</v>
      </c>
      <c r="I102" s="374">
        <v>5330</v>
      </c>
      <c r="J102" s="374">
        <v>310</v>
      </c>
      <c r="K102" s="374">
        <v>110</v>
      </c>
      <c r="L102" s="374">
        <v>1787</v>
      </c>
      <c r="M102" s="374">
        <v>501</v>
      </c>
      <c r="N102" s="374">
        <v>34</v>
      </c>
      <c r="O102" s="374">
        <v>267</v>
      </c>
      <c r="P102" s="375">
        <v>177</v>
      </c>
      <c r="Q102" s="137">
        <f t="shared" si="24"/>
        <v>9002</v>
      </c>
      <c r="R102" s="326">
        <f>SUM(Q102/Q105)</f>
        <v>0.38229923132458488</v>
      </c>
    </row>
    <row r="103" spans="1:18" hidden="1" x14ac:dyDescent="0.25">
      <c r="A103" s="90" t="s">
        <v>45</v>
      </c>
      <c r="B103" s="373">
        <v>33</v>
      </c>
      <c r="C103" s="374">
        <v>217</v>
      </c>
      <c r="D103" s="374">
        <v>159</v>
      </c>
      <c r="E103" s="374">
        <v>74</v>
      </c>
      <c r="F103" s="374">
        <v>61</v>
      </c>
      <c r="G103" s="374">
        <v>0</v>
      </c>
      <c r="H103" s="374">
        <v>14</v>
      </c>
      <c r="I103" s="374">
        <v>6065</v>
      </c>
      <c r="J103" s="374">
        <v>329</v>
      </c>
      <c r="K103" s="374">
        <v>140</v>
      </c>
      <c r="L103" s="374">
        <v>1946</v>
      </c>
      <c r="M103" s="374">
        <v>579</v>
      </c>
      <c r="N103" s="374">
        <v>33</v>
      </c>
      <c r="O103" s="374">
        <v>284</v>
      </c>
      <c r="P103" s="375">
        <v>200</v>
      </c>
      <c r="Q103" s="137">
        <f t="shared" si="24"/>
        <v>10134</v>
      </c>
      <c r="R103" s="326">
        <f>SUM(Q103/Q105)</f>
        <v>0.43037329596126894</v>
      </c>
    </row>
    <row r="104" spans="1:18" ht="15.75" hidden="1" thickBot="1" x14ac:dyDescent="0.3">
      <c r="A104" s="91" t="s">
        <v>49</v>
      </c>
      <c r="B104" s="376">
        <v>0</v>
      </c>
      <c r="C104" s="377">
        <v>0</v>
      </c>
      <c r="D104" s="377">
        <v>3</v>
      </c>
      <c r="E104" s="377">
        <v>3</v>
      </c>
      <c r="F104" s="377">
        <v>0</v>
      </c>
      <c r="G104" s="377">
        <v>0</v>
      </c>
      <c r="H104" s="377">
        <v>0</v>
      </c>
      <c r="I104" s="377">
        <v>246</v>
      </c>
      <c r="J104" s="377">
        <v>3</v>
      </c>
      <c r="K104" s="377">
        <v>2</v>
      </c>
      <c r="L104" s="377">
        <v>71</v>
      </c>
      <c r="M104" s="377">
        <v>33</v>
      </c>
      <c r="N104" s="377">
        <v>1</v>
      </c>
      <c r="O104" s="377">
        <v>7</v>
      </c>
      <c r="P104" s="378">
        <v>3</v>
      </c>
      <c r="Q104" s="138">
        <f t="shared" si="24"/>
        <v>372</v>
      </c>
      <c r="R104" s="327">
        <f>SUM(Q104/Q105)</f>
        <v>1.5798190852337878E-2</v>
      </c>
    </row>
    <row r="105" spans="1:18" ht="15.75" hidden="1" customHeight="1" thickTop="1" thickBot="1" x14ac:dyDescent="0.3">
      <c r="A105" s="92" t="s">
        <v>26</v>
      </c>
      <c r="B105" s="123">
        <f t="shared" ref="B105:P105" si="25">SUM(B101:B104)</f>
        <v>77</v>
      </c>
      <c r="C105" s="124">
        <f t="shared" si="25"/>
        <v>446</v>
      </c>
      <c r="D105" s="124">
        <f t="shared" si="25"/>
        <v>372</v>
      </c>
      <c r="E105" s="124">
        <f t="shared" si="25"/>
        <v>192</v>
      </c>
      <c r="F105" s="124">
        <f t="shared" si="25"/>
        <v>149</v>
      </c>
      <c r="G105" s="124">
        <f t="shared" si="25"/>
        <v>0</v>
      </c>
      <c r="H105" s="124">
        <f t="shared" si="25"/>
        <v>31</v>
      </c>
      <c r="I105" s="124">
        <f t="shared" si="25"/>
        <v>14175</v>
      </c>
      <c r="J105" s="124">
        <f t="shared" si="25"/>
        <v>793</v>
      </c>
      <c r="K105" s="124">
        <f t="shared" si="25"/>
        <v>292</v>
      </c>
      <c r="L105" s="124">
        <f t="shared" si="25"/>
        <v>4397</v>
      </c>
      <c r="M105" s="1106">
        <f t="shared" si="25"/>
        <v>1361</v>
      </c>
      <c r="N105" s="124">
        <f t="shared" si="25"/>
        <v>89</v>
      </c>
      <c r="O105" s="124">
        <f t="shared" si="25"/>
        <v>667</v>
      </c>
      <c r="P105" s="139">
        <f t="shared" si="25"/>
        <v>506</v>
      </c>
      <c r="Q105" s="831">
        <f t="shared" si="24"/>
        <v>23547</v>
      </c>
      <c r="R105" s="1081">
        <f>SUM(R101:R104)</f>
        <v>1</v>
      </c>
    </row>
    <row r="106" spans="1:18" ht="15.75" hidden="1" thickBot="1" x14ac:dyDescent="0.3">
      <c r="A106" s="93" t="s">
        <v>43</v>
      </c>
      <c r="B106" s="323">
        <f>SUM(B105/Q105)</f>
        <v>3.2700556334140231E-3</v>
      </c>
      <c r="C106" s="323">
        <f>SUM(C105/Q105)</f>
        <v>1.8940841720813693E-2</v>
      </c>
      <c r="D106" s="323">
        <f>SUM(D105/Q105)</f>
        <v>1.5798190852337878E-2</v>
      </c>
      <c r="E106" s="323">
        <f>SUM(E105/Q105)</f>
        <v>8.1539049560453557E-3</v>
      </c>
      <c r="F106" s="323">
        <f>SUM(F105/Q105)</f>
        <v>6.3277699919310317E-3</v>
      </c>
      <c r="G106" s="323">
        <f>SUM(G105/Q105)</f>
        <v>0</v>
      </c>
      <c r="H106" s="323">
        <f>SUM(H105/Q105)</f>
        <v>1.3165159043614899E-3</v>
      </c>
      <c r="I106" s="323">
        <f>SUM(I105/Q105)</f>
        <v>0.6019875143330361</v>
      </c>
      <c r="J106" s="323">
        <f>SUM(J105/Q105)</f>
        <v>3.3677326198666493E-2</v>
      </c>
      <c r="K106" s="323">
        <f>SUM(K105/Q105)</f>
        <v>1.2400730453985646E-2</v>
      </c>
      <c r="L106" s="323">
        <f>SUM(L105/Q105)</f>
        <v>0.18673291714443455</v>
      </c>
      <c r="M106" s="323">
        <f>SUM(M105/Q105)</f>
        <v>5.7799295026967339E-2</v>
      </c>
      <c r="N106" s="323">
        <f>SUM(N105/Q105)</f>
        <v>3.7796746931668579E-3</v>
      </c>
      <c r="O106" s="323">
        <f>SUM(O105/Q105)</f>
        <v>2.8326326071261732E-2</v>
      </c>
      <c r="P106" s="323">
        <v>2.1999999999999999E-2</v>
      </c>
      <c r="Q106" s="1080">
        <f t="shared" si="24"/>
        <v>1.0005110629804221</v>
      </c>
      <c r="R106" s="415"/>
    </row>
    <row r="107" spans="1:18" ht="15.75" hidden="1" thickBot="1" x14ac:dyDescent="0.3">
      <c r="A107" s="1828" t="s">
        <v>350</v>
      </c>
      <c r="B107" s="1829"/>
      <c r="C107" s="1829"/>
      <c r="D107" s="1829"/>
      <c r="E107" s="1829"/>
      <c r="F107" s="1829"/>
      <c r="G107" s="1829"/>
      <c r="H107" s="1829"/>
      <c r="I107" s="1829"/>
      <c r="J107" s="1829"/>
      <c r="K107" s="1829"/>
      <c r="L107" s="1829"/>
      <c r="M107" s="1829"/>
      <c r="N107" s="1829"/>
      <c r="O107" s="1829"/>
      <c r="P107" s="1829"/>
      <c r="Q107" s="1830"/>
      <c r="R107" s="1831"/>
    </row>
    <row r="108" spans="1:18" ht="15.75" hidden="1" customHeight="1" x14ac:dyDescent="0.25">
      <c r="A108" s="89" t="s">
        <v>75</v>
      </c>
      <c r="B108" s="370">
        <v>1</v>
      </c>
      <c r="C108" s="371">
        <v>2</v>
      </c>
      <c r="D108" s="371">
        <v>1</v>
      </c>
      <c r="E108" s="371">
        <v>2</v>
      </c>
      <c r="F108" s="371">
        <v>1</v>
      </c>
      <c r="G108" s="371">
        <v>0</v>
      </c>
      <c r="H108" s="371">
        <v>0</v>
      </c>
      <c r="I108" s="371">
        <v>72</v>
      </c>
      <c r="J108" s="371">
        <v>3</v>
      </c>
      <c r="K108" s="371">
        <v>2</v>
      </c>
      <c r="L108" s="371">
        <v>35</v>
      </c>
      <c r="M108" s="371">
        <v>10</v>
      </c>
      <c r="N108" s="371">
        <v>1</v>
      </c>
      <c r="O108" s="371">
        <v>4</v>
      </c>
      <c r="P108" s="372">
        <v>5</v>
      </c>
      <c r="Q108" s="136">
        <f t="shared" ref="Q108:Q113" si="26">SUM(B108:P108)</f>
        <v>139</v>
      </c>
      <c r="R108" s="326">
        <f>SUM(Q108/Q112)</f>
        <v>5.9030874421370028E-3</v>
      </c>
    </row>
    <row r="109" spans="1:18" ht="15.75" hidden="1" customHeight="1" x14ac:dyDescent="0.25">
      <c r="A109" s="90" t="s">
        <v>46</v>
      </c>
      <c r="B109" s="373">
        <v>56</v>
      </c>
      <c r="C109" s="374">
        <v>301</v>
      </c>
      <c r="D109" s="374">
        <v>262</v>
      </c>
      <c r="E109" s="374">
        <v>159</v>
      </c>
      <c r="F109" s="374">
        <v>107</v>
      </c>
      <c r="G109" s="374">
        <v>0</v>
      </c>
      <c r="H109" s="374">
        <v>28</v>
      </c>
      <c r="I109" s="374">
        <v>9979</v>
      </c>
      <c r="J109" s="374">
        <v>591</v>
      </c>
      <c r="K109" s="374">
        <v>207</v>
      </c>
      <c r="L109" s="374">
        <v>3247</v>
      </c>
      <c r="M109" s="374">
        <v>961</v>
      </c>
      <c r="N109" s="374">
        <v>52</v>
      </c>
      <c r="O109" s="374">
        <v>480</v>
      </c>
      <c r="P109" s="375">
        <v>374</v>
      </c>
      <c r="Q109" s="137">
        <f t="shared" si="26"/>
        <v>16804</v>
      </c>
      <c r="R109" s="326">
        <f>SUM(Q109/Q112)</f>
        <v>0.71363655667388626</v>
      </c>
    </row>
    <row r="110" spans="1:18" ht="15.75" hidden="1" customHeight="1" x14ac:dyDescent="0.25">
      <c r="A110" s="90" t="s">
        <v>47</v>
      </c>
      <c r="B110" s="373">
        <v>15</v>
      </c>
      <c r="C110" s="374">
        <v>131</v>
      </c>
      <c r="D110" s="374">
        <v>95</v>
      </c>
      <c r="E110" s="374">
        <v>30</v>
      </c>
      <c r="F110" s="374">
        <v>33</v>
      </c>
      <c r="G110" s="374">
        <v>0</v>
      </c>
      <c r="H110" s="374">
        <v>3</v>
      </c>
      <c r="I110" s="374">
        <v>3615</v>
      </c>
      <c r="J110" s="374">
        <v>171</v>
      </c>
      <c r="K110" s="374">
        <v>77</v>
      </c>
      <c r="L110" s="374">
        <v>987</v>
      </c>
      <c r="M110" s="374">
        <v>325</v>
      </c>
      <c r="N110" s="374">
        <v>29</v>
      </c>
      <c r="O110" s="374">
        <v>160</v>
      </c>
      <c r="P110" s="375">
        <v>106</v>
      </c>
      <c r="Q110" s="137">
        <f t="shared" si="26"/>
        <v>5777</v>
      </c>
      <c r="R110" s="326">
        <f>SUM(Q110/Q112)</f>
        <v>0.24533910901601053</v>
      </c>
    </row>
    <row r="111" spans="1:18" ht="15.75" hidden="1" customHeight="1" thickBot="1" x14ac:dyDescent="0.3">
      <c r="A111" s="91" t="s">
        <v>77</v>
      </c>
      <c r="B111" s="376">
        <v>5</v>
      </c>
      <c r="C111" s="377">
        <v>12</v>
      </c>
      <c r="D111" s="377">
        <v>14</v>
      </c>
      <c r="E111" s="377">
        <v>1</v>
      </c>
      <c r="F111" s="377">
        <v>8</v>
      </c>
      <c r="G111" s="377">
        <v>0</v>
      </c>
      <c r="H111" s="377">
        <v>0</v>
      </c>
      <c r="I111" s="377">
        <v>509</v>
      </c>
      <c r="J111" s="377">
        <v>28</v>
      </c>
      <c r="K111" s="377">
        <v>6</v>
      </c>
      <c r="L111" s="377">
        <v>128</v>
      </c>
      <c r="M111" s="377">
        <v>65</v>
      </c>
      <c r="N111" s="377">
        <v>7</v>
      </c>
      <c r="O111" s="377">
        <v>23</v>
      </c>
      <c r="P111" s="378">
        <v>21</v>
      </c>
      <c r="Q111" s="138">
        <f t="shared" si="26"/>
        <v>827</v>
      </c>
      <c r="R111" s="327">
        <f>SUM(Q111/Q112)</f>
        <v>3.5121246867966194E-2</v>
      </c>
    </row>
    <row r="112" spans="1:18" ht="15.75" hidden="1" customHeight="1" thickTop="1" thickBot="1" x14ac:dyDescent="0.3">
      <c r="A112" s="92" t="s">
        <v>26</v>
      </c>
      <c r="B112" s="123">
        <f>SUM(B108:B111)</f>
        <v>77</v>
      </c>
      <c r="C112" s="124">
        <f t="shared" ref="C112:O112" si="27">SUM(C108:C111)</f>
        <v>446</v>
      </c>
      <c r="D112" s="124">
        <f t="shared" si="27"/>
        <v>372</v>
      </c>
      <c r="E112" s="124">
        <f t="shared" si="27"/>
        <v>192</v>
      </c>
      <c r="F112" s="124">
        <f t="shared" si="27"/>
        <v>149</v>
      </c>
      <c r="G112" s="124">
        <f t="shared" si="27"/>
        <v>0</v>
      </c>
      <c r="H112" s="124">
        <f t="shared" si="27"/>
        <v>31</v>
      </c>
      <c r="I112" s="124">
        <f t="shared" si="27"/>
        <v>14175</v>
      </c>
      <c r="J112" s="124">
        <f t="shared" si="27"/>
        <v>793</v>
      </c>
      <c r="K112" s="124">
        <f t="shared" si="27"/>
        <v>292</v>
      </c>
      <c r="L112" s="124">
        <f t="shared" si="27"/>
        <v>4397</v>
      </c>
      <c r="M112" s="124">
        <f t="shared" si="27"/>
        <v>1361</v>
      </c>
      <c r="N112" s="124">
        <f t="shared" si="27"/>
        <v>89</v>
      </c>
      <c r="O112" s="124">
        <f t="shared" si="27"/>
        <v>667</v>
      </c>
      <c r="P112" s="139">
        <f>SUM(P108:P111)</f>
        <v>506</v>
      </c>
      <c r="Q112" s="831">
        <f t="shared" si="26"/>
        <v>23547</v>
      </c>
      <c r="R112" s="1081">
        <f>SUM(R108:R111)</f>
        <v>1</v>
      </c>
    </row>
    <row r="113" spans="1:18" ht="15.75" hidden="1" customHeight="1" thickBot="1" x14ac:dyDescent="0.3">
      <c r="A113" s="93" t="s">
        <v>43</v>
      </c>
      <c r="B113" s="323">
        <f>SUM(B112/Q112)</f>
        <v>3.2700556334140231E-3</v>
      </c>
      <c r="C113" s="323">
        <f>SUM(C112/Q112)</f>
        <v>1.8940841720813693E-2</v>
      </c>
      <c r="D113" s="323">
        <f>SUM(D112/Q112)</f>
        <v>1.5798190852337878E-2</v>
      </c>
      <c r="E113" s="323">
        <f>SUM(E112/Q112)</f>
        <v>8.1539049560453557E-3</v>
      </c>
      <c r="F113" s="323">
        <f>SUM(F112/Q112)</f>
        <v>6.3277699919310317E-3</v>
      </c>
      <c r="G113" s="323">
        <f>SUM(G112/Q112)</f>
        <v>0</v>
      </c>
      <c r="H113" s="323">
        <f>SUM(H112/Q112)</f>
        <v>1.3165159043614899E-3</v>
      </c>
      <c r="I113" s="323">
        <f>SUM(I112/Q112)</f>
        <v>0.6019875143330361</v>
      </c>
      <c r="J113" s="323">
        <f>SUM(J112/Q112)</f>
        <v>3.3677326198666493E-2</v>
      </c>
      <c r="K113" s="323">
        <f>SUM(K112/Q112)</f>
        <v>1.2400730453985646E-2</v>
      </c>
      <c r="L113" s="323">
        <f>SUM(L112/Q112)</f>
        <v>0.18673291714443455</v>
      </c>
      <c r="M113" s="323">
        <f>SUM(M112/Q112)</f>
        <v>5.7799295026967339E-2</v>
      </c>
      <c r="N113" s="323">
        <f>SUM(N112/Q112)</f>
        <v>3.7796746931668579E-3</v>
      </c>
      <c r="O113" s="323">
        <f>SUM(O112/Q112)</f>
        <v>2.8326326071261732E-2</v>
      </c>
      <c r="P113" s="323">
        <v>2.1999999999999999E-2</v>
      </c>
      <c r="Q113" s="1080">
        <f t="shared" si="26"/>
        <v>1.0005110629804221</v>
      </c>
      <c r="R113" s="415"/>
    </row>
    <row r="114" spans="1:18" ht="16.5" hidden="1" thickBot="1" x14ac:dyDescent="0.3">
      <c r="A114" s="1836" t="s">
        <v>703</v>
      </c>
      <c r="B114" s="1837"/>
      <c r="C114" s="1837"/>
      <c r="D114" s="1837"/>
      <c r="E114" s="1837"/>
      <c r="F114" s="1837"/>
      <c r="G114" s="1837"/>
      <c r="H114" s="1837"/>
      <c r="I114" s="1837"/>
      <c r="J114" s="1837"/>
      <c r="K114" s="1837"/>
      <c r="L114" s="1837"/>
      <c r="M114" s="1837"/>
      <c r="N114" s="1837"/>
      <c r="O114" s="1837"/>
      <c r="P114" s="1837"/>
      <c r="Q114" s="1837"/>
      <c r="R114" s="1838"/>
    </row>
    <row r="115" spans="1:18" ht="59.25" hidden="1" thickBot="1" x14ac:dyDescent="0.3">
      <c r="A115" s="75"/>
      <c r="B115" s="725" t="s">
        <v>80</v>
      </c>
      <c r="C115" s="726" t="s">
        <v>81</v>
      </c>
      <c r="D115" s="726" t="s">
        <v>82</v>
      </c>
      <c r="E115" s="726" t="s">
        <v>83</v>
      </c>
      <c r="F115" s="726" t="s">
        <v>84</v>
      </c>
      <c r="G115" s="726" t="s">
        <v>85</v>
      </c>
      <c r="H115" s="726" t="s">
        <v>86</v>
      </c>
      <c r="I115" s="726" t="s">
        <v>87</v>
      </c>
      <c r="J115" s="726" t="s">
        <v>88</v>
      </c>
      <c r="K115" s="726" t="s">
        <v>89</v>
      </c>
      <c r="L115" s="726" t="s">
        <v>90</v>
      </c>
      <c r="M115" s="726" t="s">
        <v>91</v>
      </c>
      <c r="N115" s="726" t="s">
        <v>92</v>
      </c>
      <c r="O115" s="726" t="s">
        <v>93</v>
      </c>
      <c r="P115" s="726" t="s">
        <v>94</v>
      </c>
      <c r="Q115" s="726" t="s">
        <v>95</v>
      </c>
      <c r="R115" s="727" t="s">
        <v>96</v>
      </c>
    </row>
    <row r="116" spans="1:18" ht="15.75" hidden="1" thickBot="1" x14ac:dyDescent="0.3">
      <c r="A116" s="1828" t="s">
        <v>76</v>
      </c>
      <c r="B116" s="1829"/>
      <c r="C116" s="1829"/>
      <c r="D116" s="1829"/>
      <c r="E116" s="1829"/>
      <c r="F116" s="1829"/>
      <c r="G116" s="1829"/>
      <c r="H116" s="1829"/>
      <c r="I116" s="1829"/>
      <c r="J116" s="1829"/>
      <c r="K116" s="1829"/>
      <c r="L116" s="1829"/>
      <c r="M116" s="1829"/>
      <c r="N116" s="1829"/>
      <c r="O116" s="1829"/>
      <c r="P116" s="1829"/>
      <c r="Q116" s="1829"/>
      <c r="R116" s="1835"/>
    </row>
    <row r="117" spans="1:18" hidden="1" x14ac:dyDescent="0.25">
      <c r="A117" s="89" t="s">
        <v>44</v>
      </c>
      <c r="B117" s="370">
        <v>8</v>
      </c>
      <c r="C117" s="371">
        <v>61</v>
      </c>
      <c r="D117" s="371">
        <v>56</v>
      </c>
      <c r="E117" s="371">
        <v>41</v>
      </c>
      <c r="F117" s="371">
        <v>23</v>
      </c>
      <c r="G117" s="371">
        <v>0</v>
      </c>
      <c r="H117" s="371">
        <v>11</v>
      </c>
      <c r="I117" s="371">
        <v>2338</v>
      </c>
      <c r="J117" s="371">
        <v>182</v>
      </c>
      <c r="K117" s="371">
        <v>53</v>
      </c>
      <c r="L117" s="371">
        <v>529</v>
      </c>
      <c r="M117" s="371">
        <v>251</v>
      </c>
      <c r="N117" s="371">
        <v>12</v>
      </c>
      <c r="O117" s="371">
        <v>105</v>
      </c>
      <c r="P117" s="372">
        <v>116</v>
      </c>
      <c r="Q117" s="136">
        <f t="shared" ref="Q117:Q122" si="28">SUM(B117:P117)</f>
        <v>3786</v>
      </c>
      <c r="R117" s="325">
        <f>SUM(Q117/Q121)</f>
        <v>0.162113556564186</v>
      </c>
    </row>
    <row r="118" spans="1:18" hidden="1" x14ac:dyDescent="0.25">
      <c r="A118" s="90" t="s">
        <v>48</v>
      </c>
      <c r="B118" s="373">
        <v>27</v>
      </c>
      <c r="C118" s="374">
        <v>192</v>
      </c>
      <c r="D118" s="374">
        <v>146</v>
      </c>
      <c r="E118" s="374">
        <v>83</v>
      </c>
      <c r="F118" s="374">
        <v>72</v>
      </c>
      <c r="G118" s="374">
        <v>0</v>
      </c>
      <c r="H118" s="374">
        <v>18</v>
      </c>
      <c r="I118" s="374">
        <v>5596</v>
      </c>
      <c r="J118" s="374">
        <v>328</v>
      </c>
      <c r="K118" s="374">
        <v>142</v>
      </c>
      <c r="L118" s="374">
        <v>1869</v>
      </c>
      <c r="M118" s="374">
        <v>518</v>
      </c>
      <c r="N118" s="374">
        <v>25</v>
      </c>
      <c r="O118" s="374">
        <v>330</v>
      </c>
      <c r="P118" s="375">
        <v>173</v>
      </c>
      <c r="Q118" s="137">
        <f t="shared" si="28"/>
        <v>9519</v>
      </c>
      <c r="R118" s="326">
        <f>SUM(Q118/Q121)</f>
        <v>0.40759612914275928</v>
      </c>
    </row>
    <row r="119" spans="1:18" hidden="1" x14ac:dyDescent="0.25">
      <c r="A119" s="90" t="s">
        <v>45</v>
      </c>
      <c r="B119" s="373">
        <v>35</v>
      </c>
      <c r="C119" s="374">
        <v>229</v>
      </c>
      <c r="D119" s="374">
        <v>157</v>
      </c>
      <c r="E119" s="374">
        <v>90</v>
      </c>
      <c r="F119" s="374">
        <v>59</v>
      </c>
      <c r="G119" s="374">
        <v>0</v>
      </c>
      <c r="H119" s="374">
        <v>20</v>
      </c>
      <c r="I119" s="374">
        <v>5808</v>
      </c>
      <c r="J119" s="374">
        <v>292</v>
      </c>
      <c r="K119" s="374">
        <v>147</v>
      </c>
      <c r="L119" s="374">
        <v>1811</v>
      </c>
      <c r="M119" s="374">
        <v>553</v>
      </c>
      <c r="N119" s="374">
        <v>26</v>
      </c>
      <c r="O119" s="374">
        <v>285</v>
      </c>
      <c r="P119" s="375">
        <v>201</v>
      </c>
      <c r="Q119" s="137">
        <f t="shared" si="28"/>
        <v>9713</v>
      </c>
      <c r="R119" s="326">
        <f>SUM(Q119/Q121)</f>
        <v>0.41590305729211269</v>
      </c>
    </row>
    <row r="120" spans="1:18" ht="15.75" hidden="1" thickBot="1" x14ac:dyDescent="0.3">
      <c r="A120" s="91" t="s">
        <v>49</v>
      </c>
      <c r="B120" s="376">
        <v>1</v>
      </c>
      <c r="C120" s="377">
        <v>3</v>
      </c>
      <c r="D120" s="377">
        <v>5</v>
      </c>
      <c r="E120" s="377">
        <v>0</v>
      </c>
      <c r="F120" s="377">
        <v>0</v>
      </c>
      <c r="G120" s="377">
        <v>0</v>
      </c>
      <c r="H120" s="377">
        <v>1</v>
      </c>
      <c r="I120" s="377">
        <v>229</v>
      </c>
      <c r="J120" s="377">
        <v>1</v>
      </c>
      <c r="K120" s="377">
        <v>2</v>
      </c>
      <c r="L120" s="377">
        <v>47</v>
      </c>
      <c r="M120" s="377">
        <v>36</v>
      </c>
      <c r="N120" s="377">
        <v>0</v>
      </c>
      <c r="O120" s="377">
        <v>9</v>
      </c>
      <c r="P120" s="378">
        <v>2</v>
      </c>
      <c r="Q120" s="138">
        <f t="shared" si="28"/>
        <v>336</v>
      </c>
      <c r="R120" s="327">
        <f>SUM(Q120/Q121)</f>
        <v>1.4387257000942023E-2</v>
      </c>
    </row>
    <row r="121" spans="1:18" ht="16.5" hidden="1" thickTop="1" thickBot="1" x14ac:dyDescent="0.3">
      <c r="A121" s="92" t="s">
        <v>26</v>
      </c>
      <c r="B121" s="123">
        <f t="shared" ref="B121:P121" si="29">SUM(B117:B120)</f>
        <v>71</v>
      </c>
      <c r="C121" s="124">
        <f t="shared" si="29"/>
        <v>485</v>
      </c>
      <c r="D121" s="124">
        <f t="shared" si="29"/>
        <v>364</v>
      </c>
      <c r="E121" s="124">
        <f t="shared" si="29"/>
        <v>214</v>
      </c>
      <c r="F121" s="124">
        <f t="shared" si="29"/>
        <v>154</v>
      </c>
      <c r="G121" s="124">
        <f t="shared" si="29"/>
        <v>0</v>
      </c>
      <c r="H121" s="124">
        <f t="shared" si="29"/>
        <v>50</v>
      </c>
      <c r="I121" s="124">
        <f t="shared" si="29"/>
        <v>13971</v>
      </c>
      <c r="J121" s="124">
        <f t="shared" si="29"/>
        <v>803</v>
      </c>
      <c r="K121" s="124">
        <f t="shared" si="29"/>
        <v>344</v>
      </c>
      <c r="L121" s="124">
        <f t="shared" si="29"/>
        <v>4256</v>
      </c>
      <c r="M121" s="124">
        <f t="shared" si="29"/>
        <v>1358</v>
      </c>
      <c r="N121" s="124">
        <f t="shared" si="29"/>
        <v>63</v>
      </c>
      <c r="O121" s="124">
        <f t="shared" si="29"/>
        <v>729</v>
      </c>
      <c r="P121" s="139">
        <f t="shared" si="29"/>
        <v>492</v>
      </c>
      <c r="Q121" s="831">
        <f t="shared" si="28"/>
        <v>23354</v>
      </c>
      <c r="R121" s="872">
        <f>SUM(R117:R120)</f>
        <v>1</v>
      </c>
    </row>
    <row r="122" spans="1:18" ht="15.75" hidden="1" thickBot="1" x14ac:dyDescent="0.3">
      <c r="A122" s="93" t="s">
        <v>43</v>
      </c>
      <c r="B122" s="323">
        <f>SUM(B121/Q121)</f>
        <v>3.0401644257942967E-3</v>
      </c>
      <c r="C122" s="323">
        <f>SUM(C121/Q121)</f>
        <v>2.0767320373383573E-2</v>
      </c>
      <c r="D122" s="323">
        <f>SUM(D121/Q121)</f>
        <v>1.5586195084353858E-2</v>
      </c>
      <c r="E122" s="323">
        <f>SUM(E121/Q121)</f>
        <v>9.163312494647597E-3</v>
      </c>
      <c r="F122" s="323">
        <f>SUM(F121/Q121)</f>
        <v>6.5941594587650941E-3</v>
      </c>
      <c r="G122" s="323">
        <v>0</v>
      </c>
      <c r="H122" s="323">
        <f>SUM(H121/Q121)</f>
        <v>2.1409608632354201E-3</v>
      </c>
      <c r="I122" s="323">
        <f>SUM(I121/Q121)</f>
        <v>0.59822728440524109</v>
      </c>
      <c r="J122" s="323">
        <f>SUM(J121/Q121)</f>
        <v>3.4383831463560846E-2</v>
      </c>
      <c r="K122" s="323">
        <f>SUM(K121/Q121)</f>
        <v>1.472981073905969E-2</v>
      </c>
      <c r="L122" s="323">
        <f>SUM(L121/Q121)</f>
        <v>0.18223858867859896</v>
      </c>
      <c r="M122" s="323">
        <f>SUM(M121/Q121)</f>
        <v>5.8148497045474007E-2</v>
      </c>
      <c r="N122" s="323">
        <f>SUM(N121/Q121)</f>
        <v>2.6976106876766292E-3</v>
      </c>
      <c r="O122" s="323">
        <f>SUM(O121/Q121)</f>
        <v>3.1215209385972425E-2</v>
      </c>
      <c r="P122" s="324">
        <f>SUM(P121/Q121)</f>
        <v>2.1067054894236534E-2</v>
      </c>
      <c r="Q122" s="901">
        <f t="shared" si="28"/>
        <v>1</v>
      </c>
      <c r="R122" s="415"/>
    </row>
    <row r="123" spans="1:18" ht="15.75" hidden="1" thickBot="1" x14ac:dyDescent="0.3">
      <c r="A123" s="1828" t="s">
        <v>350</v>
      </c>
      <c r="B123" s="1829"/>
      <c r="C123" s="1829"/>
      <c r="D123" s="1829"/>
      <c r="E123" s="1829"/>
      <c r="F123" s="1829"/>
      <c r="G123" s="1829"/>
      <c r="H123" s="1829"/>
      <c r="I123" s="1829"/>
      <c r="J123" s="1829"/>
      <c r="K123" s="1829"/>
      <c r="L123" s="1829"/>
      <c r="M123" s="1829"/>
      <c r="N123" s="1829"/>
      <c r="O123" s="1829"/>
      <c r="P123" s="1829"/>
      <c r="Q123" s="1830"/>
      <c r="R123" s="1831"/>
    </row>
    <row r="124" spans="1:18" hidden="1" x14ac:dyDescent="0.25">
      <c r="A124" s="89" t="s">
        <v>75</v>
      </c>
      <c r="B124" s="370">
        <v>1</v>
      </c>
      <c r="C124" s="371">
        <v>4</v>
      </c>
      <c r="D124" s="371">
        <v>4</v>
      </c>
      <c r="E124" s="371">
        <v>2</v>
      </c>
      <c r="F124" s="371">
        <v>0</v>
      </c>
      <c r="G124" s="371">
        <v>0</v>
      </c>
      <c r="H124" s="371">
        <v>0</v>
      </c>
      <c r="I124" s="371">
        <v>66</v>
      </c>
      <c r="J124" s="371">
        <v>2</v>
      </c>
      <c r="K124" s="371">
        <v>4</v>
      </c>
      <c r="L124" s="371">
        <v>25</v>
      </c>
      <c r="M124" s="371">
        <v>9</v>
      </c>
      <c r="N124" s="371">
        <v>0</v>
      </c>
      <c r="O124" s="371">
        <v>2</v>
      </c>
      <c r="P124" s="372">
        <v>0</v>
      </c>
      <c r="Q124" s="136">
        <f t="shared" ref="Q124:Q129" si="30">SUM(B124:P124)</f>
        <v>119</v>
      </c>
      <c r="R124" s="325">
        <v>4.0000000000000001E-3</v>
      </c>
    </row>
    <row r="125" spans="1:18" hidden="1" x14ac:dyDescent="0.25">
      <c r="A125" s="90" t="s">
        <v>46</v>
      </c>
      <c r="B125" s="373">
        <v>48</v>
      </c>
      <c r="C125" s="374">
        <v>343</v>
      </c>
      <c r="D125" s="374">
        <v>269</v>
      </c>
      <c r="E125" s="374">
        <v>167</v>
      </c>
      <c r="F125" s="374">
        <v>116</v>
      </c>
      <c r="G125" s="374">
        <v>0</v>
      </c>
      <c r="H125" s="374">
        <v>42</v>
      </c>
      <c r="I125" s="374">
        <v>9670</v>
      </c>
      <c r="J125" s="374">
        <v>620</v>
      </c>
      <c r="K125" s="374">
        <v>256</v>
      </c>
      <c r="L125" s="374">
        <v>3124</v>
      </c>
      <c r="M125" s="374">
        <v>974</v>
      </c>
      <c r="N125" s="374">
        <v>42</v>
      </c>
      <c r="O125" s="374">
        <v>519</v>
      </c>
      <c r="P125" s="375">
        <v>346</v>
      </c>
      <c r="Q125" s="137">
        <f>SUM(B125:P125)</f>
        <v>16536</v>
      </c>
      <c r="R125" s="326">
        <v>0.71</v>
      </c>
    </row>
    <row r="126" spans="1:18" hidden="1" x14ac:dyDescent="0.25">
      <c r="A126" s="90" t="s">
        <v>47</v>
      </c>
      <c r="B126" s="373">
        <v>19</v>
      </c>
      <c r="C126" s="374">
        <v>122</v>
      </c>
      <c r="D126" s="374">
        <v>79</v>
      </c>
      <c r="E126" s="374">
        <v>40</v>
      </c>
      <c r="F126" s="374">
        <v>32</v>
      </c>
      <c r="G126" s="374">
        <v>0</v>
      </c>
      <c r="H126" s="374">
        <v>7</v>
      </c>
      <c r="I126" s="374">
        <v>3732</v>
      </c>
      <c r="J126" s="374">
        <v>163</v>
      </c>
      <c r="K126" s="374">
        <v>71</v>
      </c>
      <c r="L126" s="374">
        <v>954</v>
      </c>
      <c r="M126" s="374">
        <v>323</v>
      </c>
      <c r="N126" s="374">
        <v>19</v>
      </c>
      <c r="O126" s="374">
        <v>175</v>
      </c>
      <c r="P126" s="375">
        <v>113</v>
      </c>
      <c r="Q126" s="137">
        <f t="shared" si="30"/>
        <v>5849</v>
      </c>
      <c r="R126" s="326">
        <f>SUM(Q126/Q128)</f>
        <v>0.25044960178127945</v>
      </c>
    </row>
    <row r="127" spans="1:18" ht="15.75" hidden="1" thickBot="1" x14ac:dyDescent="0.3">
      <c r="A127" s="91" t="s">
        <v>77</v>
      </c>
      <c r="B127" s="376">
        <v>3</v>
      </c>
      <c r="C127" s="377">
        <v>16</v>
      </c>
      <c r="D127" s="377">
        <v>12</v>
      </c>
      <c r="E127" s="377">
        <v>5</v>
      </c>
      <c r="F127" s="377">
        <v>6</v>
      </c>
      <c r="G127" s="377">
        <v>0</v>
      </c>
      <c r="H127" s="377">
        <v>1</v>
      </c>
      <c r="I127" s="377">
        <v>503</v>
      </c>
      <c r="J127" s="377">
        <v>18</v>
      </c>
      <c r="K127" s="377">
        <v>13</v>
      </c>
      <c r="L127" s="377">
        <v>153</v>
      </c>
      <c r="M127" s="377">
        <v>52</v>
      </c>
      <c r="N127" s="377">
        <v>2</v>
      </c>
      <c r="O127" s="377">
        <v>33</v>
      </c>
      <c r="P127" s="378">
        <v>33</v>
      </c>
      <c r="Q127" s="138">
        <f t="shared" si="30"/>
        <v>850</v>
      </c>
      <c r="R127" s="327">
        <f>SUM(Q127/Q128)</f>
        <v>3.639633467500214E-2</v>
      </c>
    </row>
    <row r="128" spans="1:18" ht="16.5" hidden="1" thickTop="1" thickBot="1" x14ac:dyDescent="0.3">
      <c r="A128" s="92" t="s">
        <v>26</v>
      </c>
      <c r="B128" s="123">
        <f>SUM(B124:B127)</f>
        <v>71</v>
      </c>
      <c r="C128" s="124">
        <f t="shared" ref="C128:P128" si="31">SUM(C124:C127)</f>
        <v>485</v>
      </c>
      <c r="D128" s="124">
        <f t="shared" si="31"/>
        <v>364</v>
      </c>
      <c r="E128" s="124">
        <f t="shared" si="31"/>
        <v>214</v>
      </c>
      <c r="F128" s="124">
        <f t="shared" si="31"/>
        <v>154</v>
      </c>
      <c r="G128" s="124">
        <f t="shared" si="31"/>
        <v>0</v>
      </c>
      <c r="H128" s="124">
        <f t="shared" si="31"/>
        <v>50</v>
      </c>
      <c r="I128" s="124">
        <f t="shared" si="31"/>
        <v>13971</v>
      </c>
      <c r="J128" s="124">
        <f t="shared" si="31"/>
        <v>803</v>
      </c>
      <c r="K128" s="124">
        <f t="shared" si="31"/>
        <v>344</v>
      </c>
      <c r="L128" s="124">
        <f t="shared" si="31"/>
        <v>4256</v>
      </c>
      <c r="M128" s="124">
        <f t="shared" si="31"/>
        <v>1358</v>
      </c>
      <c r="N128" s="124">
        <f t="shared" si="31"/>
        <v>63</v>
      </c>
      <c r="O128" s="124">
        <f t="shared" si="31"/>
        <v>729</v>
      </c>
      <c r="P128" s="139">
        <f t="shared" si="31"/>
        <v>492</v>
      </c>
      <c r="Q128" s="831">
        <f t="shared" si="30"/>
        <v>23354</v>
      </c>
      <c r="R128" s="872">
        <f>SUM(R124:R127)</f>
        <v>1.0008459364562814</v>
      </c>
    </row>
    <row r="129" spans="1:18" ht="15.75" hidden="1" thickBot="1" x14ac:dyDescent="0.3">
      <c r="A129" s="93" t="s">
        <v>43</v>
      </c>
      <c r="B129" s="323">
        <f>SUM(B128/Q128)</f>
        <v>3.0401644257942967E-3</v>
      </c>
      <c r="C129" s="323">
        <f>SUM(C128/Q128)</f>
        <v>2.0767320373383573E-2</v>
      </c>
      <c r="D129" s="323">
        <f>SUM(D128/Q128)</f>
        <v>1.5586195084353858E-2</v>
      </c>
      <c r="E129" s="323">
        <f>SUM(E128/Q128)</f>
        <v>9.163312494647597E-3</v>
      </c>
      <c r="F129" s="323">
        <f>SUM(F128/Q128)</f>
        <v>6.5941594587650941E-3</v>
      </c>
      <c r="G129" s="323">
        <f>SUM(G128/Q128)</f>
        <v>0</v>
      </c>
      <c r="H129" s="323">
        <f>SUM(H128/Q128)</f>
        <v>2.1409608632354201E-3</v>
      </c>
      <c r="I129" s="323">
        <f>SUM(I128/Q128)</f>
        <v>0.59822728440524109</v>
      </c>
      <c r="J129" s="323">
        <f>SUM(J128/Q128)</f>
        <v>3.4383831463560846E-2</v>
      </c>
      <c r="K129" s="323">
        <f>SUM(K128/Q128)</f>
        <v>1.472981073905969E-2</v>
      </c>
      <c r="L129" s="323">
        <f>SUM(L128/Q128)</f>
        <v>0.18223858867859896</v>
      </c>
      <c r="M129" s="323">
        <f>SUM(M128/Q128)</f>
        <v>5.8148497045474007E-2</v>
      </c>
      <c r="N129" s="323">
        <f>SUM(N128/Q128)</f>
        <v>2.6976106876766292E-3</v>
      </c>
      <c r="O129" s="323">
        <f>SUM(O128/Q128)</f>
        <v>3.1215209385972425E-2</v>
      </c>
      <c r="P129" s="324">
        <f>SUM(P128/Q128)</f>
        <v>2.1067054894236534E-2</v>
      </c>
      <c r="Q129" s="901">
        <f t="shared" si="30"/>
        <v>1</v>
      </c>
      <c r="R129" s="415"/>
    </row>
    <row r="130" spans="1:18" ht="15.75" hidden="1" thickBot="1" x14ac:dyDescent="0.3"/>
    <row r="131" spans="1:18" ht="16.5" hidden="1" thickBot="1" x14ac:dyDescent="0.3">
      <c r="A131" s="1836" t="s">
        <v>262</v>
      </c>
      <c r="B131" s="1837"/>
      <c r="C131" s="1837"/>
      <c r="D131" s="1837"/>
      <c r="E131" s="1837"/>
      <c r="F131" s="1837"/>
      <c r="G131" s="1837"/>
      <c r="H131" s="1837"/>
      <c r="I131" s="1837"/>
      <c r="J131" s="1837"/>
      <c r="K131" s="1837"/>
      <c r="L131" s="1837"/>
      <c r="M131" s="1837"/>
      <c r="N131" s="1837"/>
      <c r="O131" s="1837"/>
      <c r="P131" s="1837"/>
      <c r="Q131" s="1837"/>
      <c r="R131" s="1838"/>
    </row>
    <row r="132" spans="1:18" ht="15.75" hidden="1" thickBot="1" x14ac:dyDescent="0.3">
      <c r="A132" s="1828" t="s">
        <v>76</v>
      </c>
      <c r="B132" s="1829"/>
      <c r="C132" s="1829"/>
      <c r="D132" s="1829"/>
      <c r="E132" s="1829"/>
      <c r="F132" s="1829"/>
      <c r="G132" s="1829"/>
      <c r="H132" s="1829"/>
      <c r="I132" s="1829"/>
      <c r="J132" s="1829"/>
      <c r="K132" s="1829"/>
      <c r="L132" s="1829"/>
      <c r="M132" s="1829"/>
      <c r="N132" s="1829"/>
      <c r="O132" s="1829"/>
      <c r="P132" s="1829"/>
      <c r="Q132" s="1829"/>
      <c r="R132" s="1835"/>
    </row>
    <row r="133" spans="1:18" hidden="1" x14ac:dyDescent="0.25">
      <c r="A133" s="89" t="s">
        <v>44</v>
      </c>
      <c r="B133" s="370">
        <v>9</v>
      </c>
      <c r="C133" s="371">
        <v>61</v>
      </c>
      <c r="D133" s="371">
        <v>54</v>
      </c>
      <c r="E133" s="371">
        <v>34</v>
      </c>
      <c r="F133" s="371">
        <v>22</v>
      </c>
      <c r="G133" s="371">
        <v>0</v>
      </c>
      <c r="H133" s="371">
        <v>15</v>
      </c>
      <c r="I133" s="371">
        <v>2500</v>
      </c>
      <c r="J133" s="371">
        <v>162</v>
      </c>
      <c r="K133" s="371">
        <v>43</v>
      </c>
      <c r="L133" s="371">
        <v>565</v>
      </c>
      <c r="M133" s="371">
        <v>244</v>
      </c>
      <c r="N133" s="371">
        <v>14</v>
      </c>
      <c r="O133" s="371">
        <v>109</v>
      </c>
      <c r="P133" s="372">
        <v>108</v>
      </c>
      <c r="Q133" s="136">
        <f t="shared" ref="Q133:Q138" si="32">SUM(B133:P133)</f>
        <v>3940</v>
      </c>
      <c r="R133" s="325">
        <f>SUM(Q133/Q137)</f>
        <v>0.16626577203865467</v>
      </c>
    </row>
    <row r="134" spans="1:18" hidden="1" x14ac:dyDescent="0.25">
      <c r="A134" s="90" t="s">
        <v>48</v>
      </c>
      <c r="B134" s="373">
        <v>34</v>
      </c>
      <c r="C134" s="374">
        <v>183</v>
      </c>
      <c r="D134" s="374">
        <v>130</v>
      </c>
      <c r="E134" s="374">
        <v>89</v>
      </c>
      <c r="F134" s="374">
        <v>75</v>
      </c>
      <c r="G134" s="374">
        <v>0</v>
      </c>
      <c r="H134" s="374">
        <v>15</v>
      </c>
      <c r="I134" s="374">
        <v>5675</v>
      </c>
      <c r="J134" s="374">
        <v>306</v>
      </c>
      <c r="K134" s="374">
        <v>132</v>
      </c>
      <c r="L134" s="374">
        <v>1908</v>
      </c>
      <c r="M134" s="374">
        <v>548</v>
      </c>
      <c r="N134" s="374">
        <v>29</v>
      </c>
      <c r="O134" s="374">
        <v>299</v>
      </c>
      <c r="P134" s="375">
        <v>184</v>
      </c>
      <c r="Q134" s="137">
        <f t="shared" si="32"/>
        <v>9607</v>
      </c>
      <c r="R134" s="326">
        <f>SUM(Q134/Q137)</f>
        <v>0.40540996750643543</v>
      </c>
    </row>
    <row r="135" spans="1:18" hidden="1" x14ac:dyDescent="0.25">
      <c r="A135" s="90" t="s">
        <v>45</v>
      </c>
      <c r="B135" s="373">
        <v>31</v>
      </c>
      <c r="C135" s="374">
        <v>209</v>
      </c>
      <c r="D135" s="374">
        <v>169</v>
      </c>
      <c r="E135" s="374">
        <v>66</v>
      </c>
      <c r="F135" s="374">
        <v>56</v>
      </c>
      <c r="G135" s="374">
        <v>0</v>
      </c>
      <c r="H135" s="374">
        <v>21</v>
      </c>
      <c r="I135" s="374">
        <v>5935</v>
      </c>
      <c r="J135" s="374">
        <v>263</v>
      </c>
      <c r="K135" s="374">
        <v>127</v>
      </c>
      <c r="L135" s="374">
        <v>1827</v>
      </c>
      <c r="M135" s="374">
        <v>611</v>
      </c>
      <c r="N135" s="374">
        <v>32</v>
      </c>
      <c r="O135" s="374">
        <v>282</v>
      </c>
      <c r="P135" s="375">
        <v>218</v>
      </c>
      <c r="Q135" s="137">
        <f t="shared" si="32"/>
        <v>9847</v>
      </c>
      <c r="R135" s="326">
        <f>SUM(Q135/Q137)</f>
        <v>0.41553783179305398</v>
      </c>
    </row>
    <row r="136" spans="1:18" ht="15.75" hidden="1" thickBot="1" x14ac:dyDescent="0.3">
      <c r="A136" s="91" t="s">
        <v>49</v>
      </c>
      <c r="B136" s="376">
        <v>1</v>
      </c>
      <c r="C136" s="377">
        <v>3</v>
      </c>
      <c r="D136" s="377">
        <v>6</v>
      </c>
      <c r="E136" s="377">
        <v>1</v>
      </c>
      <c r="F136" s="377">
        <v>0</v>
      </c>
      <c r="G136" s="377">
        <v>0</v>
      </c>
      <c r="H136" s="377">
        <v>1</v>
      </c>
      <c r="I136" s="377">
        <v>198</v>
      </c>
      <c r="J136" s="377">
        <v>0</v>
      </c>
      <c r="K136" s="377">
        <v>1</v>
      </c>
      <c r="L136" s="377">
        <v>41</v>
      </c>
      <c r="M136" s="377">
        <v>39</v>
      </c>
      <c r="N136" s="377">
        <v>0</v>
      </c>
      <c r="O136" s="377">
        <v>9</v>
      </c>
      <c r="P136" s="378">
        <v>3</v>
      </c>
      <c r="Q136" s="138">
        <f t="shared" si="32"/>
        <v>303</v>
      </c>
      <c r="R136" s="327">
        <f>SUM(Q136/Q137)</f>
        <v>1.2786428661855932E-2</v>
      </c>
    </row>
    <row r="137" spans="1:18" ht="16.5" hidden="1" thickTop="1" thickBot="1" x14ac:dyDescent="0.3">
      <c r="A137" s="92" t="s">
        <v>26</v>
      </c>
      <c r="B137" s="123">
        <f>SUM(B133:B136)</f>
        <v>75</v>
      </c>
      <c r="C137" s="124">
        <f t="shared" ref="C137:P137" si="33">SUM(C133:C136)</f>
        <v>456</v>
      </c>
      <c r="D137" s="124">
        <f t="shared" si="33"/>
        <v>359</v>
      </c>
      <c r="E137" s="124">
        <f t="shared" si="33"/>
        <v>190</v>
      </c>
      <c r="F137" s="124">
        <f t="shared" si="33"/>
        <v>153</v>
      </c>
      <c r="G137" s="124">
        <f t="shared" si="33"/>
        <v>0</v>
      </c>
      <c r="H137" s="124">
        <f t="shared" si="33"/>
        <v>52</v>
      </c>
      <c r="I137" s="124">
        <f t="shared" si="33"/>
        <v>14308</v>
      </c>
      <c r="J137" s="124">
        <f t="shared" si="33"/>
        <v>731</v>
      </c>
      <c r="K137" s="124">
        <f t="shared" si="33"/>
        <v>303</v>
      </c>
      <c r="L137" s="124">
        <f t="shared" si="33"/>
        <v>4341</v>
      </c>
      <c r="M137" s="124">
        <f t="shared" si="33"/>
        <v>1442</v>
      </c>
      <c r="N137" s="124">
        <f t="shared" si="33"/>
        <v>75</v>
      </c>
      <c r="O137" s="124">
        <f t="shared" si="33"/>
        <v>699</v>
      </c>
      <c r="P137" s="139">
        <f t="shared" si="33"/>
        <v>513</v>
      </c>
      <c r="Q137" s="237">
        <f t="shared" si="32"/>
        <v>23697</v>
      </c>
      <c r="R137" s="341">
        <f>SUM(R133:R136)</f>
        <v>1</v>
      </c>
    </row>
    <row r="138" spans="1:18" ht="15.75" hidden="1" thickBot="1" x14ac:dyDescent="0.3">
      <c r="A138" s="93" t="s">
        <v>43</v>
      </c>
      <c r="B138" s="322">
        <f>SUM(B137/Q137)</f>
        <v>3.1649575895682999E-3</v>
      </c>
      <c r="C138" s="323">
        <f>SUM(C137/Q137)</f>
        <v>1.9242942144575264E-2</v>
      </c>
      <c r="D138" s="323">
        <f>SUM(D137/Q137)</f>
        <v>1.5149596995400262E-2</v>
      </c>
      <c r="E138" s="323">
        <f>SUM(E137/Q137)</f>
        <v>8.0178925602396936E-3</v>
      </c>
      <c r="F138" s="323">
        <f>SUM(F137/Q137)</f>
        <v>6.4565134827193312E-3</v>
      </c>
      <c r="G138" s="323">
        <f>SUM(G137/Q137)</f>
        <v>0</v>
      </c>
      <c r="H138" s="323">
        <f>SUM(H137/Q137)</f>
        <v>2.1943705954340213E-3</v>
      </c>
      <c r="I138" s="323">
        <f>SUM(I137/Q137)</f>
        <v>0.60378950922057639</v>
      </c>
      <c r="J138" s="323">
        <f>SUM(J137/Q137)</f>
        <v>3.0847786639659029E-2</v>
      </c>
      <c r="K138" s="323">
        <f>SUM(K137/Q137)</f>
        <v>1.2786428661855932E-2</v>
      </c>
      <c r="L138" s="323">
        <f>SUM(L137/Q137)</f>
        <v>0.18318774528421319</v>
      </c>
      <c r="M138" s="323">
        <f>SUM(M137/Q137)</f>
        <v>6.0851584588766508E-2</v>
      </c>
      <c r="N138" s="323">
        <f>SUM(N137/Q137)</f>
        <v>3.1649575895682999E-3</v>
      </c>
      <c r="O138" s="323">
        <f>SUM(O137/Q137)</f>
        <v>2.9497404734776553E-2</v>
      </c>
      <c r="P138" s="324">
        <f>SUM(P137/Q137)</f>
        <v>2.1648309912647171E-2</v>
      </c>
      <c r="Q138" s="422">
        <f t="shared" si="32"/>
        <v>1</v>
      </c>
      <c r="R138" s="415"/>
    </row>
    <row r="139" spans="1:18" ht="15.75" hidden="1" thickBot="1" x14ac:dyDescent="0.3">
      <c r="A139" s="1828" t="s">
        <v>350</v>
      </c>
      <c r="B139" s="1829"/>
      <c r="C139" s="1829"/>
      <c r="D139" s="1829"/>
      <c r="E139" s="1829"/>
      <c r="F139" s="1829"/>
      <c r="G139" s="1829"/>
      <c r="H139" s="1829"/>
      <c r="I139" s="1829"/>
      <c r="J139" s="1829"/>
      <c r="K139" s="1829"/>
      <c r="L139" s="1829"/>
      <c r="M139" s="1829"/>
      <c r="N139" s="1829"/>
      <c r="O139" s="1829"/>
      <c r="P139" s="1829"/>
      <c r="Q139" s="1830"/>
      <c r="R139" s="1831"/>
    </row>
    <row r="140" spans="1:18" hidden="1" x14ac:dyDescent="0.25">
      <c r="A140" s="89" t="s">
        <v>75</v>
      </c>
      <c r="B140" s="370">
        <v>1</v>
      </c>
      <c r="C140" s="371">
        <v>1</v>
      </c>
      <c r="D140" s="371">
        <v>5</v>
      </c>
      <c r="E140" s="371">
        <v>0</v>
      </c>
      <c r="F140" s="371">
        <v>0</v>
      </c>
      <c r="G140" s="371">
        <v>0</v>
      </c>
      <c r="H140" s="371">
        <v>0</v>
      </c>
      <c r="I140" s="371">
        <v>64</v>
      </c>
      <c r="J140" s="371">
        <v>4</v>
      </c>
      <c r="K140" s="371">
        <v>2</v>
      </c>
      <c r="L140" s="371">
        <v>30</v>
      </c>
      <c r="M140" s="371">
        <v>10</v>
      </c>
      <c r="N140" s="371">
        <v>0</v>
      </c>
      <c r="O140" s="371">
        <v>2</v>
      </c>
      <c r="P140" s="372">
        <v>1</v>
      </c>
      <c r="Q140" s="136">
        <f t="shared" ref="Q140:Q145" si="34">SUM(B140:P140)</f>
        <v>120</v>
      </c>
      <c r="R140" s="325">
        <f>SUM(Q140/Q144)</f>
        <v>5.0639321433092795E-3</v>
      </c>
    </row>
    <row r="141" spans="1:18" hidden="1" x14ac:dyDescent="0.25">
      <c r="A141" s="90" t="s">
        <v>46</v>
      </c>
      <c r="B141" s="373">
        <v>50</v>
      </c>
      <c r="C141" s="374">
        <v>313</v>
      </c>
      <c r="D141" s="374">
        <v>258</v>
      </c>
      <c r="E141" s="374">
        <v>140</v>
      </c>
      <c r="F141" s="374">
        <v>115</v>
      </c>
      <c r="G141" s="374">
        <v>0</v>
      </c>
      <c r="H141" s="374">
        <v>36</v>
      </c>
      <c r="I141" s="374">
        <v>9732</v>
      </c>
      <c r="J141" s="374">
        <v>555</v>
      </c>
      <c r="K141" s="374">
        <v>222</v>
      </c>
      <c r="L141" s="374">
        <v>3124</v>
      </c>
      <c r="M141" s="374">
        <v>987</v>
      </c>
      <c r="N141" s="374">
        <v>48</v>
      </c>
      <c r="O141" s="374">
        <v>494</v>
      </c>
      <c r="P141" s="375">
        <v>352</v>
      </c>
      <c r="Q141" s="137">
        <f t="shared" si="34"/>
        <v>16426</v>
      </c>
      <c r="R141" s="326">
        <f>SUM(Q141/Q144)</f>
        <v>0.69316791154998525</v>
      </c>
    </row>
    <row r="142" spans="1:18" hidden="1" x14ac:dyDescent="0.25">
      <c r="A142" s="90" t="s">
        <v>47</v>
      </c>
      <c r="B142" s="373">
        <v>19</v>
      </c>
      <c r="C142" s="374">
        <v>122</v>
      </c>
      <c r="D142" s="374">
        <v>84</v>
      </c>
      <c r="E142" s="374">
        <v>40</v>
      </c>
      <c r="F142" s="374">
        <v>33</v>
      </c>
      <c r="G142" s="374">
        <v>0</v>
      </c>
      <c r="H142" s="374">
        <v>14</v>
      </c>
      <c r="I142" s="374">
        <v>3965</v>
      </c>
      <c r="J142" s="374">
        <v>154</v>
      </c>
      <c r="K142" s="374">
        <v>68</v>
      </c>
      <c r="L142" s="374">
        <v>1040</v>
      </c>
      <c r="M142" s="374">
        <v>385</v>
      </c>
      <c r="N142" s="374">
        <v>20</v>
      </c>
      <c r="O142" s="374">
        <v>163</v>
      </c>
      <c r="P142" s="375">
        <v>129</v>
      </c>
      <c r="Q142" s="137">
        <f t="shared" si="34"/>
        <v>6236</v>
      </c>
      <c r="R142" s="326">
        <f>SUM(Q142/Q144)</f>
        <v>0.26315567371397225</v>
      </c>
    </row>
    <row r="143" spans="1:18" ht="15.75" hidden="1" thickBot="1" x14ac:dyDescent="0.3">
      <c r="A143" s="91" t="s">
        <v>77</v>
      </c>
      <c r="B143" s="376">
        <v>5</v>
      </c>
      <c r="C143" s="377">
        <v>20</v>
      </c>
      <c r="D143" s="377">
        <v>12</v>
      </c>
      <c r="E143" s="377">
        <v>10</v>
      </c>
      <c r="F143" s="377">
        <v>5</v>
      </c>
      <c r="G143" s="377">
        <v>0</v>
      </c>
      <c r="H143" s="377">
        <v>2</v>
      </c>
      <c r="I143" s="377">
        <v>547</v>
      </c>
      <c r="J143" s="377">
        <v>18</v>
      </c>
      <c r="K143" s="377">
        <v>11</v>
      </c>
      <c r="L143" s="377">
        <v>147</v>
      </c>
      <c r="M143" s="377">
        <v>60</v>
      </c>
      <c r="N143" s="377">
        <v>7</v>
      </c>
      <c r="O143" s="377">
        <v>40</v>
      </c>
      <c r="P143" s="378">
        <v>31</v>
      </c>
      <c r="Q143" s="138">
        <f t="shared" si="34"/>
        <v>915</v>
      </c>
      <c r="R143" s="327">
        <f>SUM(Q143/Q144)</f>
        <v>3.8612482592733255E-2</v>
      </c>
    </row>
    <row r="144" spans="1:18" ht="16.5" hidden="1" thickTop="1" thickBot="1" x14ac:dyDescent="0.3">
      <c r="A144" s="92" t="s">
        <v>26</v>
      </c>
      <c r="B144" s="123">
        <f>SUM(B140:B143)</f>
        <v>75</v>
      </c>
      <c r="C144" s="124">
        <f t="shared" ref="C144:P144" si="35">SUM(C140:C143)</f>
        <v>456</v>
      </c>
      <c r="D144" s="124">
        <f t="shared" si="35"/>
        <v>359</v>
      </c>
      <c r="E144" s="124">
        <f t="shared" si="35"/>
        <v>190</v>
      </c>
      <c r="F144" s="124">
        <f t="shared" si="35"/>
        <v>153</v>
      </c>
      <c r="G144" s="124">
        <f t="shared" si="35"/>
        <v>0</v>
      </c>
      <c r="H144" s="124">
        <f t="shared" si="35"/>
        <v>52</v>
      </c>
      <c r="I144" s="124">
        <f t="shared" si="35"/>
        <v>14308</v>
      </c>
      <c r="J144" s="124">
        <f t="shared" si="35"/>
        <v>731</v>
      </c>
      <c r="K144" s="124">
        <f t="shared" si="35"/>
        <v>303</v>
      </c>
      <c r="L144" s="124">
        <f t="shared" si="35"/>
        <v>4341</v>
      </c>
      <c r="M144" s="124">
        <f t="shared" si="35"/>
        <v>1442</v>
      </c>
      <c r="N144" s="124">
        <f t="shared" si="35"/>
        <v>75</v>
      </c>
      <c r="O144" s="124">
        <f t="shared" si="35"/>
        <v>699</v>
      </c>
      <c r="P144" s="139">
        <f t="shared" si="35"/>
        <v>513</v>
      </c>
      <c r="Q144" s="237">
        <f t="shared" si="34"/>
        <v>23697</v>
      </c>
      <c r="R144" s="238">
        <f>SUM(R140:R143)</f>
        <v>1</v>
      </c>
    </row>
    <row r="145" spans="1:18" ht="15.75" hidden="1" thickBot="1" x14ac:dyDescent="0.3">
      <c r="A145" s="93" t="s">
        <v>43</v>
      </c>
      <c r="B145" s="322">
        <f>SUM(B144/Q144)</f>
        <v>3.1649575895682999E-3</v>
      </c>
      <c r="C145" s="323">
        <f>SUM(C144/Q144)</f>
        <v>1.9242942144575264E-2</v>
      </c>
      <c r="D145" s="323">
        <f>SUM(D144/Q144)</f>
        <v>1.5149596995400262E-2</v>
      </c>
      <c r="E145" s="323">
        <f>SUM(E144/Q144)</f>
        <v>8.0178925602396936E-3</v>
      </c>
      <c r="F145" s="323">
        <f>SUM(F144/Q144)</f>
        <v>6.4565134827193312E-3</v>
      </c>
      <c r="G145" s="323">
        <f>SUM(G144/Q144)</f>
        <v>0</v>
      </c>
      <c r="H145" s="323">
        <f>SUM(H144/Q144)</f>
        <v>2.1943705954340213E-3</v>
      </c>
      <c r="I145" s="323">
        <v>0.60499999999999998</v>
      </c>
      <c r="J145" s="323">
        <f>SUM(J144/Q144)</f>
        <v>3.0847786639659029E-2</v>
      </c>
      <c r="K145" s="323">
        <f>SUM(K144/Q144)</f>
        <v>1.2786428661855932E-2</v>
      </c>
      <c r="L145" s="323">
        <f>SUM(L144/Q144)</f>
        <v>0.18318774528421319</v>
      </c>
      <c r="M145" s="323">
        <f>SUM(M144/Q144)</f>
        <v>6.0851584588766508E-2</v>
      </c>
      <c r="N145" s="323">
        <f>SUM(N144/Q144)</f>
        <v>3.1649575895682999E-3</v>
      </c>
      <c r="O145" s="323">
        <f>SUM(O144/Q144)</f>
        <v>2.9497404734776553E-2</v>
      </c>
      <c r="P145" s="324">
        <f>SUM(P144/Q144)</f>
        <v>2.1648309912647171E-2</v>
      </c>
      <c r="Q145" s="236">
        <f t="shared" si="34"/>
        <v>1.0012104907794235</v>
      </c>
      <c r="R145" s="415"/>
    </row>
  </sheetData>
  <mergeCells count="28">
    <mergeCell ref="A2:R2"/>
    <mergeCell ref="A4:R4"/>
    <mergeCell ref="A11:R11"/>
    <mergeCell ref="A75:R75"/>
    <mergeCell ref="A50:R50"/>
    <mergeCell ref="A52:R52"/>
    <mergeCell ref="A59:R59"/>
    <mergeCell ref="A66:R66"/>
    <mergeCell ref="A68:R68"/>
    <mergeCell ref="A18:R18"/>
    <mergeCell ref="A20:R20"/>
    <mergeCell ref="A27:R27"/>
    <mergeCell ref="A139:R139"/>
    <mergeCell ref="A1:R1"/>
    <mergeCell ref="A132:R132"/>
    <mergeCell ref="A123:R123"/>
    <mergeCell ref="A116:R116"/>
    <mergeCell ref="A114:R114"/>
    <mergeCell ref="A131:R131"/>
    <mergeCell ref="A98:R98"/>
    <mergeCell ref="A100:R100"/>
    <mergeCell ref="A107:R107"/>
    <mergeCell ref="A34:R34"/>
    <mergeCell ref="A36:R36"/>
    <mergeCell ref="A43:R43"/>
    <mergeCell ref="A82:R82"/>
    <mergeCell ref="A84:R84"/>
    <mergeCell ref="A91:R91"/>
  </mergeCells>
  <printOptions horizontalCentered="1" verticalCentered="1"/>
  <pageMargins left="0" right="0" top="0.65625" bottom="0" header="0.3" footer="0"/>
  <pageSetup scale="95" orientation="landscape" r:id="rId1"/>
  <headerFooter>
    <oddHeader>&amp;L&amp;9
  Semi-Annual Child Welfare Report&amp;C&amp;"-,Bold"&amp;14ARIZONA DEPARTMENT of CHILD SAFETY&amp;R&amp;9
January 1, 2021  through June 30, 2021</oddHeader>
    <oddFooter>&amp;C
Page 8</oddFooter>
  </headerFooter>
  <ignoredErrors>
    <ignoredError sqref="Q112 Q105 Q121 Q128 Q73 Q80 Q89 Q96 Q41 Q48 Q25 Q3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I152"/>
  <sheetViews>
    <sheetView showGridLines="0" view="pageLayout" zoomScaleNormal="100" workbookViewId="0">
      <selection activeCell="A50" sqref="A50:R50"/>
    </sheetView>
  </sheetViews>
  <sheetFormatPr defaultColWidth="8.85546875" defaultRowHeight="15" x14ac:dyDescent="0.25"/>
  <cols>
    <col min="1" max="1" width="12.85546875" customWidth="1"/>
    <col min="2" max="18" width="7.85546875" customWidth="1"/>
  </cols>
  <sheetData>
    <row r="1" spans="1:35" ht="21" customHeight="1" thickBot="1" x14ac:dyDescent="0.35">
      <c r="A1" s="1843" t="s">
        <v>810</v>
      </c>
      <c r="B1" s="1844"/>
      <c r="C1" s="1844"/>
      <c r="D1" s="1844"/>
      <c r="E1" s="1844"/>
      <c r="F1" s="1844"/>
      <c r="G1" s="1844"/>
      <c r="H1" s="1844"/>
      <c r="I1" s="1844"/>
      <c r="J1" s="1844"/>
      <c r="K1" s="1844"/>
      <c r="L1" s="1844"/>
      <c r="M1" s="1844"/>
      <c r="N1" s="1844"/>
      <c r="O1" s="1844"/>
      <c r="P1" s="1844"/>
      <c r="Q1" s="1844"/>
      <c r="R1" s="1845"/>
    </row>
    <row r="2" spans="1:35" s="203" customFormat="1" ht="16.5" hidden="1" thickBot="1" x14ac:dyDescent="0.3">
      <c r="A2" s="1836" t="s">
        <v>848</v>
      </c>
      <c r="B2" s="1837"/>
      <c r="C2" s="1837"/>
      <c r="D2" s="1837"/>
      <c r="E2" s="1837"/>
      <c r="F2" s="1837"/>
      <c r="G2" s="1837"/>
      <c r="H2" s="1837"/>
      <c r="I2" s="1837"/>
      <c r="J2" s="1837"/>
      <c r="K2" s="1837"/>
      <c r="L2" s="1837"/>
      <c r="M2" s="1837"/>
      <c r="N2" s="1837"/>
      <c r="O2" s="1837"/>
      <c r="P2" s="1837"/>
      <c r="Q2" s="1837"/>
      <c r="R2" s="1838"/>
    </row>
    <row r="3" spans="1:35" s="203" customFormat="1" ht="66.75" hidden="1" customHeight="1" thickBot="1" x14ac:dyDescent="0.3">
      <c r="A3" s="75"/>
      <c r="B3" s="725" t="s">
        <v>80</v>
      </c>
      <c r="C3" s="726" t="s">
        <v>81</v>
      </c>
      <c r="D3" s="726" t="s">
        <v>82</v>
      </c>
      <c r="E3" s="726" t="s">
        <v>83</v>
      </c>
      <c r="F3" s="726" t="s">
        <v>84</v>
      </c>
      <c r="G3" s="726" t="s">
        <v>85</v>
      </c>
      <c r="H3" s="726" t="s">
        <v>86</v>
      </c>
      <c r="I3" s="726" t="s">
        <v>87</v>
      </c>
      <c r="J3" s="726" t="s">
        <v>88</v>
      </c>
      <c r="K3" s="726" t="s">
        <v>89</v>
      </c>
      <c r="L3" s="726" t="s">
        <v>90</v>
      </c>
      <c r="M3" s="726" t="s">
        <v>91</v>
      </c>
      <c r="N3" s="726" t="s">
        <v>92</v>
      </c>
      <c r="O3" s="726" t="s">
        <v>93</v>
      </c>
      <c r="P3" s="728" t="s">
        <v>94</v>
      </c>
      <c r="Q3" s="76" t="s">
        <v>95</v>
      </c>
      <c r="R3" s="76" t="s">
        <v>96</v>
      </c>
    </row>
    <row r="4" spans="1:35" s="203" customFormat="1" ht="15.75" hidden="1" thickBot="1" x14ac:dyDescent="0.3">
      <c r="A4" s="1828" t="s">
        <v>76</v>
      </c>
      <c r="B4" s="1829"/>
      <c r="C4" s="1829"/>
      <c r="D4" s="1829"/>
      <c r="E4" s="1829"/>
      <c r="F4" s="1829"/>
      <c r="G4" s="1829"/>
      <c r="H4" s="1829"/>
      <c r="I4" s="1829"/>
      <c r="J4" s="1829"/>
      <c r="K4" s="1829"/>
      <c r="L4" s="1829"/>
      <c r="M4" s="1829"/>
      <c r="N4" s="1829"/>
      <c r="O4" s="1829"/>
      <c r="P4" s="1829"/>
      <c r="Q4" s="1829"/>
      <c r="R4" s="1835"/>
    </row>
    <row r="5" spans="1:35" s="203" customFormat="1" hidden="1" x14ac:dyDescent="0.25">
      <c r="A5" s="89" t="s">
        <v>44</v>
      </c>
      <c r="B5" s="370"/>
      <c r="C5" s="371"/>
      <c r="D5" s="371"/>
      <c r="E5" s="371"/>
      <c r="F5" s="371"/>
      <c r="G5" s="371"/>
      <c r="H5" s="371"/>
      <c r="I5" s="371"/>
      <c r="J5" s="371"/>
      <c r="K5" s="371"/>
      <c r="L5" s="371"/>
      <c r="M5" s="371"/>
      <c r="N5" s="371"/>
      <c r="O5" s="371"/>
      <c r="P5" s="372"/>
      <c r="Q5" s="136">
        <f t="shared" ref="Q5:Q10" si="0">SUM(B5:P5)</f>
        <v>0</v>
      </c>
      <c r="R5" s="325" t="e">
        <f>SUM(Q5/Q9)</f>
        <v>#DIV/0!</v>
      </c>
    </row>
    <row r="6" spans="1:35" s="203" customFormat="1" hidden="1" x14ac:dyDescent="0.25">
      <c r="A6" s="90" t="s">
        <v>48</v>
      </c>
      <c r="B6" s="373"/>
      <c r="C6" s="374"/>
      <c r="D6" s="374"/>
      <c r="E6" s="374"/>
      <c r="F6" s="374"/>
      <c r="G6" s="374"/>
      <c r="H6" s="374"/>
      <c r="I6" s="374"/>
      <c r="J6" s="374"/>
      <c r="K6" s="374"/>
      <c r="L6" s="374"/>
      <c r="M6" s="374"/>
      <c r="N6" s="374"/>
      <c r="O6" s="374"/>
      <c r="P6" s="375"/>
      <c r="Q6" s="137">
        <f t="shared" si="0"/>
        <v>0</v>
      </c>
      <c r="R6" s="326" t="e">
        <f>SUM(Q6/Q9)</f>
        <v>#DIV/0!</v>
      </c>
    </row>
    <row r="7" spans="1:35" s="203" customFormat="1" hidden="1" x14ac:dyDescent="0.25">
      <c r="A7" s="90" t="s">
        <v>45</v>
      </c>
      <c r="B7" s="373"/>
      <c r="C7" s="374"/>
      <c r="D7" s="374"/>
      <c r="E7" s="374"/>
      <c r="F7" s="374"/>
      <c r="G7" s="374"/>
      <c r="H7" s="374"/>
      <c r="I7" s="374"/>
      <c r="J7" s="374"/>
      <c r="K7" s="374"/>
      <c r="L7" s="374"/>
      <c r="M7" s="374"/>
      <c r="N7" s="374"/>
      <c r="O7" s="374"/>
      <c r="P7" s="375"/>
      <c r="Q7" s="137">
        <f t="shared" si="0"/>
        <v>0</v>
      </c>
      <c r="R7" s="326" t="e">
        <f>SUM(Q7/Q9)</f>
        <v>#DIV/0!</v>
      </c>
    </row>
    <row r="8" spans="1:35" s="203" customFormat="1" ht="15.75" hidden="1" thickBot="1" x14ac:dyDescent="0.3">
      <c r="A8" s="91" t="s">
        <v>49</v>
      </c>
      <c r="B8" s="376"/>
      <c r="C8" s="377"/>
      <c r="D8" s="377"/>
      <c r="E8" s="377"/>
      <c r="F8" s="377"/>
      <c r="G8" s="377"/>
      <c r="H8" s="377"/>
      <c r="I8" s="377"/>
      <c r="J8" s="377"/>
      <c r="K8" s="377"/>
      <c r="L8" s="377"/>
      <c r="M8" s="377"/>
      <c r="N8" s="377"/>
      <c r="O8" s="377"/>
      <c r="P8" s="378"/>
      <c r="Q8" s="138">
        <f t="shared" si="0"/>
        <v>0</v>
      </c>
      <c r="R8" s="327" t="e">
        <f>SUM(Q8/Q9)</f>
        <v>#DIV/0!</v>
      </c>
    </row>
    <row r="9" spans="1:35" s="203" customFormat="1" ht="16.5" hidden="1" thickTop="1" thickBot="1" x14ac:dyDescent="0.3">
      <c r="A9" s="92" t="s">
        <v>26</v>
      </c>
      <c r="B9" s="123">
        <f t="shared" ref="B9:P9" si="1">SUM(B5:B8)</f>
        <v>0</v>
      </c>
      <c r="C9" s="124">
        <f t="shared" si="1"/>
        <v>0</v>
      </c>
      <c r="D9" s="124">
        <f t="shared" si="1"/>
        <v>0</v>
      </c>
      <c r="E9" s="124">
        <f t="shared" si="1"/>
        <v>0</v>
      </c>
      <c r="F9" s="124">
        <f t="shared" si="1"/>
        <v>0</v>
      </c>
      <c r="G9" s="124">
        <f t="shared" si="1"/>
        <v>0</v>
      </c>
      <c r="H9" s="124">
        <f t="shared" si="1"/>
        <v>0</v>
      </c>
      <c r="I9" s="124">
        <f t="shared" si="1"/>
        <v>0</v>
      </c>
      <c r="J9" s="124">
        <f t="shared" si="1"/>
        <v>0</v>
      </c>
      <c r="K9" s="124">
        <f t="shared" si="1"/>
        <v>0</v>
      </c>
      <c r="L9" s="124">
        <f t="shared" si="1"/>
        <v>0</v>
      </c>
      <c r="M9" s="124">
        <f t="shared" si="1"/>
        <v>0</v>
      </c>
      <c r="N9" s="124">
        <f t="shared" si="1"/>
        <v>0</v>
      </c>
      <c r="O9" s="124">
        <f t="shared" si="1"/>
        <v>0</v>
      </c>
      <c r="P9" s="139">
        <f t="shared" si="1"/>
        <v>0</v>
      </c>
      <c r="Q9" s="237">
        <f t="shared" si="0"/>
        <v>0</v>
      </c>
      <c r="R9" s="238" t="e">
        <f>SUM(R5:R8)</f>
        <v>#DIV/0!</v>
      </c>
    </row>
    <row r="10" spans="1:35" s="203" customFormat="1" ht="15.75" hidden="1" thickBot="1" x14ac:dyDescent="0.3">
      <c r="A10" s="93" t="s">
        <v>43</v>
      </c>
      <c r="B10" s="322" t="e">
        <f>SUM(B9/Q9)</f>
        <v>#DIV/0!</v>
      </c>
      <c r="C10" s="322" t="e">
        <f>SUM(C9/Q9)</f>
        <v>#DIV/0!</v>
      </c>
      <c r="D10" s="322" t="e">
        <f>SUM(D9/Q9)</f>
        <v>#DIV/0!</v>
      </c>
      <c r="E10" s="322" t="e">
        <f>SUM(E9/Q9)</f>
        <v>#DIV/0!</v>
      </c>
      <c r="F10" s="322" t="e">
        <f>SUM(F9/Q9)</f>
        <v>#DIV/0!</v>
      </c>
      <c r="G10" s="322" t="e">
        <f>SUM(G9/Q9)</f>
        <v>#DIV/0!</v>
      </c>
      <c r="H10" s="322" t="e">
        <f>SUM(H9/Q9)</f>
        <v>#DIV/0!</v>
      </c>
      <c r="I10" s="322" t="e">
        <f>SUM(I9/Q9)</f>
        <v>#DIV/0!</v>
      </c>
      <c r="J10" s="322" t="e">
        <f>SUM(J9/Q9)</f>
        <v>#DIV/0!</v>
      </c>
      <c r="K10" s="322" t="e">
        <f>SUM(K9/Q9)</f>
        <v>#DIV/0!</v>
      </c>
      <c r="L10" s="322" t="e">
        <f>SUM(L9/Q9)</f>
        <v>#DIV/0!</v>
      </c>
      <c r="M10" s="322" t="e">
        <f>SUM(M9/Q9)</f>
        <v>#DIV/0!</v>
      </c>
      <c r="N10" s="322" t="e">
        <f>SUM(N9/Q9)</f>
        <v>#DIV/0!</v>
      </c>
      <c r="O10" s="322" t="e">
        <f>SUM(O9/Q9)</f>
        <v>#DIV/0!</v>
      </c>
      <c r="P10" s="322" t="e">
        <f>SUM(P9/Q9)</f>
        <v>#DIV/0!</v>
      </c>
      <c r="Q10" s="236" t="e">
        <f t="shared" si="0"/>
        <v>#DIV/0!</v>
      </c>
      <c r="R10" s="415"/>
    </row>
    <row r="11" spans="1:35" s="203" customFormat="1" ht="16.5" hidden="1" customHeight="1" thickBot="1" x14ac:dyDescent="0.3">
      <c r="A11" s="1828" t="s">
        <v>350</v>
      </c>
      <c r="B11" s="1829"/>
      <c r="C11" s="1829"/>
      <c r="D11" s="1829"/>
      <c r="E11" s="1829"/>
      <c r="F11" s="1829"/>
      <c r="G11" s="1829"/>
      <c r="H11" s="1829"/>
      <c r="I11" s="1829"/>
      <c r="J11" s="1829"/>
      <c r="K11" s="1829"/>
      <c r="L11" s="1829"/>
      <c r="M11" s="1829"/>
      <c r="N11" s="1829"/>
      <c r="O11" s="1829"/>
      <c r="P11" s="1829"/>
      <c r="Q11" s="1830"/>
      <c r="R11" s="1831"/>
    </row>
    <row r="12" spans="1:35" s="203" customFormat="1" hidden="1" x14ac:dyDescent="0.25">
      <c r="A12" s="89" t="s">
        <v>75</v>
      </c>
      <c r="B12" s="370"/>
      <c r="C12" s="371"/>
      <c r="D12" s="371"/>
      <c r="E12" s="371"/>
      <c r="F12" s="371"/>
      <c r="G12" s="371"/>
      <c r="H12" s="371"/>
      <c r="I12" s="371"/>
      <c r="J12" s="371"/>
      <c r="K12" s="371"/>
      <c r="L12" s="371"/>
      <c r="M12" s="371"/>
      <c r="N12" s="371"/>
      <c r="O12" s="371"/>
      <c r="P12" s="372"/>
      <c r="Q12" s="136">
        <f t="shared" ref="Q12:Q17" si="2">SUM(B12:P12)</f>
        <v>0</v>
      </c>
      <c r="R12" s="325" t="e">
        <f>SUM(Q12/Q16)</f>
        <v>#DIV/0!</v>
      </c>
    </row>
    <row r="13" spans="1:35" s="203" customFormat="1" hidden="1" x14ac:dyDescent="0.25">
      <c r="A13" s="90" t="s">
        <v>46</v>
      </c>
      <c r="B13" s="373"/>
      <c r="C13" s="374"/>
      <c r="D13" s="374"/>
      <c r="E13" s="374"/>
      <c r="F13" s="374"/>
      <c r="G13" s="374"/>
      <c r="H13" s="374"/>
      <c r="I13" s="374"/>
      <c r="J13" s="374"/>
      <c r="K13" s="374"/>
      <c r="L13" s="374"/>
      <c r="M13" s="374"/>
      <c r="N13" s="374"/>
      <c r="O13" s="374"/>
      <c r="P13" s="375"/>
      <c r="Q13" s="137">
        <f t="shared" si="2"/>
        <v>0</v>
      </c>
      <c r="R13" s="326" t="e">
        <f>SUM(Q13/Q16)</f>
        <v>#DIV/0!</v>
      </c>
    </row>
    <row r="14" spans="1:35" s="203" customFormat="1" hidden="1" x14ac:dyDescent="0.25">
      <c r="A14" s="90" t="s">
        <v>47</v>
      </c>
      <c r="B14" s="373"/>
      <c r="C14" s="374"/>
      <c r="D14" s="374"/>
      <c r="E14" s="374"/>
      <c r="F14" s="374"/>
      <c r="G14" s="374"/>
      <c r="H14" s="374"/>
      <c r="I14" s="374"/>
      <c r="J14" s="374"/>
      <c r="K14" s="374"/>
      <c r="L14" s="374"/>
      <c r="M14" s="374"/>
      <c r="N14" s="374"/>
      <c r="O14" s="374"/>
      <c r="P14" s="375"/>
      <c r="Q14" s="137">
        <f t="shared" si="2"/>
        <v>0</v>
      </c>
      <c r="R14" s="326" t="e">
        <f>SUM(Q14/Q16)</f>
        <v>#DIV/0!</v>
      </c>
      <c r="T14" s="86"/>
      <c r="U14" s="86"/>
      <c r="V14" s="86"/>
      <c r="W14" s="86"/>
      <c r="X14" s="86"/>
      <c r="Y14" s="86"/>
      <c r="Z14" s="86"/>
      <c r="AA14" s="86"/>
      <c r="AB14" s="86"/>
      <c r="AC14" s="86"/>
      <c r="AD14" s="86"/>
      <c r="AE14" s="86"/>
      <c r="AF14" s="86"/>
      <c r="AG14" s="86"/>
      <c r="AH14" s="86"/>
      <c r="AI14" s="86"/>
    </row>
    <row r="15" spans="1:35" s="203" customFormat="1" ht="15.75" hidden="1" thickBot="1" x14ac:dyDescent="0.3">
      <c r="A15" s="91" t="s">
        <v>77</v>
      </c>
      <c r="B15" s="376"/>
      <c r="C15" s="377"/>
      <c r="D15" s="377"/>
      <c r="E15" s="377"/>
      <c r="F15" s="377"/>
      <c r="G15" s="377"/>
      <c r="H15" s="377"/>
      <c r="I15" s="377"/>
      <c r="J15" s="377"/>
      <c r="K15" s="377"/>
      <c r="L15" s="377"/>
      <c r="M15" s="377"/>
      <c r="N15" s="377"/>
      <c r="O15" s="377"/>
      <c r="P15" s="378"/>
      <c r="Q15" s="138">
        <f t="shared" si="2"/>
        <v>0</v>
      </c>
      <c r="R15" s="327" t="e">
        <f>SUM(Q15/Q16)</f>
        <v>#DIV/0!</v>
      </c>
      <c r="T15" s="282"/>
      <c r="U15" s="282"/>
      <c r="V15" s="282"/>
      <c r="W15" s="282"/>
      <c r="X15" s="282"/>
      <c r="Y15" s="282"/>
      <c r="Z15" s="282"/>
      <c r="AA15" s="282"/>
      <c r="AB15" s="282"/>
      <c r="AC15" s="282"/>
      <c r="AD15" s="282"/>
      <c r="AE15" s="282"/>
      <c r="AF15" s="282"/>
      <c r="AG15" s="282"/>
      <c r="AH15" s="282"/>
      <c r="AI15" s="282"/>
    </row>
    <row r="16" spans="1:35" s="203" customFormat="1" ht="16.5" hidden="1" thickTop="1" thickBot="1" x14ac:dyDescent="0.3">
      <c r="A16" s="92" t="s">
        <v>26</v>
      </c>
      <c r="B16" s="123">
        <f t="shared" ref="B16:P16" si="3">SUM(B12:B15)</f>
        <v>0</v>
      </c>
      <c r="C16" s="124">
        <f t="shared" si="3"/>
        <v>0</v>
      </c>
      <c r="D16" s="124">
        <f t="shared" si="3"/>
        <v>0</v>
      </c>
      <c r="E16" s="124">
        <f t="shared" si="3"/>
        <v>0</v>
      </c>
      <c r="F16" s="124">
        <f t="shared" si="3"/>
        <v>0</v>
      </c>
      <c r="G16" s="124">
        <f t="shared" si="3"/>
        <v>0</v>
      </c>
      <c r="H16" s="124">
        <f t="shared" si="3"/>
        <v>0</v>
      </c>
      <c r="I16" s="124">
        <f t="shared" si="3"/>
        <v>0</v>
      </c>
      <c r="J16" s="124">
        <f t="shared" si="3"/>
        <v>0</v>
      </c>
      <c r="K16" s="124">
        <f t="shared" si="3"/>
        <v>0</v>
      </c>
      <c r="L16" s="124">
        <f t="shared" si="3"/>
        <v>0</v>
      </c>
      <c r="M16" s="124">
        <f t="shared" si="3"/>
        <v>0</v>
      </c>
      <c r="N16" s="124">
        <f t="shared" si="3"/>
        <v>0</v>
      </c>
      <c r="O16" s="124">
        <f t="shared" si="3"/>
        <v>0</v>
      </c>
      <c r="P16" s="139">
        <f t="shared" si="3"/>
        <v>0</v>
      </c>
      <c r="Q16" s="237">
        <f t="shared" si="2"/>
        <v>0</v>
      </c>
      <c r="R16" s="238" t="e">
        <f>SUM(R12:R15)</f>
        <v>#DIV/0!</v>
      </c>
      <c r="T16" s="282"/>
      <c r="U16" s="86"/>
      <c r="V16" s="86"/>
      <c r="W16" s="86"/>
      <c r="X16" s="86"/>
      <c r="Y16" s="86"/>
      <c r="Z16" s="86"/>
      <c r="AA16" s="86"/>
      <c r="AB16" s="86"/>
      <c r="AC16" s="86"/>
      <c r="AD16" s="86"/>
      <c r="AE16" s="86"/>
      <c r="AF16" s="86"/>
      <c r="AG16" s="86"/>
      <c r="AH16" s="86"/>
      <c r="AI16" s="86"/>
    </row>
    <row r="17" spans="1:35" s="203" customFormat="1" ht="17.25" hidden="1" customHeight="1" thickBot="1" x14ac:dyDescent="0.3">
      <c r="A17" s="93" t="s">
        <v>43</v>
      </c>
      <c r="B17" s="322" t="e">
        <f>SUM(B16/Q16)</f>
        <v>#DIV/0!</v>
      </c>
      <c r="C17" s="322" t="e">
        <f>SUM(C16/Q16)</f>
        <v>#DIV/0!</v>
      </c>
      <c r="D17" s="322" t="e">
        <f>SUM(D16/Q16)</f>
        <v>#DIV/0!</v>
      </c>
      <c r="E17" s="322" t="e">
        <f>SUM(E16/Q16)</f>
        <v>#DIV/0!</v>
      </c>
      <c r="F17" s="322" t="e">
        <f>SUM(F16/Q16)</f>
        <v>#DIV/0!</v>
      </c>
      <c r="G17" s="322" t="e">
        <f>SUM(G16/Q16)</f>
        <v>#DIV/0!</v>
      </c>
      <c r="H17" s="322" t="e">
        <f>SUM(H16/Q16)</f>
        <v>#DIV/0!</v>
      </c>
      <c r="I17" s="322" t="e">
        <f>SUM(I16/Q16)</f>
        <v>#DIV/0!</v>
      </c>
      <c r="J17" s="322" t="e">
        <f>SUM(J16/Q16)</f>
        <v>#DIV/0!</v>
      </c>
      <c r="K17" s="322" t="e">
        <f>SUM(K16/Q16)</f>
        <v>#DIV/0!</v>
      </c>
      <c r="L17" s="322" t="e">
        <f>SUM(L16/Q16)</f>
        <v>#DIV/0!</v>
      </c>
      <c r="M17" s="322" t="e">
        <f>SUM(M16/Q16)</f>
        <v>#DIV/0!</v>
      </c>
      <c r="N17" s="322" t="e">
        <f>SUM(N16/Q16)</f>
        <v>#DIV/0!</v>
      </c>
      <c r="O17" s="322" t="e">
        <f>SUM(O16/Q16)</f>
        <v>#DIV/0!</v>
      </c>
      <c r="P17" s="322" t="e">
        <f>SUM(P16/Q16)</f>
        <v>#DIV/0!</v>
      </c>
      <c r="Q17" s="236" t="e">
        <f t="shared" si="2"/>
        <v>#DIV/0!</v>
      </c>
      <c r="R17" s="415"/>
      <c r="T17" s="282"/>
      <c r="U17" s="86"/>
      <c r="V17" s="86"/>
      <c r="W17" s="86"/>
      <c r="X17" s="86"/>
      <c r="Y17" s="86"/>
      <c r="Z17" s="86"/>
      <c r="AA17" s="86"/>
      <c r="AB17" s="86"/>
      <c r="AC17" s="86"/>
      <c r="AD17" s="86"/>
      <c r="AE17" s="86"/>
      <c r="AF17" s="86"/>
      <c r="AG17" s="86"/>
      <c r="AH17" s="86"/>
      <c r="AI17" s="86"/>
    </row>
    <row r="18" spans="1:35" s="1413" customFormat="1" ht="16.5" thickBot="1" x14ac:dyDescent="0.3">
      <c r="A18" s="1836" t="s">
        <v>849</v>
      </c>
      <c r="B18" s="1837"/>
      <c r="C18" s="1837"/>
      <c r="D18" s="1837"/>
      <c r="E18" s="1837"/>
      <c r="F18" s="1837"/>
      <c r="G18" s="1837"/>
      <c r="H18" s="1837"/>
      <c r="I18" s="1837"/>
      <c r="J18" s="1837"/>
      <c r="K18" s="1837"/>
      <c r="L18" s="1837"/>
      <c r="M18" s="1837"/>
      <c r="N18" s="1837"/>
      <c r="O18" s="1837"/>
      <c r="P18" s="1837"/>
      <c r="Q18" s="1837"/>
      <c r="R18" s="1838"/>
    </row>
    <row r="19" spans="1:35" s="1413" customFormat="1" ht="66.75" customHeight="1" thickBot="1" x14ac:dyDescent="0.3">
      <c r="A19" s="75"/>
      <c r="B19" s="725" t="s">
        <v>80</v>
      </c>
      <c r="C19" s="726" t="s">
        <v>81</v>
      </c>
      <c r="D19" s="726" t="s">
        <v>82</v>
      </c>
      <c r="E19" s="726" t="s">
        <v>83</v>
      </c>
      <c r="F19" s="726" t="s">
        <v>84</v>
      </c>
      <c r="G19" s="726" t="s">
        <v>85</v>
      </c>
      <c r="H19" s="726" t="s">
        <v>86</v>
      </c>
      <c r="I19" s="726" t="s">
        <v>87</v>
      </c>
      <c r="J19" s="726" t="s">
        <v>88</v>
      </c>
      <c r="K19" s="726" t="s">
        <v>89</v>
      </c>
      <c r="L19" s="726" t="s">
        <v>90</v>
      </c>
      <c r="M19" s="726" t="s">
        <v>91</v>
      </c>
      <c r="N19" s="726" t="s">
        <v>92</v>
      </c>
      <c r="O19" s="726" t="s">
        <v>93</v>
      </c>
      <c r="P19" s="728" t="s">
        <v>94</v>
      </c>
      <c r="Q19" s="76" t="s">
        <v>95</v>
      </c>
      <c r="R19" s="76" t="s">
        <v>96</v>
      </c>
    </row>
    <row r="20" spans="1:35" s="1413" customFormat="1" ht="15.75" thickBot="1" x14ac:dyDescent="0.3">
      <c r="A20" s="1828" t="s">
        <v>76</v>
      </c>
      <c r="B20" s="1829"/>
      <c r="C20" s="1829"/>
      <c r="D20" s="1829"/>
      <c r="E20" s="1829"/>
      <c r="F20" s="1829"/>
      <c r="G20" s="1829"/>
      <c r="H20" s="1829"/>
      <c r="I20" s="1829"/>
      <c r="J20" s="1829"/>
      <c r="K20" s="1829"/>
      <c r="L20" s="1829"/>
      <c r="M20" s="1829"/>
      <c r="N20" s="1829"/>
      <c r="O20" s="1829"/>
      <c r="P20" s="1829"/>
      <c r="Q20" s="1829"/>
      <c r="R20" s="1835"/>
    </row>
    <row r="21" spans="1:35" s="1413" customFormat="1" x14ac:dyDescent="0.25">
      <c r="A21" s="89" t="s">
        <v>44</v>
      </c>
      <c r="B21" s="950">
        <v>0</v>
      </c>
      <c r="C21" s="1124">
        <v>3</v>
      </c>
      <c r="D21" s="1124">
        <v>1</v>
      </c>
      <c r="E21" s="1124">
        <v>6</v>
      </c>
      <c r="F21" s="1124">
        <v>0</v>
      </c>
      <c r="G21" s="1124">
        <v>0</v>
      </c>
      <c r="H21" s="1124">
        <v>1</v>
      </c>
      <c r="I21" s="1124">
        <v>316</v>
      </c>
      <c r="J21" s="1124">
        <v>0</v>
      </c>
      <c r="K21" s="1124">
        <v>4</v>
      </c>
      <c r="L21" s="1124">
        <v>41</v>
      </c>
      <c r="M21" s="1124">
        <v>58</v>
      </c>
      <c r="N21" s="1124">
        <v>1</v>
      </c>
      <c r="O21" s="1124">
        <v>12</v>
      </c>
      <c r="P21" s="1125">
        <v>4</v>
      </c>
      <c r="Q21" s="136">
        <f t="shared" ref="Q21:Q26" si="4">SUM(B21:P21)</f>
        <v>447</v>
      </c>
      <c r="R21" s="325">
        <f>SUM(Q21/Q25)</f>
        <v>0.12591549295774648</v>
      </c>
    </row>
    <row r="22" spans="1:35" s="1413" customFormat="1" x14ac:dyDescent="0.25">
      <c r="A22" s="90" t="s">
        <v>48</v>
      </c>
      <c r="B22" s="1126">
        <v>1</v>
      </c>
      <c r="C22" s="1127">
        <v>7</v>
      </c>
      <c r="D22" s="1127">
        <v>10</v>
      </c>
      <c r="E22" s="1127">
        <v>18</v>
      </c>
      <c r="F22" s="1127">
        <v>14</v>
      </c>
      <c r="G22" s="1127">
        <v>4</v>
      </c>
      <c r="H22" s="1127">
        <v>0</v>
      </c>
      <c r="I22" s="1127">
        <v>934</v>
      </c>
      <c r="J22" s="1127">
        <v>11</v>
      </c>
      <c r="K22" s="1127">
        <v>8</v>
      </c>
      <c r="L22" s="1127">
        <v>164</v>
      </c>
      <c r="M22" s="1127">
        <v>196</v>
      </c>
      <c r="N22" s="1127">
        <v>0</v>
      </c>
      <c r="O22" s="1127">
        <v>47</v>
      </c>
      <c r="P22" s="1128">
        <v>24</v>
      </c>
      <c r="Q22" s="137">
        <f t="shared" si="4"/>
        <v>1438</v>
      </c>
      <c r="R22" s="326">
        <f>SUM(Q22/Q25)</f>
        <v>0.40507042253521125</v>
      </c>
    </row>
    <row r="23" spans="1:35" s="1413" customFormat="1" x14ac:dyDescent="0.25">
      <c r="A23" s="90" t="s">
        <v>45</v>
      </c>
      <c r="B23" s="1126">
        <v>3</v>
      </c>
      <c r="C23" s="1127">
        <v>22</v>
      </c>
      <c r="D23" s="1127">
        <v>7</v>
      </c>
      <c r="E23" s="1127">
        <v>24</v>
      </c>
      <c r="F23" s="1127">
        <v>5</v>
      </c>
      <c r="G23" s="1127">
        <v>4</v>
      </c>
      <c r="H23" s="1127">
        <v>2</v>
      </c>
      <c r="I23" s="1127">
        <v>1040</v>
      </c>
      <c r="J23" s="1127">
        <v>6</v>
      </c>
      <c r="K23" s="1127">
        <v>14</v>
      </c>
      <c r="L23" s="1127">
        <v>150</v>
      </c>
      <c r="M23" s="1127">
        <v>269</v>
      </c>
      <c r="N23" s="1127">
        <v>2</v>
      </c>
      <c r="O23" s="1127">
        <v>55</v>
      </c>
      <c r="P23" s="1128">
        <v>24</v>
      </c>
      <c r="Q23" s="137">
        <f t="shared" si="4"/>
        <v>1627</v>
      </c>
      <c r="R23" s="326">
        <f>SUM(Q23/Q25)</f>
        <v>0.45830985915492956</v>
      </c>
    </row>
    <row r="24" spans="1:35" s="1413" customFormat="1" ht="15.75" thickBot="1" x14ac:dyDescent="0.3">
      <c r="A24" s="91" t="s">
        <v>49</v>
      </c>
      <c r="B24" s="1129">
        <v>0</v>
      </c>
      <c r="C24" s="1130">
        <v>0</v>
      </c>
      <c r="D24" s="1130">
        <v>0</v>
      </c>
      <c r="E24" s="1130">
        <v>0</v>
      </c>
      <c r="F24" s="1130">
        <v>0</v>
      </c>
      <c r="G24" s="1130">
        <v>0</v>
      </c>
      <c r="H24" s="1130">
        <v>0</v>
      </c>
      <c r="I24" s="1130">
        <v>25</v>
      </c>
      <c r="J24" s="1130">
        <v>0</v>
      </c>
      <c r="K24" s="1130">
        <v>0</v>
      </c>
      <c r="L24" s="1130">
        <v>3</v>
      </c>
      <c r="M24" s="1130">
        <v>9</v>
      </c>
      <c r="N24" s="1130">
        <v>0</v>
      </c>
      <c r="O24" s="1130">
        <v>1</v>
      </c>
      <c r="P24" s="1131">
        <v>0</v>
      </c>
      <c r="Q24" s="138">
        <f t="shared" si="4"/>
        <v>38</v>
      </c>
      <c r="R24" s="327">
        <f>SUM(Q24/Q25)</f>
        <v>1.0704225352112675E-2</v>
      </c>
    </row>
    <row r="25" spans="1:35" s="1413" customFormat="1" ht="16.5" thickTop="1" thickBot="1" x14ac:dyDescent="0.3">
      <c r="A25" s="92" t="s">
        <v>26</v>
      </c>
      <c r="B25" s="123">
        <f t="shared" ref="B25:P25" si="5">SUM(B21:B24)</f>
        <v>4</v>
      </c>
      <c r="C25" s="124">
        <f t="shared" si="5"/>
        <v>32</v>
      </c>
      <c r="D25" s="124">
        <f t="shared" si="5"/>
        <v>18</v>
      </c>
      <c r="E25" s="124">
        <f t="shared" si="5"/>
        <v>48</v>
      </c>
      <c r="F25" s="124">
        <f t="shared" si="5"/>
        <v>19</v>
      </c>
      <c r="G25" s="124">
        <f t="shared" si="5"/>
        <v>8</v>
      </c>
      <c r="H25" s="124">
        <f t="shared" si="5"/>
        <v>3</v>
      </c>
      <c r="I25" s="124">
        <f t="shared" si="5"/>
        <v>2315</v>
      </c>
      <c r="J25" s="124">
        <f t="shared" si="5"/>
        <v>17</v>
      </c>
      <c r="K25" s="124">
        <f t="shared" si="5"/>
        <v>26</v>
      </c>
      <c r="L25" s="124">
        <f t="shared" si="5"/>
        <v>358</v>
      </c>
      <c r="M25" s="124">
        <f t="shared" si="5"/>
        <v>532</v>
      </c>
      <c r="N25" s="124">
        <f t="shared" si="5"/>
        <v>3</v>
      </c>
      <c r="O25" s="124">
        <f t="shared" si="5"/>
        <v>115</v>
      </c>
      <c r="P25" s="139">
        <f t="shared" si="5"/>
        <v>52</v>
      </c>
      <c r="Q25" s="237">
        <f t="shared" si="4"/>
        <v>3550</v>
      </c>
      <c r="R25" s="238">
        <f>SUM(R21:R24)</f>
        <v>0.99999999999999989</v>
      </c>
    </row>
    <row r="26" spans="1:35" s="1413" customFormat="1" ht="15.75" thickBot="1" x14ac:dyDescent="0.3">
      <c r="A26" s="93" t="s">
        <v>43</v>
      </c>
      <c r="B26" s="322">
        <f>SUM(B25/Q25)</f>
        <v>1.1267605633802818E-3</v>
      </c>
      <c r="C26" s="323">
        <f>SUM(C25/Q25)</f>
        <v>9.014084507042254E-3</v>
      </c>
      <c r="D26" s="323">
        <f>SUM(D25/Q25)</f>
        <v>5.0704225352112674E-3</v>
      </c>
      <c r="E26" s="323">
        <f>SUM(E25/Q25)</f>
        <v>1.3521126760563381E-2</v>
      </c>
      <c r="F26" s="323">
        <f>SUM(F25/Q25)</f>
        <v>5.3521126760563377E-3</v>
      </c>
      <c r="G26" s="323">
        <f>SUM(G25/Q25)</f>
        <v>2.2535211267605635E-3</v>
      </c>
      <c r="H26" s="323">
        <f>SUM(H25/Q25)</f>
        <v>8.4507042253521131E-4</v>
      </c>
      <c r="I26" s="323">
        <f>SUM(I25/Q25)</f>
        <v>0.65211267605633805</v>
      </c>
      <c r="J26" s="323">
        <f>SUM(J25/Q25)</f>
        <v>4.7887323943661972E-3</v>
      </c>
      <c r="K26" s="323">
        <f>SUM(K25/Q25)</f>
        <v>7.3239436619718309E-3</v>
      </c>
      <c r="L26" s="323">
        <f>SUM(L25/Q25)</f>
        <v>0.10084507042253521</v>
      </c>
      <c r="M26" s="323">
        <f>SUM(M25/Q25)</f>
        <v>0.14985915492957746</v>
      </c>
      <c r="N26" s="323">
        <f>SUM(N25/Q25)</f>
        <v>8.4507042253521131E-4</v>
      </c>
      <c r="O26" s="323">
        <f>SUM(O25/Q25)</f>
        <v>3.2394366197183097E-2</v>
      </c>
      <c r="P26" s="324">
        <f>SUM(P25/Q25)</f>
        <v>1.4647887323943662E-2</v>
      </c>
      <c r="Q26" s="236">
        <f t="shared" si="4"/>
        <v>1</v>
      </c>
      <c r="R26" s="415"/>
    </row>
    <row r="27" spans="1:35" s="1413" customFormat="1" ht="16.5" customHeight="1" thickBot="1" x14ac:dyDescent="0.3">
      <c r="A27" s="1828" t="s">
        <v>350</v>
      </c>
      <c r="B27" s="1829"/>
      <c r="C27" s="1829"/>
      <c r="D27" s="1829"/>
      <c r="E27" s="1829"/>
      <c r="F27" s="1829"/>
      <c r="G27" s="1829"/>
      <c r="H27" s="1829"/>
      <c r="I27" s="1829"/>
      <c r="J27" s="1829"/>
      <c r="K27" s="1829"/>
      <c r="L27" s="1829"/>
      <c r="M27" s="1829"/>
      <c r="N27" s="1829"/>
      <c r="O27" s="1829"/>
      <c r="P27" s="1829"/>
      <c r="Q27" s="1830"/>
      <c r="R27" s="1831"/>
    </row>
    <row r="28" spans="1:35" s="1413" customFormat="1" x14ac:dyDescent="0.25">
      <c r="A28" s="89" t="s">
        <v>75</v>
      </c>
      <c r="B28" s="950">
        <v>0</v>
      </c>
      <c r="C28" s="1124">
        <v>3</v>
      </c>
      <c r="D28" s="1124">
        <v>0</v>
      </c>
      <c r="E28" s="1124">
        <v>0</v>
      </c>
      <c r="F28" s="1124">
        <v>0</v>
      </c>
      <c r="G28" s="1124">
        <v>0</v>
      </c>
      <c r="H28" s="1124">
        <v>0</v>
      </c>
      <c r="I28" s="1124">
        <v>40</v>
      </c>
      <c r="J28" s="1124">
        <v>0</v>
      </c>
      <c r="K28" s="1124">
        <v>0</v>
      </c>
      <c r="L28" s="1124">
        <v>3</v>
      </c>
      <c r="M28" s="1124">
        <v>10</v>
      </c>
      <c r="N28" s="1124">
        <v>0</v>
      </c>
      <c r="O28" s="1124">
        <v>2</v>
      </c>
      <c r="P28" s="1125">
        <v>2</v>
      </c>
      <c r="Q28" s="136">
        <f t="shared" ref="Q28:Q33" si="6">SUM(B28:P28)</f>
        <v>60</v>
      </c>
      <c r="R28" s="325">
        <f>SUM(Q28/Q32)</f>
        <v>1.6901408450704224E-2</v>
      </c>
    </row>
    <row r="29" spans="1:35" s="1413" customFormat="1" x14ac:dyDescent="0.25">
      <c r="A29" s="90" t="s">
        <v>46</v>
      </c>
      <c r="B29" s="1126">
        <v>2</v>
      </c>
      <c r="C29" s="1127">
        <v>15</v>
      </c>
      <c r="D29" s="1127">
        <v>11</v>
      </c>
      <c r="E29" s="1127">
        <v>29</v>
      </c>
      <c r="F29" s="1127">
        <v>10</v>
      </c>
      <c r="G29" s="1127">
        <v>5</v>
      </c>
      <c r="H29" s="1127">
        <v>3</v>
      </c>
      <c r="I29" s="1127">
        <v>1229</v>
      </c>
      <c r="J29" s="1127">
        <v>12</v>
      </c>
      <c r="K29" s="1127">
        <v>16</v>
      </c>
      <c r="L29" s="1127">
        <v>191</v>
      </c>
      <c r="M29" s="1127">
        <v>302</v>
      </c>
      <c r="N29" s="1127">
        <v>0</v>
      </c>
      <c r="O29" s="1127">
        <v>71</v>
      </c>
      <c r="P29" s="1128">
        <v>30</v>
      </c>
      <c r="Q29" s="137">
        <f t="shared" si="6"/>
        <v>1926</v>
      </c>
      <c r="R29" s="326">
        <f>SUM(Q29/Q32)</f>
        <v>0.54253521126760562</v>
      </c>
    </row>
    <row r="30" spans="1:35" s="1413" customFormat="1" x14ac:dyDescent="0.25">
      <c r="A30" s="90" t="s">
        <v>47</v>
      </c>
      <c r="B30" s="1126">
        <v>1</v>
      </c>
      <c r="C30" s="1127">
        <v>14</v>
      </c>
      <c r="D30" s="1127">
        <v>4</v>
      </c>
      <c r="E30" s="1127">
        <v>18</v>
      </c>
      <c r="F30" s="1127">
        <v>8</v>
      </c>
      <c r="G30" s="1127">
        <v>2</v>
      </c>
      <c r="H30" s="1127">
        <v>0</v>
      </c>
      <c r="I30" s="1127">
        <v>805</v>
      </c>
      <c r="J30" s="1127">
        <v>2</v>
      </c>
      <c r="K30" s="1127">
        <v>7</v>
      </c>
      <c r="L30" s="1127">
        <v>129</v>
      </c>
      <c r="M30" s="1127">
        <v>181</v>
      </c>
      <c r="N30" s="1127">
        <v>2</v>
      </c>
      <c r="O30" s="1127">
        <v>31</v>
      </c>
      <c r="P30" s="1128">
        <v>13</v>
      </c>
      <c r="Q30" s="137">
        <f t="shared" si="6"/>
        <v>1217</v>
      </c>
      <c r="R30" s="326">
        <f>SUM(Q30/Q32)</f>
        <v>0.34281690140845072</v>
      </c>
      <c r="T30" s="86"/>
      <c r="U30" s="86"/>
      <c r="V30" s="86"/>
      <c r="W30" s="86"/>
      <c r="X30" s="86"/>
      <c r="Y30" s="86"/>
      <c r="Z30" s="86"/>
      <c r="AA30" s="86"/>
      <c r="AB30" s="86"/>
      <c r="AC30" s="86"/>
      <c r="AD30" s="86"/>
      <c r="AE30" s="86"/>
      <c r="AF30" s="86"/>
      <c r="AG30" s="86"/>
      <c r="AH30" s="86"/>
      <c r="AI30" s="86"/>
    </row>
    <row r="31" spans="1:35" s="1413" customFormat="1" ht="15.75" thickBot="1" x14ac:dyDescent="0.3">
      <c r="A31" s="91" t="s">
        <v>77</v>
      </c>
      <c r="B31" s="1129">
        <v>1</v>
      </c>
      <c r="C31" s="1130">
        <v>0</v>
      </c>
      <c r="D31" s="1130">
        <v>3</v>
      </c>
      <c r="E31" s="1130">
        <v>1</v>
      </c>
      <c r="F31" s="1130">
        <v>1</v>
      </c>
      <c r="G31" s="1130">
        <v>1</v>
      </c>
      <c r="H31" s="1130">
        <v>0</v>
      </c>
      <c r="I31" s="1130">
        <v>241</v>
      </c>
      <c r="J31" s="1130">
        <v>3</v>
      </c>
      <c r="K31" s="1130">
        <v>3</v>
      </c>
      <c r="L31" s="1130">
        <v>35</v>
      </c>
      <c r="M31" s="1130">
        <v>39</v>
      </c>
      <c r="N31" s="1130">
        <v>1</v>
      </c>
      <c r="O31" s="1130">
        <v>11</v>
      </c>
      <c r="P31" s="1131">
        <v>7</v>
      </c>
      <c r="Q31" s="138">
        <f t="shared" si="6"/>
        <v>347</v>
      </c>
      <c r="R31" s="327">
        <f>SUM(Q31/Q32)</f>
        <v>9.7746478873239437E-2</v>
      </c>
      <c r="T31" s="282"/>
      <c r="U31" s="282"/>
      <c r="V31" s="282"/>
      <c r="W31" s="282"/>
      <c r="X31" s="282"/>
      <c r="Y31" s="282"/>
      <c r="Z31" s="282"/>
      <c r="AA31" s="282"/>
      <c r="AB31" s="282"/>
      <c r="AC31" s="282"/>
      <c r="AD31" s="282"/>
      <c r="AE31" s="282"/>
      <c r="AF31" s="282"/>
      <c r="AG31" s="282"/>
      <c r="AH31" s="282"/>
      <c r="AI31" s="282"/>
    </row>
    <row r="32" spans="1:35" s="1413" customFormat="1" ht="16.5" thickTop="1" thickBot="1" x14ac:dyDescent="0.3">
      <c r="A32" s="92" t="s">
        <v>26</v>
      </c>
      <c r="B32" s="123">
        <f t="shared" ref="B32:P32" si="7">SUM(B28:B31)</f>
        <v>4</v>
      </c>
      <c r="C32" s="124">
        <f t="shared" si="7"/>
        <v>32</v>
      </c>
      <c r="D32" s="124">
        <f t="shared" si="7"/>
        <v>18</v>
      </c>
      <c r="E32" s="124">
        <f t="shared" si="7"/>
        <v>48</v>
      </c>
      <c r="F32" s="124">
        <f t="shared" si="7"/>
        <v>19</v>
      </c>
      <c r="G32" s="124">
        <f t="shared" si="7"/>
        <v>8</v>
      </c>
      <c r="H32" s="124">
        <f t="shared" si="7"/>
        <v>3</v>
      </c>
      <c r="I32" s="124">
        <f t="shared" si="7"/>
        <v>2315</v>
      </c>
      <c r="J32" s="124">
        <f t="shared" si="7"/>
        <v>17</v>
      </c>
      <c r="K32" s="124">
        <f t="shared" si="7"/>
        <v>26</v>
      </c>
      <c r="L32" s="124">
        <f t="shared" si="7"/>
        <v>358</v>
      </c>
      <c r="M32" s="124">
        <f t="shared" si="7"/>
        <v>532</v>
      </c>
      <c r="N32" s="124">
        <f t="shared" si="7"/>
        <v>3</v>
      </c>
      <c r="O32" s="124">
        <f t="shared" si="7"/>
        <v>115</v>
      </c>
      <c r="P32" s="139">
        <f t="shared" si="7"/>
        <v>52</v>
      </c>
      <c r="Q32" s="237">
        <f t="shared" si="6"/>
        <v>3550</v>
      </c>
      <c r="R32" s="238">
        <f>SUM(R28:R31)</f>
        <v>1</v>
      </c>
      <c r="T32" s="282"/>
      <c r="U32" s="86"/>
      <c r="V32" s="86"/>
      <c r="W32" s="86"/>
      <c r="X32" s="86"/>
      <c r="Y32" s="86"/>
      <c r="Z32" s="86"/>
      <c r="AA32" s="86"/>
      <c r="AB32" s="86"/>
      <c r="AC32" s="86"/>
      <c r="AD32" s="86"/>
      <c r="AE32" s="86"/>
      <c r="AF32" s="86"/>
      <c r="AG32" s="86"/>
      <c r="AH32" s="86"/>
      <c r="AI32" s="86"/>
    </row>
    <row r="33" spans="1:35" s="1413" customFormat="1" ht="17.25" customHeight="1" thickBot="1" x14ac:dyDescent="0.3">
      <c r="A33" s="93" t="s">
        <v>43</v>
      </c>
      <c r="B33" s="322">
        <f>SUM(B32/Q32)</f>
        <v>1.1267605633802818E-3</v>
      </c>
      <c r="C33" s="323">
        <f>SUM(C32/Q32)</f>
        <v>9.014084507042254E-3</v>
      </c>
      <c r="D33" s="323">
        <f>SUM(D32/Q32)</f>
        <v>5.0704225352112674E-3</v>
      </c>
      <c r="E33" s="323">
        <f>SUM(E32/Q32)</f>
        <v>1.3521126760563381E-2</v>
      </c>
      <c r="F33" s="323">
        <f>SUM(F32/Q32)</f>
        <v>5.3521126760563377E-3</v>
      </c>
      <c r="G33" s="323">
        <f>SUM(G32/Q32)</f>
        <v>2.2535211267605635E-3</v>
      </c>
      <c r="H33" s="323">
        <f>SUM(H32/Q32)</f>
        <v>8.4507042253521131E-4</v>
      </c>
      <c r="I33" s="323">
        <f>SUM(I32/Q32)</f>
        <v>0.65211267605633805</v>
      </c>
      <c r="J33" s="323">
        <f>SUM(J32/Q32)</f>
        <v>4.7887323943661972E-3</v>
      </c>
      <c r="K33" s="323">
        <f>SUM(K32/Q32)</f>
        <v>7.3239436619718309E-3</v>
      </c>
      <c r="L33" s="323">
        <f>SUM(L32/Q32)</f>
        <v>0.10084507042253521</v>
      </c>
      <c r="M33" s="323">
        <f>SUM(M32/Q32)</f>
        <v>0.14985915492957746</v>
      </c>
      <c r="N33" s="323">
        <f>SUM(N32/Q32)</f>
        <v>8.4507042253521131E-4</v>
      </c>
      <c r="O33" s="323">
        <f>SUM(O32/Q32)</f>
        <v>3.2394366197183097E-2</v>
      </c>
      <c r="P33" s="324">
        <f>SUM(P32/Q32)</f>
        <v>1.4647887323943662E-2</v>
      </c>
      <c r="Q33" s="236">
        <f t="shared" si="6"/>
        <v>1</v>
      </c>
      <c r="R33" s="415"/>
      <c r="T33" s="282"/>
      <c r="U33" s="86"/>
      <c r="V33" s="86"/>
      <c r="W33" s="86"/>
      <c r="X33" s="86"/>
      <c r="Y33" s="86"/>
      <c r="Z33" s="86"/>
      <c r="AA33" s="86"/>
      <c r="AB33" s="86"/>
      <c r="AC33" s="86"/>
      <c r="AD33" s="86"/>
      <c r="AE33" s="86"/>
      <c r="AF33" s="86"/>
      <c r="AG33" s="86"/>
      <c r="AH33" s="86"/>
      <c r="AI33" s="86"/>
    </row>
    <row r="34" spans="1:35" s="1413" customFormat="1" ht="16.5" thickBot="1" x14ac:dyDescent="0.3">
      <c r="A34" s="1836" t="s">
        <v>773</v>
      </c>
      <c r="B34" s="1837"/>
      <c r="C34" s="1837"/>
      <c r="D34" s="1837"/>
      <c r="E34" s="1837"/>
      <c r="F34" s="1837"/>
      <c r="G34" s="1837"/>
      <c r="H34" s="1837"/>
      <c r="I34" s="1837"/>
      <c r="J34" s="1837"/>
      <c r="K34" s="1837"/>
      <c r="L34" s="1837"/>
      <c r="M34" s="1837"/>
      <c r="N34" s="1837"/>
      <c r="O34" s="1837"/>
      <c r="P34" s="1837"/>
      <c r="Q34" s="1837"/>
      <c r="R34" s="1838"/>
    </row>
    <row r="35" spans="1:35" s="1413" customFormat="1" ht="66.75" customHeight="1" thickBot="1" x14ac:dyDescent="0.3">
      <c r="A35" s="75"/>
      <c r="B35" s="725" t="s">
        <v>80</v>
      </c>
      <c r="C35" s="726" t="s">
        <v>81</v>
      </c>
      <c r="D35" s="726" t="s">
        <v>82</v>
      </c>
      <c r="E35" s="726" t="s">
        <v>83</v>
      </c>
      <c r="F35" s="726" t="s">
        <v>84</v>
      </c>
      <c r="G35" s="726" t="s">
        <v>85</v>
      </c>
      <c r="H35" s="726" t="s">
        <v>86</v>
      </c>
      <c r="I35" s="726" t="s">
        <v>87</v>
      </c>
      <c r="J35" s="726" t="s">
        <v>88</v>
      </c>
      <c r="K35" s="726" t="s">
        <v>89</v>
      </c>
      <c r="L35" s="726" t="s">
        <v>90</v>
      </c>
      <c r="M35" s="726" t="s">
        <v>91</v>
      </c>
      <c r="N35" s="726" t="s">
        <v>92</v>
      </c>
      <c r="O35" s="726" t="s">
        <v>93</v>
      </c>
      <c r="P35" s="728" t="s">
        <v>94</v>
      </c>
      <c r="Q35" s="76" t="s">
        <v>95</v>
      </c>
      <c r="R35" s="76" t="s">
        <v>96</v>
      </c>
    </row>
    <row r="36" spans="1:35" s="1413" customFormat="1" ht="15.75" thickBot="1" x14ac:dyDescent="0.3">
      <c r="A36" s="1828" t="s">
        <v>76</v>
      </c>
      <c r="B36" s="1829"/>
      <c r="C36" s="1829"/>
      <c r="D36" s="1829"/>
      <c r="E36" s="1829"/>
      <c r="F36" s="1829"/>
      <c r="G36" s="1829"/>
      <c r="H36" s="1829"/>
      <c r="I36" s="1829"/>
      <c r="J36" s="1829"/>
      <c r="K36" s="1829"/>
      <c r="L36" s="1829"/>
      <c r="M36" s="1829"/>
      <c r="N36" s="1829"/>
      <c r="O36" s="1829"/>
      <c r="P36" s="1829"/>
      <c r="Q36" s="1829"/>
      <c r="R36" s="1835"/>
    </row>
    <row r="37" spans="1:35" s="1413" customFormat="1" x14ac:dyDescent="0.25">
      <c r="A37" s="89" t="s">
        <v>44</v>
      </c>
      <c r="B37" s="950">
        <v>0</v>
      </c>
      <c r="C37" s="1124">
        <v>0</v>
      </c>
      <c r="D37" s="1124">
        <v>0</v>
      </c>
      <c r="E37" s="1124">
        <v>0</v>
      </c>
      <c r="F37" s="1124">
        <v>0</v>
      </c>
      <c r="G37" s="1124">
        <v>0</v>
      </c>
      <c r="H37" s="1124">
        <v>0</v>
      </c>
      <c r="I37" s="1124">
        <v>25</v>
      </c>
      <c r="J37" s="1124">
        <v>0</v>
      </c>
      <c r="K37" s="1124">
        <v>0</v>
      </c>
      <c r="L37" s="1124">
        <v>3</v>
      </c>
      <c r="M37" s="1124">
        <v>1</v>
      </c>
      <c r="N37" s="1124">
        <v>0</v>
      </c>
      <c r="O37" s="1124">
        <v>1</v>
      </c>
      <c r="P37" s="1125">
        <v>0</v>
      </c>
      <c r="Q37" s="136">
        <f t="shared" ref="Q37:Q42" si="8">SUM(B37:P37)</f>
        <v>30</v>
      </c>
      <c r="R37" s="325">
        <f>SUM(Q37/Q41)</f>
        <v>0.20270270270270271</v>
      </c>
    </row>
    <row r="38" spans="1:35" s="1413" customFormat="1" x14ac:dyDescent="0.25">
      <c r="A38" s="90" t="s">
        <v>48</v>
      </c>
      <c r="B38" s="1126">
        <v>0</v>
      </c>
      <c r="C38" s="1127">
        <v>0</v>
      </c>
      <c r="D38" s="1127">
        <v>0</v>
      </c>
      <c r="E38" s="1127">
        <v>0</v>
      </c>
      <c r="F38" s="1127">
        <v>0</v>
      </c>
      <c r="G38" s="1127">
        <v>0</v>
      </c>
      <c r="H38" s="1127">
        <v>0</v>
      </c>
      <c r="I38" s="1127">
        <v>50</v>
      </c>
      <c r="J38" s="1127">
        <v>0</v>
      </c>
      <c r="K38" s="1127">
        <v>0</v>
      </c>
      <c r="L38" s="1127">
        <v>4</v>
      </c>
      <c r="M38" s="1127">
        <v>14</v>
      </c>
      <c r="N38" s="1127">
        <v>0</v>
      </c>
      <c r="O38" s="1127">
        <v>3</v>
      </c>
      <c r="P38" s="1128">
        <v>0</v>
      </c>
      <c r="Q38" s="137">
        <f t="shared" si="8"/>
        <v>71</v>
      </c>
      <c r="R38" s="326">
        <f>SUM(Q38/Q41)</f>
        <v>0.47972972972972971</v>
      </c>
    </row>
    <row r="39" spans="1:35" s="1413" customFormat="1" x14ac:dyDescent="0.25">
      <c r="A39" s="90" t="s">
        <v>45</v>
      </c>
      <c r="B39" s="1126">
        <v>0</v>
      </c>
      <c r="C39" s="1127">
        <v>0</v>
      </c>
      <c r="D39" s="1127">
        <v>0</v>
      </c>
      <c r="E39" s="1127">
        <v>0</v>
      </c>
      <c r="F39" s="1127">
        <v>0</v>
      </c>
      <c r="G39" s="1127">
        <v>0</v>
      </c>
      <c r="H39" s="1127">
        <v>0</v>
      </c>
      <c r="I39" s="1127">
        <v>33</v>
      </c>
      <c r="J39" s="1127">
        <v>0</v>
      </c>
      <c r="K39" s="1127">
        <v>0</v>
      </c>
      <c r="L39" s="1127">
        <v>2</v>
      </c>
      <c r="M39" s="1127">
        <v>8</v>
      </c>
      <c r="N39" s="1127">
        <v>0</v>
      </c>
      <c r="O39" s="1127">
        <v>1</v>
      </c>
      <c r="P39" s="1128">
        <v>1</v>
      </c>
      <c r="Q39" s="137">
        <f t="shared" si="8"/>
        <v>45</v>
      </c>
      <c r="R39" s="326">
        <f>SUM(Q39/Q41)</f>
        <v>0.30405405405405406</v>
      </c>
    </row>
    <row r="40" spans="1:35" s="1413" customFormat="1" ht="15.75" thickBot="1" x14ac:dyDescent="0.3">
      <c r="A40" s="91" t="s">
        <v>49</v>
      </c>
      <c r="B40" s="1129">
        <v>0</v>
      </c>
      <c r="C40" s="1130">
        <v>0</v>
      </c>
      <c r="D40" s="1130">
        <v>0</v>
      </c>
      <c r="E40" s="1130">
        <v>0</v>
      </c>
      <c r="F40" s="1130">
        <v>0</v>
      </c>
      <c r="G40" s="1130">
        <v>0</v>
      </c>
      <c r="H40" s="1130">
        <v>0</v>
      </c>
      <c r="I40" s="1130">
        <v>1</v>
      </c>
      <c r="J40" s="1130">
        <v>0</v>
      </c>
      <c r="K40" s="1130">
        <v>0</v>
      </c>
      <c r="L40" s="1130">
        <v>0</v>
      </c>
      <c r="M40" s="1130">
        <v>1</v>
      </c>
      <c r="N40" s="1130">
        <v>0</v>
      </c>
      <c r="O40" s="1130">
        <v>0</v>
      </c>
      <c r="P40" s="1131">
        <v>0</v>
      </c>
      <c r="Q40" s="138">
        <f t="shared" si="8"/>
        <v>2</v>
      </c>
      <c r="R40" s="327">
        <f>SUM(Q40/Q41)</f>
        <v>1.3513513513513514E-2</v>
      </c>
    </row>
    <row r="41" spans="1:35" s="1413" customFormat="1" ht="16.5" thickTop="1" thickBot="1" x14ac:dyDescent="0.3">
      <c r="A41" s="92" t="s">
        <v>26</v>
      </c>
      <c r="B41" s="123">
        <f t="shared" ref="B41:P41" si="9">SUM(B37:B40)</f>
        <v>0</v>
      </c>
      <c r="C41" s="124">
        <f t="shared" si="9"/>
        <v>0</v>
      </c>
      <c r="D41" s="124">
        <f t="shared" si="9"/>
        <v>0</v>
      </c>
      <c r="E41" s="124">
        <f t="shared" si="9"/>
        <v>0</v>
      </c>
      <c r="F41" s="124">
        <f t="shared" si="9"/>
        <v>0</v>
      </c>
      <c r="G41" s="124">
        <f t="shared" si="9"/>
        <v>0</v>
      </c>
      <c r="H41" s="124">
        <f t="shared" si="9"/>
        <v>0</v>
      </c>
      <c r="I41" s="124">
        <f t="shared" si="9"/>
        <v>109</v>
      </c>
      <c r="J41" s="124">
        <f t="shared" si="9"/>
        <v>0</v>
      </c>
      <c r="K41" s="124">
        <f t="shared" si="9"/>
        <v>0</v>
      </c>
      <c r="L41" s="124">
        <f t="shared" si="9"/>
        <v>9</v>
      </c>
      <c r="M41" s="124">
        <f t="shared" si="9"/>
        <v>24</v>
      </c>
      <c r="N41" s="124">
        <f t="shared" si="9"/>
        <v>0</v>
      </c>
      <c r="O41" s="124">
        <f t="shared" si="9"/>
        <v>5</v>
      </c>
      <c r="P41" s="139">
        <f t="shared" si="9"/>
        <v>1</v>
      </c>
      <c r="Q41" s="237">
        <f t="shared" si="8"/>
        <v>148</v>
      </c>
      <c r="R41" s="238">
        <f>SUM(R37:R40)</f>
        <v>1</v>
      </c>
    </row>
    <row r="42" spans="1:35" s="1413" customFormat="1" ht="15.75" thickBot="1" x14ac:dyDescent="0.3">
      <c r="A42" s="93" t="s">
        <v>43</v>
      </c>
      <c r="B42" s="322">
        <f>SUM(B41/Q41)</f>
        <v>0</v>
      </c>
      <c r="C42" s="323">
        <f>SUM(C41/Q41)</f>
        <v>0</v>
      </c>
      <c r="D42" s="323">
        <f>SUM(D41/Q41)</f>
        <v>0</v>
      </c>
      <c r="E42" s="323">
        <f>SUM(E41/Q41)</f>
        <v>0</v>
      </c>
      <c r="F42" s="323">
        <f>SUM(F41/Q41)</f>
        <v>0</v>
      </c>
      <c r="G42" s="323">
        <f>SUM(G41/Q41)</f>
        <v>0</v>
      </c>
      <c r="H42" s="323">
        <f>SUM(H41/Q41)</f>
        <v>0</v>
      </c>
      <c r="I42" s="323">
        <f>SUM(I41/Q41)</f>
        <v>0.73648648648648651</v>
      </c>
      <c r="J42" s="323">
        <f>SUM(J41/Q41)</f>
        <v>0</v>
      </c>
      <c r="K42" s="323">
        <f>SUM(K41/Q41)</f>
        <v>0</v>
      </c>
      <c r="L42" s="323">
        <f>SUM(L41/Q41)</f>
        <v>6.0810810810810814E-2</v>
      </c>
      <c r="M42" s="323">
        <f>SUM(M41/Q41)</f>
        <v>0.16216216216216217</v>
      </c>
      <c r="N42" s="323">
        <f>SUM(N41/Q41)</f>
        <v>0</v>
      </c>
      <c r="O42" s="323">
        <f>SUM(O41/Q41)</f>
        <v>3.3783783783783786E-2</v>
      </c>
      <c r="P42" s="324">
        <f>SUM(P41/Q41)</f>
        <v>6.7567567567567571E-3</v>
      </c>
      <c r="Q42" s="236">
        <f t="shared" si="8"/>
        <v>1</v>
      </c>
      <c r="R42" s="415"/>
    </row>
    <row r="43" spans="1:35" s="1413" customFormat="1" ht="16.5" customHeight="1" thickBot="1" x14ac:dyDescent="0.3">
      <c r="A43" s="1828" t="s">
        <v>350</v>
      </c>
      <c r="B43" s="1829"/>
      <c r="C43" s="1829"/>
      <c r="D43" s="1829"/>
      <c r="E43" s="1829"/>
      <c r="F43" s="1829"/>
      <c r="G43" s="1829"/>
      <c r="H43" s="1829"/>
      <c r="I43" s="1829"/>
      <c r="J43" s="1829"/>
      <c r="K43" s="1829"/>
      <c r="L43" s="1829"/>
      <c r="M43" s="1829"/>
      <c r="N43" s="1829"/>
      <c r="O43" s="1829"/>
      <c r="P43" s="1829"/>
      <c r="Q43" s="1830"/>
      <c r="R43" s="1831"/>
    </row>
    <row r="44" spans="1:35" s="1413" customFormat="1" x14ac:dyDescent="0.25">
      <c r="A44" s="89" t="s">
        <v>75</v>
      </c>
      <c r="B44" s="950">
        <v>0</v>
      </c>
      <c r="C44" s="1124">
        <v>0</v>
      </c>
      <c r="D44" s="1124">
        <v>0</v>
      </c>
      <c r="E44" s="1124">
        <v>0</v>
      </c>
      <c r="F44" s="1124">
        <v>0</v>
      </c>
      <c r="G44" s="1124">
        <v>0</v>
      </c>
      <c r="H44" s="1124">
        <v>0</v>
      </c>
      <c r="I44" s="1124">
        <v>2</v>
      </c>
      <c r="J44" s="1124">
        <v>0</v>
      </c>
      <c r="K44" s="1124">
        <v>0</v>
      </c>
      <c r="L44" s="1124">
        <v>0</v>
      </c>
      <c r="M44" s="1124">
        <v>2</v>
      </c>
      <c r="N44" s="1124">
        <v>0</v>
      </c>
      <c r="O44" s="1124">
        <v>0</v>
      </c>
      <c r="P44" s="1125">
        <v>0</v>
      </c>
      <c r="Q44" s="136">
        <f t="shared" ref="Q44:Q49" si="10">SUM(B44:P44)</f>
        <v>4</v>
      </c>
      <c r="R44" s="325">
        <f>SUM(Q44/Q48)</f>
        <v>2.7027027027027029E-2</v>
      </c>
    </row>
    <row r="45" spans="1:35" s="1413" customFormat="1" x14ac:dyDescent="0.25">
      <c r="A45" s="90" t="s">
        <v>46</v>
      </c>
      <c r="B45" s="1126">
        <v>0</v>
      </c>
      <c r="C45" s="1127">
        <v>0</v>
      </c>
      <c r="D45" s="1127">
        <v>0</v>
      </c>
      <c r="E45" s="1127">
        <v>0</v>
      </c>
      <c r="F45" s="1127">
        <v>0</v>
      </c>
      <c r="G45" s="1127">
        <v>0</v>
      </c>
      <c r="H45" s="1127">
        <v>0</v>
      </c>
      <c r="I45" s="1127">
        <v>50</v>
      </c>
      <c r="J45" s="1127">
        <v>0</v>
      </c>
      <c r="K45" s="1127">
        <v>0</v>
      </c>
      <c r="L45" s="1127">
        <v>5</v>
      </c>
      <c r="M45" s="1127">
        <v>11</v>
      </c>
      <c r="N45" s="1127">
        <v>0</v>
      </c>
      <c r="O45" s="1127">
        <v>4</v>
      </c>
      <c r="P45" s="1128">
        <v>1</v>
      </c>
      <c r="Q45" s="137">
        <f t="shared" si="10"/>
        <v>71</v>
      </c>
      <c r="R45" s="326">
        <f>SUM(Q45/Q48)</f>
        <v>0.47972972972972971</v>
      </c>
    </row>
    <row r="46" spans="1:35" s="1413" customFormat="1" x14ac:dyDescent="0.25">
      <c r="A46" s="90" t="s">
        <v>47</v>
      </c>
      <c r="B46" s="1126">
        <v>0</v>
      </c>
      <c r="C46" s="1127">
        <v>0</v>
      </c>
      <c r="D46" s="1127">
        <v>0</v>
      </c>
      <c r="E46" s="1127">
        <v>0</v>
      </c>
      <c r="F46" s="1127">
        <v>0</v>
      </c>
      <c r="G46" s="1127">
        <v>0</v>
      </c>
      <c r="H46" s="1127">
        <v>0</v>
      </c>
      <c r="I46" s="1127">
        <v>35</v>
      </c>
      <c r="J46" s="1127">
        <v>0</v>
      </c>
      <c r="K46" s="1127">
        <v>0</v>
      </c>
      <c r="L46" s="1127">
        <v>1</v>
      </c>
      <c r="M46" s="1127">
        <v>8</v>
      </c>
      <c r="N46" s="1127">
        <v>0</v>
      </c>
      <c r="O46" s="1127">
        <v>1</v>
      </c>
      <c r="P46" s="1128">
        <v>0</v>
      </c>
      <c r="Q46" s="137">
        <f t="shared" si="10"/>
        <v>45</v>
      </c>
      <c r="R46" s="326">
        <f>SUM(Q46/Q48)</f>
        <v>0.30405405405405406</v>
      </c>
      <c r="T46" s="86"/>
      <c r="U46" s="86"/>
      <c r="V46" s="86"/>
      <c r="W46" s="86"/>
      <c r="X46" s="86"/>
      <c r="Y46" s="86"/>
      <c r="Z46" s="86"/>
      <c r="AA46" s="86"/>
      <c r="AB46" s="86"/>
      <c r="AC46" s="86"/>
      <c r="AD46" s="86"/>
      <c r="AE46" s="86"/>
      <c r="AF46" s="86"/>
      <c r="AG46" s="86"/>
      <c r="AH46" s="86"/>
      <c r="AI46" s="86"/>
    </row>
    <row r="47" spans="1:35" s="1413" customFormat="1" ht="15.75" thickBot="1" x14ac:dyDescent="0.3">
      <c r="A47" s="91" t="s">
        <v>77</v>
      </c>
      <c r="B47" s="1129">
        <v>0</v>
      </c>
      <c r="C47" s="1130">
        <v>0</v>
      </c>
      <c r="D47" s="1130">
        <v>0</v>
      </c>
      <c r="E47" s="1130">
        <v>0</v>
      </c>
      <c r="F47" s="1130">
        <v>0</v>
      </c>
      <c r="G47" s="1130">
        <v>0</v>
      </c>
      <c r="H47" s="1130">
        <v>0</v>
      </c>
      <c r="I47" s="1130">
        <v>22</v>
      </c>
      <c r="J47" s="1130">
        <v>0</v>
      </c>
      <c r="K47" s="1130">
        <v>0</v>
      </c>
      <c r="L47" s="1130">
        <v>3</v>
      </c>
      <c r="M47" s="1130">
        <v>3</v>
      </c>
      <c r="N47" s="1130">
        <v>0</v>
      </c>
      <c r="O47" s="1130">
        <v>0</v>
      </c>
      <c r="P47" s="1131">
        <v>0</v>
      </c>
      <c r="Q47" s="138">
        <f t="shared" si="10"/>
        <v>28</v>
      </c>
      <c r="R47" s="327">
        <f>SUM(Q47/Q48)</f>
        <v>0.1891891891891892</v>
      </c>
      <c r="T47" s="282"/>
      <c r="U47" s="282"/>
      <c r="V47" s="282"/>
      <c r="W47" s="282"/>
      <c r="X47" s="282"/>
      <c r="Y47" s="282"/>
      <c r="Z47" s="282"/>
      <c r="AA47" s="282"/>
      <c r="AB47" s="282"/>
      <c r="AC47" s="282"/>
      <c r="AD47" s="282"/>
      <c r="AE47" s="282"/>
      <c r="AF47" s="282"/>
      <c r="AG47" s="282"/>
      <c r="AH47" s="282"/>
      <c r="AI47" s="282"/>
    </row>
    <row r="48" spans="1:35" s="1413" customFormat="1" ht="16.5" thickTop="1" thickBot="1" x14ac:dyDescent="0.3">
      <c r="A48" s="92" t="s">
        <v>26</v>
      </c>
      <c r="B48" s="123">
        <f t="shared" ref="B48:P48" si="11">SUM(B44:B47)</f>
        <v>0</v>
      </c>
      <c r="C48" s="124">
        <f t="shared" si="11"/>
        <v>0</v>
      </c>
      <c r="D48" s="124">
        <f t="shared" si="11"/>
        <v>0</v>
      </c>
      <c r="E48" s="124">
        <f t="shared" si="11"/>
        <v>0</v>
      </c>
      <c r="F48" s="124">
        <f t="shared" si="11"/>
        <v>0</v>
      </c>
      <c r="G48" s="124">
        <f t="shared" si="11"/>
        <v>0</v>
      </c>
      <c r="H48" s="124">
        <f t="shared" si="11"/>
        <v>0</v>
      </c>
      <c r="I48" s="124">
        <f t="shared" si="11"/>
        <v>109</v>
      </c>
      <c r="J48" s="124">
        <f t="shared" si="11"/>
        <v>0</v>
      </c>
      <c r="K48" s="124">
        <f t="shared" si="11"/>
        <v>0</v>
      </c>
      <c r="L48" s="124">
        <f t="shared" si="11"/>
        <v>9</v>
      </c>
      <c r="M48" s="124">
        <f t="shared" si="11"/>
        <v>24</v>
      </c>
      <c r="N48" s="124">
        <f t="shared" si="11"/>
        <v>0</v>
      </c>
      <c r="O48" s="124">
        <f t="shared" si="11"/>
        <v>5</v>
      </c>
      <c r="P48" s="139">
        <f t="shared" si="11"/>
        <v>1</v>
      </c>
      <c r="Q48" s="237">
        <f t="shared" si="10"/>
        <v>148</v>
      </c>
      <c r="R48" s="238">
        <f>SUM(R44:R47)</f>
        <v>1</v>
      </c>
      <c r="T48" s="282"/>
      <c r="U48" s="86"/>
      <c r="V48" s="86"/>
      <c r="W48" s="86"/>
      <c r="X48" s="86"/>
      <c r="Y48" s="86"/>
      <c r="Z48" s="86"/>
      <c r="AA48" s="86"/>
      <c r="AB48" s="86"/>
      <c r="AC48" s="86"/>
      <c r="AD48" s="86"/>
      <c r="AE48" s="86"/>
      <c r="AF48" s="86"/>
      <c r="AG48" s="86"/>
      <c r="AH48" s="86"/>
      <c r="AI48" s="86"/>
    </row>
    <row r="49" spans="1:35" s="1413" customFormat="1" ht="17.25" customHeight="1" thickBot="1" x14ac:dyDescent="0.3">
      <c r="A49" s="93" t="s">
        <v>43</v>
      </c>
      <c r="B49" s="322">
        <f>SUM(B48/Q48)</f>
        <v>0</v>
      </c>
      <c r="C49" s="323">
        <f>SUM(C48/Q48)</f>
        <v>0</v>
      </c>
      <c r="D49" s="323">
        <f>SUM(D48/Q48)</f>
        <v>0</v>
      </c>
      <c r="E49" s="323">
        <f>SUM(E48/Q48)</f>
        <v>0</v>
      </c>
      <c r="F49" s="323">
        <f>SUM(F48/Q48)</f>
        <v>0</v>
      </c>
      <c r="G49" s="323">
        <f>SUM(G48/Q48)</f>
        <v>0</v>
      </c>
      <c r="H49" s="323">
        <f>SUM(H48/Q48)</f>
        <v>0</v>
      </c>
      <c r="I49" s="323">
        <f>SUM(I48/Q48)</f>
        <v>0.73648648648648651</v>
      </c>
      <c r="J49" s="323">
        <f>SUM(J48/Q48)</f>
        <v>0</v>
      </c>
      <c r="K49" s="323">
        <f>SUM(K48/Q48)</f>
        <v>0</v>
      </c>
      <c r="L49" s="323">
        <f>SUM(L48/Q48)</f>
        <v>6.0810810810810814E-2</v>
      </c>
      <c r="M49" s="323">
        <f>SUM(M48/Q48)</f>
        <v>0.16216216216216217</v>
      </c>
      <c r="N49" s="323">
        <f>SUM(N48/Q48)</f>
        <v>0</v>
      </c>
      <c r="O49" s="323">
        <f>SUM(O48/Q48)</f>
        <v>3.3783783783783786E-2</v>
      </c>
      <c r="P49" s="2231">
        <f>SUM(P48/Q48)</f>
        <v>6.7567567567567571E-3</v>
      </c>
      <c r="Q49" s="2232">
        <f t="shared" si="10"/>
        <v>1</v>
      </c>
      <c r="R49" s="415"/>
      <c r="T49" s="282"/>
      <c r="U49" s="86"/>
      <c r="V49" s="86"/>
      <c r="W49" s="86"/>
      <c r="X49" s="86"/>
      <c r="Y49" s="86"/>
      <c r="Z49" s="86"/>
      <c r="AA49" s="86"/>
      <c r="AB49" s="86"/>
      <c r="AC49" s="86"/>
      <c r="AD49" s="86"/>
      <c r="AE49" s="86"/>
      <c r="AF49" s="86"/>
      <c r="AG49" s="86"/>
      <c r="AH49" s="86"/>
      <c r="AI49" s="86"/>
    </row>
    <row r="50" spans="1:35" s="1413" customFormat="1" ht="27.75" customHeight="1" thickBot="1" x14ac:dyDescent="0.3">
      <c r="A50" s="2233" t="s">
        <v>807</v>
      </c>
      <c r="B50" s="2233"/>
      <c r="C50" s="2233"/>
      <c r="D50" s="2233"/>
      <c r="E50" s="2233"/>
      <c r="F50" s="2233"/>
      <c r="G50" s="2233"/>
      <c r="H50" s="2233"/>
      <c r="I50" s="2233"/>
      <c r="J50" s="2233"/>
      <c r="K50" s="2233"/>
      <c r="L50" s="2233"/>
      <c r="M50" s="2233"/>
      <c r="N50" s="2233"/>
      <c r="O50" s="2233"/>
      <c r="P50" s="2233"/>
      <c r="Q50" s="2233"/>
      <c r="R50" s="2233"/>
      <c r="T50" s="282"/>
      <c r="U50" s="86"/>
      <c r="V50" s="86"/>
      <c r="W50" s="86"/>
      <c r="X50" s="86"/>
      <c r="Y50" s="86"/>
      <c r="Z50" s="86"/>
      <c r="AA50" s="86"/>
      <c r="AB50" s="86"/>
      <c r="AC50" s="86"/>
      <c r="AD50" s="86"/>
      <c r="AE50" s="86"/>
      <c r="AF50" s="86"/>
      <c r="AG50" s="86"/>
      <c r="AH50" s="86"/>
      <c r="AI50" s="86"/>
    </row>
    <row r="51" spans="1:35" s="203" customFormat="1" ht="16.5" hidden="1" thickBot="1" x14ac:dyDescent="0.3">
      <c r="A51" s="1836" t="s">
        <v>715</v>
      </c>
      <c r="B51" s="1837"/>
      <c r="C51" s="1837"/>
      <c r="D51" s="1837"/>
      <c r="E51" s="1837"/>
      <c r="F51" s="1837"/>
      <c r="G51" s="1837"/>
      <c r="H51" s="1837"/>
      <c r="I51" s="1837"/>
      <c r="J51" s="1837"/>
      <c r="K51" s="1837"/>
      <c r="L51" s="1837"/>
      <c r="M51" s="1837"/>
      <c r="N51" s="1837"/>
      <c r="O51" s="1837"/>
      <c r="P51" s="1837"/>
      <c r="Q51" s="1837"/>
      <c r="R51" s="1838"/>
    </row>
    <row r="52" spans="1:35" s="203" customFormat="1" ht="66.75" hidden="1" customHeight="1" thickBot="1" x14ac:dyDescent="0.3">
      <c r="A52" s="75"/>
      <c r="B52" s="725" t="s">
        <v>80</v>
      </c>
      <c r="C52" s="726" t="s">
        <v>81</v>
      </c>
      <c r="D52" s="726" t="s">
        <v>82</v>
      </c>
      <c r="E52" s="726" t="s">
        <v>83</v>
      </c>
      <c r="F52" s="726" t="s">
        <v>84</v>
      </c>
      <c r="G52" s="726" t="s">
        <v>85</v>
      </c>
      <c r="H52" s="726" t="s">
        <v>86</v>
      </c>
      <c r="I52" s="726" t="s">
        <v>87</v>
      </c>
      <c r="J52" s="726" t="s">
        <v>88</v>
      </c>
      <c r="K52" s="726" t="s">
        <v>89</v>
      </c>
      <c r="L52" s="726" t="s">
        <v>90</v>
      </c>
      <c r="M52" s="726" t="s">
        <v>91</v>
      </c>
      <c r="N52" s="726" t="s">
        <v>92</v>
      </c>
      <c r="O52" s="726" t="s">
        <v>93</v>
      </c>
      <c r="P52" s="728" t="s">
        <v>94</v>
      </c>
      <c r="Q52" s="76" t="s">
        <v>95</v>
      </c>
      <c r="R52" s="76" t="s">
        <v>96</v>
      </c>
    </row>
    <row r="53" spans="1:35" s="203" customFormat="1" ht="15.75" hidden="1" thickBot="1" x14ac:dyDescent="0.3">
      <c r="A53" s="1828" t="s">
        <v>76</v>
      </c>
      <c r="B53" s="1829"/>
      <c r="C53" s="1829"/>
      <c r="D53" s="1829"/>
      <c r="E53" s="1829"/>
      <c r="F53" s="1829"/>
      <c r="G53" s="1829"/>
      <c r="H53" s="1829"/>
      <c r="I53" s="1829"/>
      <c r="J53" s="1829"/>
      <c r="K53" s="1829"/>
      <c r="L53" s="1829"/>
      <c r="M53" s="1829"/>
      <c r="N53" s="1829"/>
      <c r="O53" s="1829"/>
      <c r="P53" s="1829"/>
      <c r="Q53" s="1829"/>
      <c r="R53" s="1835"/>
    </row>
    <row r="54" spans="1:35" s="203" customFormat="1" hidden="1" x14ac:dyDescent="0.25">
      <c r="A54" s="89" t="s">
        <v>44</v>
      </c>
      <c r="B54" s="370">
        <v>0</v>
      </c>
      <c r="C54" s="371">
        <v>0</v>
      </c>
      <c r="D54" s="371">
        <v>0</v>
      </c>
      <c r="E54" s="371">
        <v>0</v>
      </c>
      <c r="F54" s="371">
        <v>0</v>
      </c>
      <c r="G54" s="371">
        <v>0</v>
      </c>
      <c r="H54" s="371">
        <v>0</v>
      </c>
      <c r="I54" s="371">
        <v>10</v>
      </c>
      <c r="J54" s="371">
        <v>0</v>
      </c>
      <c r="K54" s="371">
        <v>0</v>
      </c>
      <c r="L54" s="371">
        <v>2</v>
      </c>
      <c r="M54" s="371">
        <v>1</v>
      </c>
      <c r="N54" s="371">
        <v>0</v>
      </c>
      <c r="O54" s="371">
        <v>0</v>
      </c>
      <c r="P54" s="372">
        <v>0</v>
      </c>
      <c r="Q54" s="136">
        <f t="shared" ref="Q54:Q59" si="12">SUM(B54:P54)</f>
        <v>13</v>
      </c>
      <c r="R54" s="325">
        <f>SUM(Q54/Q58)</f>
        <v>0.30952380952380953</v>
      </c>
    </row>
    <row r="55" spans="1:35" s="203" customFormat="1" hidden="1" x14ac:dyDescent="0.25">
      <c r="A55" s="90" t="s">
        <v>48</v>
      </c>
      <c r="B55" s="373">
        <v>0</v>
      </c>
      <c r="C55" s="374">
        <v>0</v>
      </c>
      <c r="D55" s="374">
        <v>0</v>
      </c>
      <c r="E55" s="374">
        <v>1</v>
      </c>
      <c r="F55" s="374">
        <v>0</v>
      </c>
      <c r="G55" s="374">
        <v>0</v>
      </c>
      <c r="H55" s="374">
        <v>0</v>
      </c>
      <c r="I55" s="374">
        <v>23</v>
      </c>
      <c r="J55" s="374">
        <v>0</v>
      </c>
      <c r="K55" s="374">
        <v>0</v>
      </c>
      <c r="L55" s="374">
        <v>2</v>
      </c>
      <c r="M55" s="374">
        <v>0</v>
      </c>
      <c r="N55" s="374">
        <v>0</v>
      </c>
      <c r="O55" s="374">
        <v>0</v>
      </c>
      <c r="P55" s="375">
        <v>0</v>
      </c>
      <c r="Q55" s="137">
        <f t="shared" si="12"/>
        <v>26</v>
      </c>
      <c r="R55" s="326">
        <f>SUM(Q55/Q58)</f>
        <v>0.61904761904761907</v>
      </c>
    </row>
    <row r="56" spans="1:35" s="203" customFormat="1" hidden="1" x14ac:dyDescent="0.25">
      <c r="A56" s="90" t="s">
        <v>45</v>
      </c>
      <c r="B56" s="373">
        <v>0</v>
      </c>
      <c r="C56" s="374">
        <v>0</v>
      </c>
      <c r="D56" s="374">
        <v>0</v>
      </c>
      <c r="E56" s="374">
        <v>1</v>
      </c>
      <c r="F56" s="374">
        <v>0</v>
      </c>
      <c r="G56" s="374">
        <v>0</v>
      </c>
      <c r="H56" s="374">
        <v>0</v>
      </c>
      <c r="I56" s="374">
        <v>1</v>
      </c>
      <c r="J56" s="374">
        <v>0</v>
      </c>
      <c r="K56" s="374">
        <v>0</v>
      </c>
      <c r="L56" s="374">
        <v>1</v>
      </c>
      <c r="M56" s="374">
        <v>0</v>
      </c>
      <c r="N56" s="374">
        <v>0</v>
      </c>
      <c r="O56" s="374">
        <v>0</v>
      </c>
      <c r="P56" s="375">
        <v>0</v>
      </c>
      <c r="Q56" s="137">
        <f t="shared" si="12"/>
        <v>3</v>
      </c>
      <c r="R56" s="326">
        <f>SUM(Q56/Q58)</f>
        <v>7.1428571428571425E-2</v>
      </c>
    </row>
    <row r="57" spans="1:35" s="203" customFormat="1" ht="15.75" hidden="1" thickBot="1" x14ac:dyDescent="0.3">
      <c r="A57" s="91" t="s">
        <v>49</v>
      </c>
      <c r="B57" s="376">
        <v>0</v>
      </c>
      <c r="C57" s="377">
        <v>0</v>
      </c>
      <c r="D57" s="377">
        <v>0</v>
      </c>
      <c r="E57" s="377">
        <v>0</v>
      </c>
      <c r="F57" s="377">
        <v>0</v>
      </c>
      <c r="G57" s="377">
        <v>0</v>
      </c>
      <c r="H57" s="377">
        <v>0</v>
      </c>
      <c r="I57" s="377">
        <v>0</v>
      </c>
      <c r="J57" s="377">
        <v>0</v>
      </c>
      <c r="K57" s="377">
        <v>0</v>
      </c>
      <c r="L57" s="377">
        <v>0</v>
      </c>
      <c r="M57" s="377">
        <v>0</v>
      </c>
      <c r="N57" s="377">
        <v>0</v>
      </c>
      <c r="O57" s="377">
        <v>0</v>
      </c>
      <c r="P57" s="378">
        <v>0</v>
      </c>
      <c r="Q57" s="138">
        <f t="shared" si="12"/>
        <v>0</v>
      </c>
      <c r="R57" s="327">
        <f>SUM(Q57/Q58)</f>
        <v>0</v>
      </c>
    </row>
    <row r="58" spans="1:35" s="203" customFormat="1" ht="16.5" hidden="1" thickTop="1" thickBot="1" x14ac:dyDescent="0.3">
      <c r="A58" s="92" t="s">
        <v>26</v>
      </c>
      <c r="B58" s="123">
        <f t="shared" ref="B58:P58" si="13">SUM(B54:B57)</f>
        <v>0</v>
      </c>
      <c r="C58" s="124">
        <f t="shared" si="13"/>
        <v>0</v>
      </c>
      <c r="D58" s="124">
        <f t="shared" si="13"/>
        <v>0</v>
      </c>
      <c r="E58" s="124">
        <f t="shared" si="13"/>
        <v>2</v>
      </c>
      <c r="F58" s="124">
        <f t="shared" si="13"/>
        <v>0</v>
      </c>
      <c r="G58" s="124">
        <f t="shared" si="13"/>
        <v>0</v>
      </c>
      <c r="H58" s="124">
        <f t="shared" si="13"/>
        <v>0</v>
      </c>
      <c r="I58" s="124">
        <f t="shared" si="13"/>
        <v>34</v>
      </c>
      <c r="J58" s="124">
        <f t="shared" si="13"/>
        <v>0</v>
      </c>
      <c r="K58" s="124">
        <f t="shared" si="13"/>
        <v>0</v>
      </c>
      <c r="L58" s="124">
        <f t="shared" si="13"/>
        <v>5</v>
      </c>
      <c r="M58" s="124">
        <f t="shared" si="13"/>
        <v>1</v>
      </c>
      <c r="N58" s="124">
        <f t="shared" si="13"/>
        <v>0</v>
      </c>
      <c r="O58" s="124">
        <f t="shared" si="13"/>
        <v>0</v>
      </c>
      <c r="P58" s="139">
        <f t="shared" si="13"/>
        <v>0</v>
      </c>
      <c r="Q58" s="237">
        <f t="shared" si="12"/>
        <v>42</v>
      </c>
      <c r="R58" s="238">
        <f>SUM(R54:R57)</f>
        <v>1</v>
      </c>
    </row>
    <row r="59" spans="1:35" s="203" customFormat="1" ht="15.75" hidden="1" thickBot="1" x14ac:dyDescent="0.3">
      <c r="A59" s="93" t="s">
        <v>43</v>
      </c>
      <c r="B59" s="322">
        <f>SUM(B58/Q58)</f>
        <v>0</v>
      </c>
      <c r="C59" s="323">
        <f>SUM(C58/Q58)</f>
        <v>0</v>
      </c>
      <c r="D59" s="323">
        <f>SUM(D58/Q58)</f>
        <v>0</v>
      </c>
      <c r="E59" s="323">
        <f>SUM(E58/Q58)</f>
        <v>4.7619047619047616E-2</v>
      </c>
      <c r="F59" s="323">
        <f>SUM(F58/Q58)</f>
        <v>0</v>
      </c>
      <c r="G59" s="323">
        <f>SUM(G58/Q58)</f>
        <v>0</v>
      </c>
      <c r="H59" s="323">
        <f>SUM(H58/Q58)</f>
        <v>0</v>
      </c>
      <c r="I59" s="323">
        <f>SUM(I58/Q58)</f>
        <v>0.80952380952380953</v>
      </c>
      <c r="J59" s="323">
        <f>SUM(J58/Q58)</f>
        <v>0</v>
      </c>
      <c r="K59" s="323">
        <f>SUM(K58/Q58)</f>
        <v>0</v>
      </c>
      <c r="L59" s="323">
        <f>SUM(L58/Q58)</f>
        <v>0.11904761904761904</v>
      </c>
      <c r="M59" s="323">
        <f>SUM(M58/Q58)</f>
        <v>2.3809523809523808E-2</v>
      </c>
      <c r="N59" s="323">
        <f>SUM(N58/Q58)</f>
        <v>0</v>
      </c>
      <c r="O59" s="323">
        <f>SUM(O58/Q58)</f>
        <v>0</v>
      </c>
      <c r="P59" s="324">
        <f>SUM(P58/Q58)</f>
        <v>0</v>
      </c>
      <c r="Q59" s="236">
        <f t="shared" si="12"/>
        <v>1</v>
      </c>
      <c r="R59" s="415"/>
    </row>
    <row r="60" spans="1:35" s="203" customFormat="1" ht="16.5" hidden="1" customHeight="1" thickBot="1" x14ac:dyDescent="0.3">
      <c r="A60" s="1828" t="s">
        <v>350</v>
      </c>
      <c r="B60" s="1829"/>
      <c r="C60" s="1829"/>
      <c r="D60" s="1829"/>
      <c r="E60" s="1829"/>
      <c r="F60" s="1829"/>
      <c r="G60" s="1829"/>
      <c r="H60" s="1829"/>
      <c r="I60" s="1829"/>
      <c r="J60" s="1829"/>
      <c r="K60" s="1829"/>
      <c r="L60" s="1829"/>
      <c r="M60" s="1829"/>
      <c r="N60" s="1829"/>
      <c r="O60" s="1829"/>
      <c r="P60" s="1829"/>
      <c r="Q60" s="1830"/>
      <c r="R60" s="1831"/>
    </row>
    <row r="61" spans="1:35" s="203" customFormat="1" hidden="1" x14ac:dyDescent="0.25">
      <c r="A61" s="89" t="s">
        <v>75</v>
      </c>
      <c r="B61" s="370">
        <v>0</v>
      </c>
      <c r="C61" s="371">
        <v>0</v>
      </c>
      <c r="D61" s="371">
        <v>0</v>
      </c>
      <c r="E61" s="371">
        <v>0</v>
      </c>
      <c r="F61" s="371">
        <v>0</v>
      </c>
      <c r="G61" s="371">
        <v>0</v>
      </c>
      <c r="H61" s="371">
        <v>0</v>
      </c>
      <c r="I61" s="371">
        <v>0</v>
      </c>
      <c r="J61" s="371">
        <v>0</v>
      </c>
      <c r="K61" s="371">
        <v>0</v>
      </c>
      <c r="L61" s="371">
        <v>0</v>
      </c>
      <c r="M61" s="371">
        <v>0</v>
      </c>
      <c r="N61" s="371">
        <v>0</v>
      </c>
      <c r="O61" s="371">
        <v>0</v>
      </c>
      <c r="P61" s="372">
        <v>0</v>
      </c>
      <c r="Q61" s="136">
        <f t="shared" ref="Q61:Q66" si="14">SUM(B61:P61)</f>
        <v>0</v>
      </c>
      <c r="R61" s="325">
        <f>SUM(Q61/Q65)</f>
        <v>0</v>
      </c>
    </row>
    <row r="62" spans="1:35" s="203" customFormat="1" hidden="1" x14ac:dyDescent="0.25">
      <c r="A62" s="90" t="s">
        <v>46</v>
      </c>
      <c r="B62" s="373">
        <v>0</v>
      </c>
      <c r="C62" s="374">
        <v>0</v>
      </c>
      <c r="D62" s="374">
        <v>0</v>
      </c>
      <c r="E62" s="374">
        <v>0</v>
      </c>
      <c r="F62" s="374">
        <v>0</v>
      </c>
      <c r="G62" s="374">
        <v>0</v>
      </c>
      <c r="H62" s="374">
        <v>0</v>
      </c>
      <c r="I62" s="374">
        <v>10</v>
      </c>
      <c r="J62" s="374">
        <v>0</v>
      </c>
      <c r="K62" s="374">
        <v>0</v>
      </c>
      <c r="L62" s="374">
        <v>4</v>
      </c>
      <c r="M62" s="374">
        <v>0</v>
      </c>
      <c r="N62" s="374">
        <v>0</v>
      </c>
      <c r="O62" s="374">
        <v>0</v>
      </c>
      <c r="P62" s="375">
        <v>0</v>
      </c>
      <c r="Q62" s="137">
        <f t="shared" si="14"/>
        <v>14</v>
      </c>
      <c r="R62" s="326">
        <f>SUM(Q62/Q65)</f>
        <v>0.33333333333333331</v>
      </c>
    </row>
    <row r="63" spans="1:35" s="203" customFormat="1" hidden="1" x14ac:dyDescent="0.25">
      <c r="A63" s="90" t="s">
        <v>47</v>
      </c>
      <c r="B63" s="373">
        <v>0</v>
      </c>
      <c r="C63" s="374">
        <v>0</v>
      </c>
      <c r="D63" s="374">
        <v>0</v>
      </c>
      <c r="E63" s="374">
        <v>2</v>
      </c>
      <c r="F63" s="374">
        <v>0</v>
      </c>
      <c r="G63" s="374">
        <v>0</v>
      </c>
      <c r="H63" s="374">
        <v>0</v>
      </c>
      <c r="I63" s="374">
        <v>6</v>
      </c>
      <c r="J63" s="374">
        <v>0</v>
      </c>
      <c r="K63" s="374">
        <v>0</v>
      </c>
      <c r="L63" s="374">
        <v>0</v>
      </c>
      <c r="M63" s="374">
        <v>1</v>
      </c>
      <c r="N63" s="374">
        <v>0</v>
      </c>
      <c r="O63" s="374">
        <v>0</v>
      </c>
      <c r="P63" s="375">
        <v>0</v>
      </c>
      <c r="Q63" s="137">
        <f t="shared" si="14"/>
        <v>9</v>
      </c>
      <c r="R63" s="326">
        <f>SUM(Q63/Q65)</f>
        <v>0.21428571428571427</v>
      </c>
      <c r="T63" s="86"/>
      <c r="U63" s="86"/>
      <c r="V63" s="86"/>
      <c r="W63" s="86"/>
      <c r="X63" s="86"/>
      <c r="Y63" s="86"/>
      <c r="Z63" s="86"/>
      <c r="AA63" s="86"/>
      <c r="AB63" s="86"/>
      <c r="AC63" s="86"/>
      <c r="AD63" s="86"/>
      <c r="AE63" s="86"/>
      <c r="AF63" s="86"/>
      <c r="AG63" s="86"/>
      <c r="AH63" s="86"/>
      <c r="AI63" s="86"/>
    </row>
    <row r="64" spans="1:35" s="203" customFormat="1" ht="15.75" hidden="1" thickBot="1" x14ac:dyDescent="0.3">
      <c r="A64" s="91" t="s">
        <v>77</v>
      </c>
      <c r="B64" s="376">
        <v>0</v>
      </c>
      <c r="C64" s="377">
        <v>0</v>
      </c>
      <c r="D64" s="377">
        <v>0</v>
      </c>
      <c r="E64" s="377">
        <v>0</v>
      </c>
      <c r="F64" s="377">
        <v>0</v>
      </c>
      <c r="G64" s="377">
        <v>0</v>
      </c>
      <c r="H64" s="377">
        <v>0</v>
      </c>
      <c r="I64" s="377">
        <v>18</v>
      </c>
      <c r="J64" s="377">
        <v>0</v>
      </c>
      <c r="K64" s="377">
        <v>0</v>
      </c>
      <c r="L64" s="377">
        <v>1</v>
      </c>
      <c r="M64" s="377">
        <v>0</v>
      </c>
      <c r="N64" s="377">
        <v>0</v>
      </c>
      <c r="O64" s="377">
        <v>0</v>
      </c>
      <c r="P64" s="378">
        <v>0</v>
      </c>
      <c r="Q64" s="138">
        <f t="shared" si="14"/>
        <v>19</v>
      </c>
      <c r="R64" s="327">
        <f>SUM(Q64/Q65)</f>
        <v>0.45238095238095238</v>
      </c>
      <c r="T64" s="282"/>
      <c r="U64" s="282"/>
      <c r="V64" s="282"/>
      <c r="W64" s="282"/>
      <c r="X64" s="282"/>
      <c r="Y64" s="282"/>
      <c r="Z64" s="282"/>
      <c r="AA64" s="282"/>
      <c r="AB64" s="282"/>
      <c r="AC64" s="282"/>
      <c r="AD64" s="282"/>
      <c r="AE64" s="282"/>
      <c r="AF64" s="282"/>
      <c r="AG64" s="282"/>
      <c r="AH64" s="282"/>
      <c r="AI64" s="282"/>
    </row>
    <row r="65" spans="1:35" s="203" customFormat="1" ht="16.5" hidden="1" thickTop="1" thickBot="1" x14ac:dyDescent="0.3">
      <c r="A65" s="92" t="s">
        <v>26</v>
      </c>
      <c r="B65" s="123">
        <f t="shared" ref="B65:P65" si="15">SUM(B61:B64)</f>
        <v>0</v>
      </c>
      <c r="C65" s="124">
        <f t="shared" si="15"/>
        <v>0</v>
      </c>
      <c r="D65" s="124">
        <f t="shared" si="15"/>
        <v>0</v>
      </c>
      <c r="E65" s="124">
        <f t="shared" si="15"/>
        <v>2</v>
      </c>
      <c r="F65" s="124">
        <f t="shared" si="15"/>
        <v>0</v>
      </c>
      <c r="G65" s="124">
        <f t="shared" si="15"/>
        <v>0</v>
      </c>
      <c r="H65" s="124">
        <f t="shared" si="15"/>
        <v>0</v>
      </c>
      <c r="I65" s="124">
        <f t="shared" si="15"/>
        <v>34</v>
      </c>
      <c r="J65" s="124">
        <f t="shared" si="15"/>
        <v>0</v>
      </c>
      <c r="K65" s="124">
        <f t="shared" si="15"/>
        <v>0</v>
      </c>
      <c r="L65" s="124">
        <f t="shared" si="15"/>
        <v>5</v>
      </c>
      <c r="M65" s="124">
        <f t="shared" si="15"/>
        <v>1</v>
      </c>
      <c r="N65" s="124">
        <f t="shared" si="15"/>
        <v>0</v>
      </c>
      <c r="O65" s="124">
        <f t="shared" si="15"/>
        <v>0</v>
      </c>
      <c r="P65" s="139">
        <f t="shared" si="15"/>
        <v>0</v>
      </c>
      <c r="Q65" s="237">
        <f t="shared" si="14"/>
        <v>42</v>
      </c>
      <c r="R65" s="238">
        <f>SUM(R61:R64)</f>
        <v>1</v>
      </c>
      <c r="T65" s="282"/>
      <c r="U65" s="86"/>
      <c r="V65" s="86"/>
      <c r="W65" s="86"/>
      <c r="X65" s="86"/>
      <c r="Y65" s="86"/>
      <c r="Z65" s="86"/>
      <c r="AA65" s="86"/>
      <c r="AB65" s="86"/>
      <c r="AC65" s="86"/>
      <c r="AD65" s="86"/>
      <c r="AE65" s="86"/>
      <c r="AF65" s="86"/>
      <c r="AG65" s="86"/>
      <c r="AH65" s="86"/>
      <c r="AI65" s="86"/>
    </row>
    <row r="66" spans="1:35" s="203" customFormat="1" ht="17.25" hidden="1" customHeight="1" thickBot="1" x14ac:dyDescent="0.3">
      <c r="A66" s="93" t="s">
        <v>43</v>
      </c>
      <c r="B66" s="322">
        <f>SUM(B65/Q65)</f>
        <v>0</v>
      </c>
      <c r="C66" s="323">
        <f>SUM(C65/Q65)</f>
        <v>0</v>
      </c>
      <c r="D66" s="323">
        <f>SUM(D65/Q65)</f>
        <v>0</v>
      </c>
      <c r="E66" s="323">
        <f>SUM(E65/Q65)</f>
        <v>4.7619047619047616E-2</v>
      </c>
      <c r="F66" s="323">
        <f>SUM(F65/Q65)</f>
        <v>0</v>
      </c>
      <c r="G66" s="323">
        <f>SUM(G65/Q65)</f>
        <v>0</v>
      </c>
      <c r="H66" s="323">
        <f>SUM(H65/Q65)</f>
        <v>0</v>
      </c>
      <c r="I66" s="323">
        <f>SUM(I65/Q65)</f>
        <v>0.80952380952380953</v>
      </c>
      <c r="J66" s="323">
        <f>SUM(J65/Q65)</f>
        <v>0</v>
      </c>
      <c r="K66" s="323">
        <f>SUM(K65/Q65)</f>
        <v>0</v>
      </c>
      <c r="L66" s="323">
        <f>SUM(L65/Q65)</f>
        <v>0.11904761904761904</v>
      </c>
      <c r="M66" s="323">
        <f>SUM(M65/Q65)</f>
        <v>2.3809523809523808E-2</v>
      </c>
      <c r="N66" s="323">
        <f>SUM(N65/Q65)</f>
        <v>0</v>
      </c>
      <c r="O66" s="323">
        <f>SUM(O65/Q65)</f>
        <v>0</v>
      </c>
      <c r="P66" s="324">
        <f>SUM(P65/Q65)</f>
        <v>0</v>
      </c>
      <c r="Q66" s="236">
        <f t="shared" si="14"/>
        <v>1</v>
      </c>
      <c r="R66" s="415"/>
      <c r="T66" s="282"/>
      <c r="U66" s="86"/>
      <c r="V66" s="86"/>
      <c r="W66" s="86"/>
      <c r="X66" s="86"/>
      <c r="Y66" s="86"/>
      <c r="Z66" s="86"/>
      <c r="AA66" s="86"/>
      <c r="AB66" s="86"/>
      <c r="AC66" s="86"/>
      <c r="AD66" s="86"/>
      <c r="AE66" s="86"/>
      <c r="AF66" s="86"/>
      <c r="AG66" s="86"/>
      <c r="AH66" s="86"/>
      <c r="AI66" s="86"/>
    </row>
    <row r="67" spans="1:35" s="203" customFormat="1" ht="16.5" hidden="1" thickBot="1" x14ac:dyDescent="0.3">
      <c r="A67" s="1836" t="s">
        <v>608</v>
      </c>
      <c r="B67" s="1837"/>
      <c r="C67" s="1837"/>
      <c r="D67" s="1837"/>
      <c r="E67" s="1837"/>
      <c r="F67" s="1837"/>
      <c r="G67" s="1837"/>
      <c r="H67" s="1837"/>
      <c r="I67" s="1837"/>
      <c r="J67" s="1837"/>
      <c r="K67" s="1837"/>
      <c r="L67" s="1837"/>
      <c r="M67" s="1837"/>
      <c r="N67" s="1837"/>
      <c r="O67" s="1837"/>
      <c r="P67" s="1837"/>
      <c r="Q67" s="1837"/>
      <c r="R67" s="1838"/>
    </row>
    <row r="68" spans="1:35" s="203" customFormat="1" ht="66.75" hidden="1" customHeight="1" thickBot="1" x14ac:dyDescent="0.3">
      <c r="A68" s="75"/>
      <c r="B68" s="725" t="s">
        <v>80</v>
      </c>
      <c r="C68" s="726" t="s">
        <v>81</v>
      </c>
      <c r="D68" s="726" t="s">
        <v>82</v>
      </c>
      <c r="E68" s="726" t="s">
        <v>83</v>
      </c>
      <c r="F68" s="726" t="s">
        <v>84</v>
      </c>
      <c r="G68" s="726" t="s">
        <v>85</v>
      </c>
      <c r="H68" s="726" t="s">
        <v>86</v>
      </c>
      <c r="I68" s="726" t="s">
        <v>87</v>
      </c>
      <c r="J68" s="726" t="s">
        <v>88</v>
      </c>
      <c r="K68" s="726" t="s">
        <v>89</v>
      </c>
      <c r="L68" s="726" t="s">
        <v>90</v>
      </c>
      <c r="M68" s="726" t="s">
        <v>91</v>
      </c>
      <c r="N68" s="726" t="s">
        <v>92</v>
      </c>
      <c r="O68" s="726" t="s">
        <v>93</v>
      </c>
      <c r="P68" s="728" t="s">
        <v>94</v>
      </c>
      <c r="Q68" s="76" t="s">
        <v>95</v>
      </c>
      <c r="R68" s="76" t="s">
        <v>96</v>
      </c>
    </row>
    <row r="69" spans="1:35" s="203" customFormat="1" ht="15.75" hidden="1" thickBot="1" x14ac:dyDescent="0.3">
      <c r="A69" s="1828" t="s">
        <v>76</v>
      </c>
      <c r="B69" s="1829"/>
      <c r="C69" s="1829"/>
      <c r="D69" s="1829"/>
      <c r="E69" s="1829"/>
      <c r="F69" s="1829"/>
      <c r="G69" s="1829"/>
      <c r="H69" s="1829"/>
      <c r="I69" s="1829"/>
      <c r="J69" s="1829"/>
      <c r="K69" s="1829"/>
      <c r="L69" s="1829"/>
      <c r="M69" s="1829"/>
      <c r="N69" s="1829"/>
      <c r="O69" s="1829"/>
      <c r="P69" s="1829"/>
      <c r="Q69" s="1829"/>
      <c r="R69" s="1835"/>
    </row>
    <row r="70" spans="1:35" s="203" customFormat="1" hidden="1" x14ac:dyDescent="0.25">
      <c r="A70" s="89" t="s">
        <v>44</v>
      </c>
      <c r="B70" s="370">
        <v>0</v>
      </c>
      <c r="C70" s="371">
        <v>0</v>
      </c>
      <c r="D70" s="371">
        <v>0</v>
      </c>
      <c r="E70" s="371">
        <v>0</v>
      </c>
      <c r="F70" s="371">
        <v>0</v>
      </c>
      <c r="G70" s="371">
        <v>0</v>
      </c>
      <c r="H70" s="371">
        <v>0</v>
      </c>
      <c r="I70" s="371">
        <v>4</v>
      </c>
      <c r="J70" s="371">
        <v>0</v>
      </c>
      <c r="K70" s="371">
        <v>0</v>
      </c>
      <c r="L70" s="371">
        <v>0</v>
      </c>
      <c r="M70" s="371">
        <v>0</v>
      </c>
      <c r="N70" s="371">
        <v>0</v>
      </c>
      <c r="O70" s="371">
        <v>0</v>
      </c>
      <c r="P70" s="372">
        <v>0</v>
      </c>
      <c r="Q70" s="136">
        <f t="shared" ref="Q70:Q75" si="16">SUM(B70:P70)</f>
        <v>4</v>
      </c>
      <c r="R70" s="325">
        <f>SUM(Q70/Q74)</f>
        <v>0.19047619047619047</v>
      </c>
    </row>
    <row r="71" spans="1:35" s="203" customFormat="1" hidden="1" x14ac:dyDescent="0.25">
      <c r="A71" s="90" t="s">
        <v>48</v>
      </c>
      <c r="B71" s="373">
        <v>0</v>
      </c>
      <c r="C71" s="374">
        <v>0</v>
      </c>
      <c r="D71" s="374">
        <v>0</v>
      </c>
      <c r="E71" s="374">
        <v>0</v>
      </c>
      <c r="F71" s="374">
        <v>0</v>
      </c>
      <c r="G71" s="374">
        <v>0</v>
      </c>
      <c r="H71" s="374">
        <v>0</v>
      </c>
      <c r="I71" s="374">
        <v>13</v>
      </c>
      <c r="J71" s="374">
        <v>0</v>
      </c>
      <c r="K71" s="374">
        <v>0</v>
      </c>
      <c r="L71" s="374">
        <v>3</v>
      </c>
      <c r="M71" s="374">
        <v>0</v>
      </c>
      <c r="N71" s="374">
        <v>0</v>
      </c>
      <c r="O71" s="374">
        <v>0</v>
      </c>
      <c r="P71" s="375">
        <v>0</v>
      </c>
      <c r="Q71" s="137">
        <f t="shared" si="16"/>
        <v>16</v>
      </c>
      <c r="R71" s="326">
        <f>SUM(Q71/Q74)</f>
        <v>0.76190476190476186</v>
      </c>
    </row>
    <row r="72" spans="1:35" s="203" customFormat="1" hidden="1" x14ac:dyDescent="0.25">
      <c r="A72" s="90" t="s">
        <v>45</v>
      </c>
      <c r="B72" s="373">
        <v>0</v>
      </c>
      <c r="C72" s="374">
        <v>0</v>
      </c>
      <c r="D72" s="374">
        <v>0</v>
      </c>
      <c r="E72" s="374">
        <v>0</v>
      </c>
      <c r="F72" s="374">
        <v>0</v>
      </c>
      <c r="G72" s="374">
        <v>0</v>
      </c>
      <c r="H72" s="374">
        <v>0</v>
      </c>
      <c r="I72" s="374">
        <v>0</v>
      </c>
      <c r="J72" s="374">
        <v>0</v>
      </c>
      <c r="K72" s="374">
        <v>0</v>
      </c>
      <c r="L72" s="374">
        <v>0</v>
      </c>
      <c r="M72" s="374">
        <v>0</v>
      </c>
      <c r="N72" s="374">
        <v>0</v>
      </c>
      <c r="O72" s="374">
        <v>0</v>
      </c>
      <c r="P72" s="375">
        <v>0</v>
      </c>
      <c r="Q72" s="137">
        <f t="shared" si="16"/>
        <v>0</v>
      </c>
      <c r="R72" s="326">
        <f>SUM(Q72/Q74)</f>
        <v>0</v>
      </c>
    </row>
    <row r="73" spans="1:35" s="203" customFormat="1" ht="15.75" hidden="1" thickBot="1" x14ac:dyDescent="0.3">
      <c r="A73" s="91" t="s">
        <v>49</v>
      </c>
      <c r="B73" s="376">
        <v>0</v>
      </c>
      <c r="C73" s="377">
        <v>0</v>
      </c>
      <c r="D73" s="377">
        <v>0</v>
      </c>
      <c r="E73" s="377">
        <v>0</v>
      </c>
      <c r="F73" s="377">
        <v>0</v>
      </c>
      <c r="G73" s="377">
        <v>0</v>
      </c>
      <c r="H73" s="377">
        <v>0</v>
      </c>
      <c r="I73" s="377">
        <v>1</v>
      </c>
      <c r="J73" s="377">
        <v>0</v>
      </c>
      <c r="K73" s="377">
        <v>0</v>
      </c>
      <c r="L73" s="377">
        <v>0</v>
      </c>
      <c r="M73" s="377">
        <v>0</v>
      </c>
      <c r="N73" s="377">
        <v>0</v>
      </c>
      <c r="O73" s="377">
        <v>0</v>
      </c>
      <c r="P73" s="378">
        <v>0</v>
      </c>
      <c r="Q73" s="138">
        <f t="shared" si="16"/>
        <v>1</v>
      </c>
      <c r="R73" s="327">
        <f>SUM(Q73/Q74)</f>
        <v>4.7619047619047616E-2</v>
      </c>
    </row>
    <row r="74" spans="1:35" s="203" customFormat="1" ht="16.5" hidden="1" thickTop="1" thickBot="1" x14ac:dyDescent="0.3">
      <c r="A74" s="92" t="s">
        <v>26</v>
      </c>
      <c r="B74" s="123">
        <f t="shared" ref="B74:P74" si="17">SUM(B70:B73)</f>
        <v>0</v>
      </c>
      <c r="C74" s="124">
        <f t="shared" si="17"/>
        <v>0</v>
      </c>
      <c r="D74" s="124">
        <f t="shared" si="17"/>
        <v>0</v>
      </c>
      <c r="E74" s="124">
        <f t="shared" si="17"/>
        <v>0</v>
      </c>
      <c r="F74" s="124">
        <f t="shared" si="17"/>
        <v>0</v>
      </c>
      <c r="G74" s="124">
        <f t="shared" si="17"/>
        <v>0</v>
      </c>
      <c r="H74" s="124">
        <f t="shared" si="17"/>
        <v>0</v>
      </c>
      <c r="I74" s="124">
        <f t="shared" si="17"/>
        <v>18</v>
      </c>
      <c r="J74" s="124">
        <f t="shared" si="17"/>
        <v>0</v>
      </c>
      <c r="K74" s="124">
        <f t="shared" si="17"/>
        <v>0</v>
      </c>
      <c r="L74" s="124">
        <f t="shared" si="17"/>
        <v>3</v>
      </c>
      <c r="M74" s="124">
        <f t="shared" si="17"/>
        <v>0</v>
      </c>
      <c r="N74" s="124">
        <f t="shared" si="17"/>
        <v>0</v>
      </c>
      <c r="O74" s="124">
        <f t="shared" si="17"/>
        <v>0</v>
      </c>
      <c r="P74" s="878">
        <f t="shared" si="17"/>
        <v>0</v>
      </c>
      <c r="Q74" s="831">
        <f t="shared" si="16"/>
        <v>21</v>
      </c>
      <c r="R74" s="1081">
        <f>SUM(R70:R73)</f>
        <v>1</v>
      </c>
    </row>
    <row r="75" spans="1:35" s="203" customFormat="1" ht="15.75" hidden="1" thickBot="1" x14ac:dyDescent="0.3">
      <c r="A75" s="93" t="s">
        <v>43</v>
      </c>
      <c r="B75" s="322">
        <f>SUM(B74/Q74)</f>
        <v>0</v>
      </c>
      <c r="C75" s="323">
        <f>SUM(C74/Q74)</f>
        <v>0</v>
      </c>
      <c r="D75" s="323">
        <f>SUM(D74/Q74)</f>
        <v>0</v>
      </c>
      <c r="E75" s="323">
        <f>SUM(E74/Q74)</f>
        <v>0</v>
      </c>
      <c r="F75" s="323">
        <f>SUM(F74/Q74)</f>
        <v>0</v>
      </c>
      <c r="G75" s="323">
        <f>SUM(G74/Q74)</f>
        <v>0</v>
      </c>
      <c r="H75" s="323">
        <f>SUM(H74/Q74)</f>
        <v>0</v>
      </c>
      <c r="I75" s="323">
        <f>SUM(I74/Q74)</f>
        <v>0.8571428571428571</v>
      </c>
      <c r="J75" s="323">
        <f>SUM(J74/Q74)</f>
        <v>0</v>
      </c>
      <c r="K75" s="323">
        <f>SUM(K74/Q74)</f>
        <v>0</v>
      </c>
      <c r="L75" s="323">
        <f>SUM(L74/Q74)</f>
        <v>0.14285714285714285</v>
      </c>
      <c r="M75" s="323">
        <f>SUM(M74/Q74)</f>
        <v>0</v>
      </c>
      <c r="N75" s="323">
        <f>SUM(N74/Q74)</f>
        <v>0</v>
      </c>
      <c r="O75" s="323">
        <f>SUM(O74/Q74)</f>
        <v>0</v>
      </c>
      <c r="P75" s="324">
        <f>SUM(P74/Q74)</f>
        <v>0</v>
      </c>
      <c r="Q75" s="236">
        <f t="shared" si="16"/>
        <v>1</v>
      </c>
      <c r="R75" s="415"/>
    </row>
    <row r="76" spans="1:35" s="203" customFormat="1" ht="16.5" hidden="1" customHeight="1" thickBot="1" x14ac:dyDescent="0.3">
      <c r="A76" s="1828" t="s">
        <v>350</v>
      </c>
      <c r="B76" s="1829"/>
      <c r="C76" s="1829"/>
      <c r="D76" s="1829"/>
      <c r="E76" s="1829"/>
      <c r="F76" s="1829"/>
      <c r="G76" s="1829"/>
      <c r="H76" s="1829"/>
      <c r="I76" s="1829"/>
      <c r="J76" s="1829"/>
      <c r="K76" s="1829"/>
      <c r="L76" s="1829"/>
      <c r="M76" s="1829"/>
      <c r="N76" s="1829"/>
      <c r="O76" s="1829"/>
      <c r="P76" s="1829"/>
      <c r="Q76" s="1830"/>
      <c r="R76" s="1831"/>
    </row>
    <row r="77" spans="1:35" s="203" customFormat="1" hidden="1" x14ac:dyDescent="0.25">
      <c r="A77" s="89" t="s">
        <v>75</v>
      </c>
      <c r="B77" s="370">
        <v>0</v>
      </c>
      <c r="C77" s="371">
        <v>0</v>
      </c>
      <c r="D77" s="371">
        <v>0</v>
      </c>
      <c r="E77" s="371">
        <v>0</v>
      </c>
      <c r="F77" s="371">
        <v>0</v>
      </c>
      <c r="G77" s="371">
        <v>0</v>
      </c>
      <c r="H77" s="371">
        <v>0</v>
      </c>
      <c r="I77" s="371">
        <v>0</v>
      </c>
      <c r="J77" s="371">
        <v>0</v>
      </c>
      <c r="K77" s="371">
        <v>0</v>
      </c>
      <c r="L77" s="371">
        <v>0</v>
      </c>
      <c r="M77" s="371">
        <v>0</v>
      </c>
      <c r="N77" s="371">
        <v>0</v>
      </c>
      <c r="O77" s="371">
        <v>0</v>
      </c>
      <c r="P77" s="372">
        <v>0</v>
      </c>
      <c r="Q77" s="136">
        <f t="shared" ref="Q77:Q82" si="18">SUM(B77:P77)</f>
        <v>0</v>
      </c>
      <c r="R77" s="325">
        <f>SUM(Q77/Q81)</f>
        <v>0</v>
      </c>
    </row>
    <row r="78" spans="1:35" s="203" customFormat="1" hidden="1" x14ac:dyDescent="0.25">
      <c r="A78" s="90" t="s">
        <v>46</v>
      </c>
      <c r="B78" s="373">
        <v>0</v>
      </c>
      <c r="C78" s="374">
        <v>0</v>
      </c>
      <c r="D78" s="374">
        <v>0</v>
      </c>
      <c r="E78" s="374">
        <v>0</v>
      </c>
      <c r="F78" s="374">
        <v>0</v>
      </c>
      <c r="G78" s="374">
        <v>0</v>
      </c>
      <c r="H78" s="374">
        <v>0</v>
      </c>
      <c r="I78" s="374">
        <v>5</v>
      </c>
      <c r="J78" s="374">
        <v>0</v>
      </c>
      <c r="K78" s="374">
        <v>0</v>
      </c>
      <c r="L78" s="374">
        <v>0</v>
      </c>
      <c r="M78" s="374">
        <v>0</v>
      </c>
      <c r="N78" s="374">
        <v>0</v>
      </c>
      <c r="O78" s="374">
        <v>0</v>
      </c>
      <c r="P78" s="375">
        <v>0</v>
      </c>
      <c r="Q78" s="137">
        <f t="shared" si="18"/>
        <v>5</v>
      </c>
      <c r="R78" s="326">
        <f>SUM(Q78/Q81)</f>
        <v>0.23809523809523808</v>
      </c>
    </row>
    <row r="79" spans="1:35" s="203" customFormat="1" hidden="1" x14ac:dyDescent="0.25">
      <c r="A79" s="90" t="s">
        <v>47</v>
      </c>
      <c r="B79" s="373">
        <v>0</v>
      </c>
      <c r="C79" s="374">
        <v>0</v>
      </c>
      <c r="D79" s="374">
        <v>0</v>
      </c>
      <c r="E79" s="374">
        <v>0</v>
      </c>
      <c r="F79" s="374">
        <v>0</v>
      </c>
      <c r="G79" s="374">
        <v>0</v>
      </c>
      <c r="H79" s="374">
        <v>0</v>
      </c>
      <c r="I79" s="374">
        <v>4</v>
      </c>
      <c r="J79" s="374">
        <v>0</v>
      </c>
      <c r="K79" s="374">
        <v>0</v>
      </c>
      <c r="L79" s="374">
        <v>1</v>
      </c>
      <c r="M79" s="374">
        <v>0</v>
      </c>
      <c r="N79" s="374">
        <v>0</v>
      </c>
      <c r="O79" s="374">
        <v>0</v>
      </c>
      <c r="P79" s="375">
        <v>0</v>
      </c>
      <c r="Q79" s="137">
        <f t="shared" si="18"/>
        <v>5</v>
      </c>
      <c r="R79" s="326">
        <f>SUM(Q79/Q81)</f>
        <v>0.23809523809523808</v>
      </c>
      <c r="T79" s="86"/>
      <c r="U79" s="86"/>
      <c r="V79" s="86"/>
      <c r="W79" s="86"/>
      <c r="X79" s="86"/>
      <c r="Y79" s="86"/>
      <c r="Z79" s="86"/>
      <c r="AA79" s="86"/>
      <c r="AB79" s="86"/>
      <c r="AC79" s="86"/>
      <c r="AD79" s="86"/>
      <c r="AE79" s="86"/>
      <c r="AF79" s="86"/>
      <c r="AG79" s="86"/>
      <c r="AH79" s="86"/>
      <c r="AI79" s="86"/>
    </row>
    <row r="80" spans="1:35" s="203" customFormat="1" ht="15.75" hidden="1" thickBot="1" x14ac:dyDescent="0.3">
      <c r="A80" s="91" t="s">
        <v>77</v>
      </c>
      <c r="B80" s="376">
        <v>0</v>
      </c>
      <c r="C80" s="377">
        <v>0</v>
      </c>
      <c r="D80" s="377">
        <v>0</v>
      </c>
      <c r="E80" s="377">
        <v>0</v>
      </c>
      <c r="F80" s="377">
        <v>0</v>
      </c>
      <c r="G80" s="377">
        <v>0</v>
      </c>
      <c r="H80" s="377">
        <v>0</v>
      </c>
      <c r="I80" s="377">
        <v>9</v>
      </c>
      <c r="J80" s="377">
        <v>0</v>
      </c>
      <c r="K80" s="377">
        <v>0</v>
      </c>
      <c r="L80" s="377">
        <v>2</v>
      </c>
      <c r="M80" s="377">
        <v>0</v>
      </c>
      <c r="N80" s="377">
        <v>0</v>
      </c>
      <c r="O80" s="377">
        <v>0</v>
      </c>
      <c r="P80" s="378">
        <v>0</v>
      </c>
      <c r="Q80" s="138">
        <f t="shared" si="18"/>
        <v>11</v>
      </c>
      <c r="R80" s="327">
        <f>SUM(Q80/Q81)</f>
        <v>0.52380952380952384</v>
      </c>
      <c r="T80" s="282"/>
      <c r="U80" s="282"/>
      <c r="V80" s="282"/>
      <c r="W80" s="282"/>
      <c r="X80" s="282"/>
      <c r="Y80" s="282"/>
      <c r="Z80" s="282"/>
      <c r="AA80" s="282"/>
      <c r="AB80" s="282"/>
      <c r="AC80" s="282"/>
      <c r="AD80" s="282"/>
      <c r="AE80" s="282"/>
      <c r="AF80" s="282"/>
      <c r="AG80" s="282"/>
      <c r="AH80" s="282"/>
      <c r="AI80" s="282"/>
    </row>
    <row r="81" spans="1:35" s="203" customFormat="1" ht="16.5" hidden="1" thickTop="1" thickBot="1" x14ac:dyDescent="0.3">
      <c r="A81" s="92" t="s">
        <v>26</v>
      </c>
      <c r="B81" s="123">
        <f t="shared" ref="B81:P81" si="19">SUM(B77:B80)</f>
        <v>0</v>
      </c>
      <c r="C81" s="124">
        <f t="shared" si="19"/>
        <v>0</v>
      </c>
      <c r="D81" s="124">
        <f t="shared" si="19"/>
        <v>0</v>
      </c>
      <c r="E81" s="124">
        <f t="shared" si="19"/>
        <v>0</v>
      </c>
      <c r="F81" s="124">
        <f t="shared" si="19"/>
        <v>0</v>
      </c>
      <c r="G81" s="124">
        <f t="shared" si="19"/>
        <v>0</v>
      </c>
      <c r="H81" s="124">
        <f t="shared" si="19"/>
        <v>0</v>
      </c>
      <c r="I81" s="124">
        <f t="shared" si="19"/>
        <v>18</v>
      </c>
      <c r="J81" s="124">
        <f t="shared" si="19"/>
        <v>0</v>
      </c>
      <c r="K81" s="124">
        <f t="shared" si="19"/>
        <v>0</v>
      </c>
      <c r="L81" s="124">
        <f t="shared" si="19"/>
        <v>3</v>
      </c>
      <c r="M81" s="124">
        <f t="shared" si="19"/>
        <v>0</v>
      </c>
      <c r="N81" s="124">
        <f t="shared" si="19"/>
        <v>0</v>
      </c>
      <c r="O81" s="124">
        <f t="shared" si="19"/>
        <v>0</v>
      </c>
      <c r="P81" s="878">
        <f t="shared" si="19"/>
        <v>0</v>
      </c>
      <c r="Q81" s="831">
        <f t="shared" si="18"/>
        <v>21</v>
      </c>
      <c r="R81" s="1081">
        <f>SUM(R77:R80)</f>
        <v>1</v>
      </c>
      <c r="T81" s="282"/>
      <c r="U81" s="86"/>
      <c r="V81" s="86"/>
      <c r="W81" s="86"/>
      <c r="X81" s="86"/>
      <c r="Y81" s="86"/>
      <c r="Z81" s="86"/>
      <c r="AA81" s="86"/>
      <c r="AB81" s="86"/>
      <c r="AC81" s="86"/>
      <c r="AD81" s="86"/>
      <c r="AE81" s="86"/>
      <c r="AF81" s="86"/>
      <c r="AG81" s="86"/>
      <c r="AH81" s="86"/>
      <c r="AI81" s="86"/>
    </row>
    <row r="82" spans="1:35" s="203" customFormat="1" ht="17.25" hidden="1" customHeight="1" thickBot="1" x14ac:dyDescent="0.3">
      <c r="A82" s="93" t="s">
        <v>43</v>
      </c>
      <c r="B82" s="322">
        <f>SUM(B81/Q81)</f>
        <v>0</v>
      </c>
      <c r="C82" s="323">
        <f>SUM(C81/Q81)</f>
        <v>0</v>
      </c>
      <c r="D82" s="323">
        <f>SUM(D81/Q81)</f>
        <v>0</v>
      </c>
      <c r="E82" s="323">
        <f>SUM(E81/Q81)</f>
        <v>0</v>
      </c>
      <c r="F82" s="323">
        <f>SUM(F81/Q81)</f>
        <v>0</v>
      </c>
      <c r="G82" s="323">
        <f>SUM(G81/Q81)</f>
        <v>0</v>
      </c>
      <c r="H82" s="323">
        <f>SUM(H81/Q81)</f>
        <v>0</v>
      </c>
      <c r="I82" s="323">
        <f>SUM(I81/Q81)</f>
        <v>0.8571428571428571</v>
      </c>
      <c r="J82" s="323">
        <f>SUM(J81/Q81)</f>
        <v>0</v>
      </c>
      <c r="K82" s="323">
        <f>SUM(K81/Q81)</f>
        <v>0</v>
      </c>
      <c r="L82" s="323">
        <f>SUM(L81/Q81)</f>
        <v>0.14285714285714285</v>
      </c>
      <c r="M82" s="323">
        <f>SUM(M81/Q81)</f>
        <v>0</v>
      </c>
      <c r="N82" s="323">
        <f>SUM(N81/Q81)</f>
        <v>0</v>
      </c>
      <c r="O82" s="323">
        <f>SUM(O81/Q81)</f>
        <v>0</v>
      </c>
      <c r="P82" s="324">
        <f>SUM(P81/Q81)</f>
        <v>0</v>
      </c>
      <c r="Q82" s="236">
        <f t="shared" si="18"/>
        <v>1</v>
      </c>
      <c r="R82" s="415"/>
      <c r="T82" s="282"/>
      <c r="U82" s="86"/>
      <c r="V82" s="86"/>
      <c r="W82" s="86"/>
      <c r="X82" s="86"/>
      <c r="Y82" s="86"/>
      <c r="Z82" s="86"/>
      <c r="AA82" s="86"/>
      <c r="AB82" s="86"/>
      <c r="AC82" s="86"/>
      <c r="AD82" s="86"/>
      <c r="AE82" s="86"/>
      <c r="AF82" s="86"/>
      <c r="AG82" s="86"/>
      <c r="AH82" s="86"/>
      <c r="AI82" s="86"/>
    </row>
    <row r="83" spans="1:35" s="203" customFormat="1" ht="16.5" hidden="1" thickBot="1" x14ac:dyDescent="0.3">
      <c r="A83" s="1836" t="s">
        <v>697</v>
      </c>
      <c r="B83" s="1837"/>
      <c r="C83" s="1837"/>
      <c r="D83" s="1837"/>
      <c r="E83" s="1837"/>
      <c r="F83" s="1837"/>
      <c r="G83" s="1837"/>
      <c r="H83" s="1837"/>
      <c r="I83" s="1837"/>
      <c r="J83" s="1837"/>
      <c r="K83" s="1837"/>
      <c r="L83" s="1837"/>
      <c r="M83" s="1837"/>
      <c r="N83" s="1837"/>
      <c r="O83" s="1837"/>
      <c r="P83" s="1837"/>
      <c r="Q83" s="1837"/>
      <c r="R83" s="1838"/>
    </row>
    <row r="84" spans="1:35" s="203" customFormat="1" ht="66.75" hidden="1" customHeight="1" thickBot="1" x14ac:dyDescent="0.3">
      <c r="A84" s="75"/>
      <c r="B84" s="725" t="s">
        <v>80</v>
      </c>
      <c r="C84" s="726" t="s">
        <v>81</v>
      </c>
      <c r="D84" s="726" t="s">
        <v>82</v>
      </c>
      <c r="E84" s="726" t="s">
        <v>83</v>
      </c>
      <c r="F84" s="726" t="s">
        <v>84</v>
      </c>
      <c r="G84" s="726" t="s">
        <v>85</v>
      </c>
      <c r="H84" s="726" t="s">
        <v>86</v>
      </c>
      <c r="I84" s="726" t="s">
        <v>87</v>
      </c>
      <c r="J84" s="726" t="s">
        <v>88</v>
      </c>
      <c r="K84" s="726" t="s">
        <v>89</v>
      </c>
      <c r="L84" s="726" t="s">
        <v>90</v>
      </c>
      <c r="M84" s="726" t="s">
        <v>91</v>
      </c>
      <c r="N84" s="726" t="s">
        <v>92</v>
      </c>
      <c r="O84" s="726" t="s">
        <v>93</v>
      </c>
      <c r="P84" s="728" t="s">
        <v>94</v>
      </c>
      <c r="Q84" s="76" t="s">
        <v>95</v>
      </c>
      <c r="R84" s="76" t="s">
        <v>96</v>
      </c>
    </row>
    <row r="85" spans="1:35" s="203" customFormat="1" ht="15.75" hidden="1" thickBot="1" x14ac:dyDescent="0.3">
      <c r="A85" s="1828" t="s">
        <v>76</v>
      </c>
      <c r="B85" s="1829"/>
      <c r="C85" s="1829"/>
      <c r="D85" s="1829"/>
      <c r="E85" s="1829"/>
      <c r="F85" s="1829"/>
      <c r="G85" s="1829"/>
      <c r="H85" s="1829"/>
      <c r="I85" s="1829"/>
      <c r="J85" s="1829"/>
      <c r="K85" s="1829"/>
      <c r="L85" s="1829"/>
      <c r="M85" s="1829"/>
      <c r="N85" s="1829"/>
      <c r="O85" s="1829"/>
      <c r="P85" s="1829"/>
      <c r="Q85" s="1829"/>
      <c r="R85" s="1835"/>
    </row>
    <row r="86" spans="1:35" s="203" customFormat="1" hidden="1" x14ac:dyDescent="0.25">
      <c r="A86" s="1082" t="s">
        <v>44</v>
      </c>
      <c r="B86" s="950">
        <v>0</v>
      </c>
      <c r="C86" s="1124">
        <v>0</v>
      </c>
      <c r="D86" s="1124">
        <v>0</v>
      </c>
      <c r="E86" s="1124">
        <v>0</v>
      </c>
      <c r="F86" s="1124">
        <v>0</v>
      </c>
      <c r="G86" s="1124">
        <v>0</v>
      </c>
      <c r="H86" s="1124">
        <v>0</v>
      </c>
      <c r="I86" s="1124">
        <v>2</v>
      </c>
      <c r="J86" s="1124">
        <v>0</v>
      </c>
      <c r="K86" s="1124">
        <v>0</v>
      </c>
      <c r="L86" s="1124">
        <v>1</v>
      </c>
      <c r="M86" s="1124">
        <v>1</v>
      </c>
      <c r="N86" s="1124">
        <v>0</v>
      </c>
      <c r="O86" s="1124">
        <v>0</v>
      </c>
      <c r="P86" s="1125">
        <v>0</v>
      </c>
      <c r="Q86" s="1134">
        <f t="shared" ref="Q86:Q91" si="20">SUM(B86:P86)</f>
        <v>4</v>
      </c>
      <c r="R86" s="1143">
        <f>SUM(Q86/Q90)</f>
        <v>0.23529411764705882</v>
      </c>
    </row>
    <row r="87" spans="1:35" s="203" customFormat="1" hidden="1" x14ac:dyDescent="0.25">
      <c r="A87" s="1083" t="s">
        <v>48</v>
      </c>
      <c r="B87" s="1126">
        <v>0</v>
      </c>
      <c r="C87" s="1127">
        <v>0</v>
      </c>
      <c r="D87" s="1127">
        <v>0</v>
      </c>
      <c r="E87" s="1127">
        <v>0</v>
      </c>
      <c r="F87" s="1127">
        <v>0</v>
      </c>
      <c r="G87" s="1127">
        <v>0</v>
      </c>
      <c r="H87" s="1127">
        <v>0</v>
      </c>
      <c r="I87" s="1127">
        <v>8</v>
      </c>
      <c r="J87" s="1127">
        <v>0</v>
      </c>
      <c r="K87" s="1127">
        <v>0</v>
      </c>
      <c r="L87" s="1127">
        <v>3</v>
      </c>
      <c r="M87" s="1127">
        <v>1</v>
      </c>
      <c r="N87" s="1127">
        <v>0</v>
      </c>
      <c r="O87" s="1127">
        <v>0</v>
      </c>
      <c r="P87" s="1128">
        <v>0</v>
      </c>
      <c r="Q87" s="1135">
        <f t="shared" si="20"/>
        <v>12</v>
      </c>
      <c r="R87" s="1144">
        <f>SUM(Q87/Q90)</f>
        <v>0.70588235294117652</v>
      </c>
    </row>
    <row r="88" spans="1:35" s="203" customFormat="1" hidden="1" x14ac:dyDescent="0.25">
      <c r="A88" s="1083" t="s">
        <v>45</v>
      </c>
      <c r="B88" s="1126">
        <v>0</v>
      </c>
      <c r="C88" s="1127">
        <v>0</v>
      </c>
      <c r="D88" s="1127">
        <v>0</v>
      </c>
      <c r="E88" s="1127">
        <v>0</v>
      </c>
      <c r="F88" s="1127">
        <v>0</v>
      </c>
      <c r="G88" s="1127">
        <v>0</v>
      </c>
      <c r="H88" s="1127">
        <v>0</v>
      </c>
      <c r="I88" s="1127">
        <v>1</v>
      </c>
      <c r="J88" s="1127">
        <v>0</v>
      </c>
      <c r="K88" s="1127">
        <v>0</v>
      </c>
      <c r="L88" s="1127">
        <v>0</v>
      </c>
      <c r="M88" s="1127">
        <v>0</v>
      </c>
      <c r="N88" s="1127">
        <v>0</v>
      </c>
      <c r="O88" s="1127">
        <v>0</v>
      </c>
      <c r="P88" s="1128">
        <v>0</v>
      </c>
      <c r="Q88" s="1135">
        <f t="shared" si="20"/>
        <v>1</v>
      </c>
      <c r="R88" s="1144">
        <f>SUM(Q88/Q90)</f>
        <v>5.8823529411764705E-2</v>
      </c>
    </row>
    <row r="89" spans="1:35" s="203" customFormat="1" ht="15.75" hidden="1" thickBot="1" x14ac:dyDescent="0.3">
      <c r="A89" s="1084" t="s">
        <v>49</v>
      </c>
      <c r="B89" s="1129">
        <v>0</v>
      </c>
      <c r="C89" s="1130">
        <v>0</v>
      </c>
      <c r="D89" s="1130">
        <v>0</v>
      </c>
      <c r="E89" s="1130">
        <v>0</v>
      </c>
      <c r="F89" s="1130">
        <v>0</v>
      </c>
      <c r="G89" s="1130">
        <v>0</v>
      </c>
      <c r="H89" s="1130">
        <v>0</v>
      </c>
      <c r="I89" s="1130">
        <v>0</v>
      </c>
      <c r="J89" s="1130">
        <v>0</v>
      </c>
      <c r="K89" s="1130">
        <v>0</v>
      </c>
      <c r="L89" s="1130">
        <v>0</v>
      </c>
      <c r="M89" s="1130">
        <v>0</v>
      </c>
      <c r="N89" s="1130">
        <v>0</v>
      </c>
      <c r="O89" s="1130">
        <v>0</v>
      </c>
      <c r="P89" s="1131">
        <v>0</v>
      </c>
      <c r="Q89" s="1136">
        <f t="shared" si="20"/>
        <v>0</v>
      </c>
      <c r="R89" s="1145">
        <f>SUM(Q89/Q90)</f>
        <v>0</v>
      </c>
    </row>
    <row r="90" spans="1:35" s="203" customFormat="1" ht="16.5" hidden="1" thickTop="1" thickBot="1" x14ac:dyDescent="0.3">
      <c r="A90" s="1085" t="s">
        <v>26</v>
      </c>
      <c r="B90" s="1132">
        <f t="shared" ref="B90:P90" si="21">SUM(B86:B89)</f>
        <v>0</v>
      </c>
      <c r="C90" s="1106">
        <f t="shared" si="21"/>
        <v>0</v>
      </c>
      <c r="D90" s="1106">
        <f t="shared" si="21"/>
        <v>0</v>
      </c>
      <c r="E90" s="1106">
        <f t="shared" si="21"/>
        <v>0</v>
      </c>
      <c r="F90" s="1106">
        <f t="shared" si="21"/>
        <v>0</v>
      </c>
      <c r="G90" s="1106">
        <f t="shared" si="21"/>
        <v>0</v>
      </c>
      <c r="H90" s="1106">
        <f t="shared" si="21"/>
        <v>0</v>
      </c>
      <c r="I90" s="1106">
        <f t="shared" si="21"/>
        <v>11</v>
      </c>
      <c r="J90" s="1106">
        <f t="shared" si="21"/>
        <v>0</v>
      </c>
      <c r="K90" s="1106">
        <f t="shared" si="21"/>
        <v>0</v>
      </c>
      <c r="L90" s="1106">
        <f t="shared" si="21"/>
        <v>4</v>
      </c>
      <c r="M90" s="1106">
        <f t="shared" si="21"/>
        <v>2</v>
      </c>
      <c r="N90" s="1106">
        <f t="shared" si="21"/>
        <v>0</v>
      </c>
      <c r="O90" s="1106">
        <f t="shared" si="21"/>
        <v>0</v>
      </c>
      <c r="P90" s="1137">
        <f t="shared" si="21"/>
        <v>0</v>
      </c>
      <c r="Q90" s="1138">
        <f t="shared" si="20"/>
        <v>17</v>
      </c>
      <c r="R90" s="1146">
        <f>SUM(R86:R89)</f>
        <v>1</v>
      </c>
    </row>
    <row r="91" spans="1:35" s="203" customFormat="1" ht="15.75" hidden="1" thickBot="1" x14ac:dyDescent="0.3">
      <c r="A91" s="1086" t="s">
        <v>43</v>
      </c>
      <c r="B91" s="1139">
        <f>SUM(B90/Q90)</f>
        <v>0</v>
      </c>
      <c r="C91" s="1140">
        <f>SUM(C90/Q90)</f>
        <v>0</v>
      </c>
      <c r="D91" s="1140">
        <f>SUM(D90/Q90)</f>
        <v>0</v>
      </c>
      <c r="E91" s="1140">
        <f>SUM(E90/Q90)</f>
        <v>0</v>
      </c>
      <c r="F91" s="1140">
        <f>SUM(F90/Q90)</f>
        <v>0</v>
      </c>
      <c r="G91" s="1140">
        <f>SUM(G90/Q90)</f>
        <v>0</v>
      </c>
      <c r="H91" s="1140">
        <f>SUM(H90/Q90)</f>
        <v>0</v>
      </c>
      <c r="I91" s="1140">
        <f>SUM(I90/Q90)</f>
        <v>0.6470588235294118</v>
      </c>
      <c r="J91" s="1140">
        <f>SUM(J90/Q90)</f>
        <v>0</v>
      </c>
      <c r="K91" s="1140">
        <f>SUM(K90/Q90)</f>
        <v>0</v>
      </c>
      <c r="L91" s="1140">
        <f>SUM(L90/Q90)</f>
        <v>0.23529411764705882</v>
      </c>
      <c r="M91" s="1140">
        <f>SUM(M90/Q90)</f>
        <v>0.11764705882352941</v>
      </c>
      <c r="N91" s="1140">
        <f>SUM(N90/Q90)</f>
        <v>0</v>
      </c>
      <c r="O91" s="1140">
        <f>SUM(O90/Q90)</f>
        <v>0</v>
      </c>
      <c r="P91" s="1141">
        <f>SUM(P90/Q90)</f>
        <v>0</v>
      </c>
      <c r="Q91" s="1142">
        <f t="shared" si="20"/>
        <v>1</v>
      </c>
      <c r="R91" s="415"/>
    </row>
    <row r="92" spans="1:35" s="203" customFormat="1" ht="16.5" hidden="1" customHeight="1" thickBot="1" x14ac:dyDescent="0.3">
      <c r="A92" s="1828" t="s">
        <v>350</v>
      </c>
      <c r="B92" s="1829"/>
      <c r="C92" s="1829"/>
      <c r="D92" s="1829"/>
      <c r="E92" s="1829"/>
      <c r="F92" s="1829"/>
      <c r="G92" s="1829"/>
      <c r="H92" s="1829"/>
      <c r="I92" s="1829"/>
      <c r="J92" s="1829"/>
      <c r="K92" s="1829"/>
      <c r="L92" s="1829"/>
      <c r="M92" s="1829"/>
      <c r="N92" s="1829"/>
      <c r="O92" s="1829"/>
      <c r="P92" s="1829"/>
      <c r="Q92" s="1830"/>
      <c r="R92" s="1831"/>
    </row>
    <row r="93" spans="1:35" s="203" customFormat="1" hidden="1" x14ac:dyDescent="0.25">
      <c r="A93" s="1082" t="s">
        <v>75</v>
      </c>
      <c r="B93" s="950">
        <v>0</v>
      </c>
      <c r="C93" s="1124">
        <v>0</v>
      </c>
      <c r="D93" s="1124">
        <v>0</v>
      </c>
      <c r="E93" s="1124">
        <v>0</v>
      </c>
      <c r="F93" s="1124">
        <v>0</v>
      </c>
      <c r="G93" s="1124">
        <v>0</v>
      </c>
      <c r="H93" s="1124">
        <v>0</v>
      </c>
      <c r="I93" s="1124">
        <v>0</v>
      </c>
      <c r="J93" s="1124">
        <v>0</v>
      </c>
      <c r="K93" s="1124">
        <v>0</v>
      </c>
      <c r="L93" s="1124">
        <v>0</v>
      </c>
      <c r="M93" s="1124">
        <v>0</v>
      </c>
      <c r="N93" s="1124">
        <v>0</v>
      </c>
      <c r="O93" s="1124">
        <v>0</v>
      </c>
      <c r="P93" s="1125">
        <v>0</v>
      </c>
      <c r="Q93" s="1134">
        <f t="shared" ref="Q93:Q98" si="22">SUM(B93:P93)</f>
        <v>0</v>
      </c>
      <c r="R93" s="1143">
        <f>SUM(Q93/Q97)</f>
        <v>0</v>
      </c>
    </row>
    <row r="94" spans="1:35" s="203" customFormat="1" hidden="1" x14ac:dyDescent="0.25">
      <c r="A94" s="1083" t="s">
        <v>46</v>
      </c>
      <c r="B94" s="1126">
        <v>0</v>
      </c>
      <c r="C94" s="1127">
        <v>0</v>
      </c>
      <c r="D94" s="1127">
        <v>0</v>
      </c>
      <c r="E94" s="1127">
        <v>0</v>
      </c>
      <c r="F94" s="1127">
        <v>0</v>
      </c>
      <c r="G94" s="1127">
        <v>0</v>
      </c>
      <c r="H94" s="1127">
        <v>0</v>
      </c>
      <c r="I94" s="1127">
        <v>3</v>
      </c>
      <c r="J94" s="1127">
        <v>0</v>
      </c>
      <c r="K94" s="1127">
        <v>0</v>
      </c>
      <c r="L94" s="1127">
        <v>2</v>
      </c>
      <c r="M94" s="1127">
        <v>1</v>
      </c>
      <c r="N94" s="1127">
        <v>0</v>
      </c>
      <c r="O94" s="1127">
        <v>0</v>
      </c>
      <c r="P94" s="1128">
        <v>0</v>
      </c>
      <c r="Q94" s="1135">
        <f t="shared" si="22"/>
        <v>6</v>
      </c>
      <c r="R94" s="1144">
        <f>SUM(Q94/Q97)</f>
        <v>0.35294117647058826</v>
      </c>
    </row>
    <row r="95" spans="1:35" s="203" customFormat="1" hidden="1" x14ac:dyDescent="0.25">
      <c r="A95" s="1083" t="s">
        <v>47</v>
      </c>
      <c r="B95" s="1126">
        <v>0</v>
      </c>
      <c r="C95" s="1127">
        <v>0</v>
      </c>
      <c r="D95" s="1127">
        <v>0</v>
      </c>
      <c r="E95" s="1127">
        <v>0</v>
      </c>
      <c r="F95" s="1127">
        <v>0</v>
      </c>
      <c r="G95" s="1127">
        <v>0</v>
      </c>
      <c r="H95" s="1127">
        <v>0</v>
      </c>
      <c r="I95" s="1127">
        <v>4</v>
      </c>
      <c r="J95" s="1127">
        <v>0</v>
      </c>
      <c r="K95" s="1127">
        <v>0</v>
      </c>
      <c r="L95" s="1127">
        <v>2</v>
      </c>
      <c r="M95" s="1127">
        <v>1</v>
      </c>
      <c r="N95" s="1127">
        <v>0</v>
      </c>
      <c r="O95" s="1127">
        <v>0</v>
      </c>
      <c r="P95" s="1128">
        <v>0</v>
      </c>
      <c r="Q95" s="1135">
        <f t="shared" si="22"/>
        <v>7</v>
      </c>
      <c r="R95" s="1144">
        <f>SUM(Q95/Q97)</f>
        <v>0.41176470588235292</v>
      </c>
      <c r="T95" s="86"/>
      <c r="U95" s="86"/>
      <c r="V95" s="86"/>
      <c r="W95" s="86"/>
      <c r="X95" s="86"/>
      <c r="Y95" s="86"/>
      <c r="Z95" s="86"/>
      <c r="AA95" s="86"/>
      <c r="AB95" s="86"/>
      <c r="AC95" s="86"/>
      <c r="AD95" s="86"/>
      <c r="AE95" s="86"/>
      <c r="AF95" s="86"/>
      <c r="AG95" s="86"/>
      <c r="AH95" s="86"/>
      <c r="AI95" s="86"/>
    </row>
    <row r="96" spans="1:35" s="203" customFormat="1" ht="15.75" hidden="1" thickBot="1" x14ac:dyDescent="0.3">
      <c r="A96" s="1084" t="s">
        <v>77</v>
      </c>
      <c r="B96" s="1129">
        <v>0</v>
      </c>
      <c r="C96" s="1130">
        <v>0</v>
      </c>
      <c r="D96" s="1130">
        <v>0</v>
      </c>
      <c r="E96" s="1130">
        <v>0</v>
      </c>
      <c r="F96" s="1130">
        <v>0</v>
      </c>
      <c r="G96" s="1130">
        <v>0</v>
      </c>
      <c r="H96" s="1130">
        <v>0</v>
      </c>
      <c r="I96" s="1130">
        <v>4</v>
      </c>
      <c r="J96" s="1130">
        <v>0</v>
      </c>
      <c r="K96" s="1130">
        <v>0</v>
      </c>
      <c r="L96" s="1130">
        <v>0</v>
      </c>
      <c r="M96" s="1130">
        <v>0</v>
      </c>
      <c r="N96" s="1130">
        <v>0</v>
      </c>
      <c r="O96" s="1130">
        <v>0</v>
      </c>
      <c r="P96" s="1131">
        <v>0</v>
      </c>
      <c r="Q96" s="1136">
        <f t="shared" si="22"/>
        <v>4</v>
      </c>
      <c r="R96" s="1145">
        <f>SUM(Q96/Q97)</f>
        <v>0.23529411764705882</v>
      </c>
      <c r="T96" s="282"/>
      <c r="U96" s="282"/>
      <c r="V96" s="282"/>
      <c r="W96" s="282"/>
      <c r="X96" s="282"/>
      <c r="Y96" s="282"/>
      <c r="Z96" s="282"/>
      <c r="AA96" s="282"/>
      <c r="AB96" s="282"/>
      <c r="AC96" s="282"/>
      <c r="AD96" s="282"/>
      <c r="AE96" s="282"/>
      <c r="AF96" s="282"/>
      <c r="AG96" s="282"/>
      <c r="AH96" s="282"/>
      <c r="AI96" s="282"/>
    </row>
    <row r="97" spans="1:35" s="203" customFormat="1" ht="16.5" hidden="1" thickTop="1" thickBot="1" x14ac:dyDescent="0.3">
      <c r="A97" s="1085" t="s">
        <v>26</v>
      </c>
      <c r="B97" s="1132">
        <f t="shared" ref="B97:P97" si="23">SUM(B93:B96)</f>
        <v>0</v>
      </c>
      <c r="C97" s="1106">
        <f t="shared" si="23"/>
        <v>0</v>
      </c>
      <c r="D97" s="1106">
        <f t="shared" si="23"/>
        <v>0</v>
      </c>
      <c r="E97" s="1106">
        <f t="shared" si="23"/>
        <v>0</v>
      </c>
      <c r="F97" s="1106">
        <f t="shared" si="23"/>
        <v>0</v>
      </c>
      <c r="G97" s="1106">
        <f t="shared" si="23"/>
        <v>0</v>
      </c>
      <c r="H97" s="1106">
        <f t="shared" si="23"/>
        <v>0</v>
      </c>
      <c r="I97" s="1106">
        <f t="shared" si="23"/>
        <v>11</v>
      </c>
      <c r="J97" s="1106">
        <f t="shared" si="23"/>
        <v>0</v>
      </c>
      <c r="K97" s="1106">
        <f t="shared" si="23"/>
        <v>0</v>
      </c>
      <c r="L97" s="1106">
        <f t="shared" si="23"/>
        <v>4</v>
      </c>
      <c r="M97" s="1106">
        <f t="shared" si="23"/>
        <v>2</v>
      </c>
      <c r="N97" s="1106">
        <f t="shared" si="23"/>
        <v>0</v>
      </c>
      <c r="O97" s="1106">
        <f t="shared" si="23"/>
        <v>0</v>
      </c>
      <c r="P97" s="1133">
        <f t="shared" si="23"/>
        <v>0</v>
      </c>
      <c r="Q97" s="1138">
        <f t="shared" si="22"/>
        <v>17</v>
      </c>
      <c r="R97" s="1146">
        <f>SUM(R93:R96)</f>
        <v>1</v>
      </c>
      <c r="T97" s="282"/>
      <c r="U97" s="86"/>
      <c r="V97" s="86"/>
      <c r="W97" s="86"/>
      <c r="X97" s="86"/>
      <c r="Y97" s="86"/>
      <c r="Z97" s="86"/>
      <c r="AA97" s="86"/>
      <c r="AB97" s="86"/>
      <c r="AC97" s="86"/>
      <c r="AD97" s="86"/>
      <c r="AE97" s="86"/>
      <c r="AF97" s="86"/>
      <c r="AG97" s="86"/>
      <c r="AH97" s="86"/>
      <c r="AI97" s="86"/>
    </row>
    <row r="98" spans="1:35" s="203" customFormat="1" ht="17.25" hidden="1" customHeight="1" thickBot="1" x14ac:dyDescent="0.3">
      <c r="A98" s="1086" t="s">
        <v>43</v>
      </c>
      <c r="B98" s="1139">
        <f>SUM(B97/Q97)</f>
        <v>0</v>
      </c>
      <c r="C98" s="1140">
        <f>SUM(C97/Q97)</f>
        <v>0</v>
      </c>
      <c r="D98" s="1140">
        <f>SUM(D97/Q97)</f>
        <v>0</v>
      </c>
      <c r="E98" s="1140">
        <f>SUM(E97/Q97)</f>
        <v>0</v>
      </c>
      <c r="F98" s="1140">
        <f>SUM(F97/Q97)</f>
        <v>0</v>
      </c>
      <c r="G98" s="1140">
        <f>SUM(G97/Q97)</f>
        <v>0</v>
      </c>
      <c r="H98" s="1140">
        <f>SUM(H97/Q97)</f>
        <v>0</v>
      </c>
      <c r="I98" s="1140">
        <f>SUM(I97/Q97)</f>
        <v>0.6470588235294118</v>
      </c>
      <c r="J98" s="1140">
        <f>SUM(J97/Q97)</f>
        <v>0</v>
      </c>
      <c r="K98" s="1140">
        <f>SUM(K97/Q97)</f>
        <v>0</v>
      </c>
      <c r="L98" s="1140">
        <f>SUM(L97/Q97)</f>
        <v>0.23529411764705882</v>
      </c>
      <c r="M98" s="1140">
        <f>SUM(M97/Q97)</f>
        <v>0.11764705882352941</v>
      </c>
      <c r="N98" s="1140">
        <f>SUM(N97/Q97)</f>
        <v>0</v>
      </c>
      <c r="O98" s="1140">
        <f>SUM(O97/Q97)</f>
        <v>0</v>
      </c>
      <c r="P98" s="1141">
        <f>SUM(P97/Q97)</f>
        <v>0</v>
      </c>
      <c r="Q98" s="1142">
        <f t="shared" si="22"/>
        <v>1</v>
      </c>
      <c r="R98" s="415"/>
      <c r="T98" s="282"/>
      <c r="U98" s="86"/>
      <c r="V98" s="86"/>
      <c r="W98" s="86"/>
      <c r="X98" s="86"/>
      <c r="Y98" s="86"/>
      <c r="Z98" s="86"/>
      <c r="AA98" s="86"/>
      <c r="AB98" s="86"/>
      <c r="AC98" s="86"/>
      <c r="AD98" s="86"/>
      <c r="AE98" s="86"/>
      <c r="AF98" s="86"/>
      <c r="AG98" s="86"/>
      <c r="AH98" s="86"/>
      <c r="AI98" s="86"/>
    </row>
    <row r="99" spans="1:35" s="203" customFormat="1" ht="16.5" hidden="1" thickBot="1" x14ac:dyDescent="0.3">
      <c r="A99" s="1836" t="s">
        <v>492</v>
      </c>
      <c r="B99" s="1837"/>
      <c r="C99" s="1837"/>
      <c r="D99" s="1837"/>
      <c r="E99" s="1837"/>
      <c r="F99" s="1837"/>
      <c r="G99" s="1837"/>
      <c r="H99" s="1837"/>
      <c r="I99" s="1837"/>
      <c r="J99" s="1837"/>
      <c r="K99" s="1837"/>
      <c r="L99" s="1837"/>
      <c r="M99" s="1837"/>
      <c r="N99" s="1837"/>
      <c r="O99" s="1837"/>
      <c r="P99" s="1837"/>
      <c r="Q99" s="1837"/>
      <c r="R99" s="1838"/>
    </row>
    <row r="100" spans="1:35" s="203" customFormat="1" ht="66.75" hidden="1" customHeight="1" thickBot="1" x14ac:dyDescent="0.3">
      <c r="A100" s="75"/>
      <c r="B100" s="725" t="s">
        <v>80</v>
      </c>
      <c r="C100" s="726" t="s">
        <v>81</v>
      </c>
      <c r="D100" s="726" t="s">
        <v>82</v>
      </c>
      <c r="E100" s="726" t="s">
        <v>83</v>
      </c>
      <c r="F100" s="726" t="s">
        <v>84</v>
      </c>
      <c r="G100" s="726" t="s">
        <v>85</v>
      </c>
      <c r="H100" s="726" t="s">
        <v>86</v>
      </c>
      <c r="I100" s="726" t="s">
        <v>87</v>
      </c>
      <c r="J100" s="726" t="s">
        <v>88</v>
      </c>
      <c r="K100" s="726" t="s">
        <v>89</v>
      </c>
      <c r="L100" s="726" t="s">
        <v>90</v>
      </c>
      <c r="M100" s="726" t="s">
        <v>91</v>
      </c>
      <c r="N100" s="726" t="s">
        <v>92</v>
      </c>
      <c r="O100" s="726" t="s">
        <v>93</v>
      </c>
      <c r="P100" s="728" t="s">
        <v>94</v>
      </c>
      <c r="Q100" s="76" t="s">
        <v>95</v>
      </c>
      <c r="R100" s="76" t="s">
        <v>96</v>
      </c>
    </row>
    <row r="101" spans="1:35" s="203" customFormat="1" ht="15.75" hidden="1" thickBot="1" x14ac:dyDescent="0.3">
      <c r="A101" s="1828" t="s">
        <v>76</v>
      </c>
      <c r="B101" s="1829"/>
      <c r="C101" s="1829"/>
      <c r="D101" s="1829"/>
      <c r="E101" s="1829"/>
      <c r="F101" s="1829"/>
      <c r="G101" s="1829"/>
      <c r="H101" s="1829"/>
      <c r="I101" s="1829"/>
      <c r="J101" s="1829"/>
      <c r="K101" s="1829"/>
      <c r="L101" s="1829"/>
      <c r="M101" s="1829"/>
      <c r="N101" s="1829"/>
      <c r="O101" s="1829"/>
      <c r="P101" s="1829"/>
      <c r="Q101" s="1829"/>
      <c r="R101" s="1835"/>
    </row>
    <row r="102" spans="1:35" s="203" customFormat="1" hidden="1" x14ac:dyDescent="0.25">
      <c r="A102" s="1082" t="s">
        <v>44</v>
      </c>
      <c r="B102" s="950">
        <v>0</v>
      </c>
      <c r="C102" s="1124">
        <v>0</v>
      </c>
      <c r="D102" s="1124">
        <v>0</v>
      </c>
      <c r="E102" s="1124">
        <v>0</v>
      </c>
      <c r="F102" s="1124">
        <v>0</v>
      </c>
      <c r="G102" s="1124">
        <v>0</v>
      </c>
      <c r="H102" s="1124">
        <v>0</v>
      </c>
      <c r="I102" s="1124">
        <v>4</v>
      </c>
      <c r="J102" s="1124">
        <v>0</v>
      </c>
      <c r="K102" s="1124">
        <v>0</v>
      </c>
      <c r="L102" s="1124">
        <v>1</v>
      </c>
      <c r="M102" s="1124">
        <v>0</v>
      </c>
      <c r="N102" s="1124">
        <v>0</v>
      </c>
      <c r="O102" s="1124">
        <v>0</v>
      </c>
      <c r="P102" s="1125">
        <v>0</v>
      </c>
      <c r="Q102" s="1134">
        <f t="shared" ref="Q102:Q107" si="24">SUM(B102:P102)</f>
        <v>5</v>
      </c>
      <c r="R102" s="1143">
        <v>0.312</v>
      </c>
    </row>
    <row r="103" spans="1:35" s="203" customFormat="1" hidden="1" x14ac:dyDescent="0.25">
      <c r="A103" s="1083" t="s">
        <v>48</v>
      </c>
      <c r="B103" s="1126">
        <v>0</v>
      </c>
      <c r="C103" s="1127">
        <v>0</v>
      </c>
      <c r="D103" s="1127">
        <v>0</v>
      </c>
      <c r="E103" s="1127">
        <v>0</v>
      </c>
      <c r="F103" s="1127">
        <v>0</v>
      </c>
      <c r="G103" s="1127">
        <v>0</v>
      </c>
      <c r="H103" s="1127">
        <v>0</v>
      </c>
      <c r="I103" s="1127">
        <v>7</v>
      </c>
      <c r="J103" s="1127">
        <v>0</v>
      </c>
      <c r="K103" s="1127">
        <v>0</v>
      </c>
      <c r="L103" s="1127">
        <v>4</v>
      </c>
      <c r="M103" s="1127">
        <v>0</v>
      </c>
      <c r="N103" s="1127">
        <v>0</v>
      </c>
      <c r="O103" s="1127">
        <v>0</v>
      </c>
      <c r="P103" s="1128">
        <v>0</v>
      </c>
      <c r="Q103" s="1135">
        <f t="shared" si="24"/>
        <v>11</v>
      </c>
      <c r="R103" s="1144">
        <f>SUM(Q103/Q106)</f>
        <v>0.6875</v>
      </c>
      <c r="S103" s="933"/>
    </row>
    <row r="104" spans="1:35" s="203" customFormat="1" hidden="1" x14ac:dyDescent="0.25">
      <c r="A104" s="1083" t="s">
        <v>45</v>
      </c>
      <c r="B104" s="1126">
        <v>0</v>
      </c>
      <c r="C104" s="1127">
        <v>0</v>
      </c>
      <c r="D104" s="1127">
        <v>0</v>
      </c>
      <c r="E104" s="1127">
        <v>0</v>
      </c>
      <c r="F104" s="1127">
        <v>0</v>
      </c>
      <c r="G104" s="1127">
        <v>0</v>
      </c>
      <c r="H104" s="1127">
        <v>0</v>
      </c>
      <c r="I104" s="1127">
        <v>0</v>
      </c>
      <c r="J104" s="1127">
        <v>0</v>
      </c>
      <c r="K104" s="1127">
        <v>0</v>
      </c>
      <c r="L104" s="1127">
        <v>0</v>
      </c>
      <c r="M104" s="1127">
        <v>0</v>
      </c>
      <c r="N104" s="1127">
        <v>0</v>
      </c>
      <c r="O104" s="1127">
        <v>0</v>
      </c>
      <c r="P104" s="1128">
        <v>0</v>
      </c>
      <c r="Q104" s="1135">
        <f t="shared" si="24"/>
        <v>0</v>
      </c>
      <c r="R104" s="1144">
        <f>SUM(Q104/Q106)</f>
        <v>0</v>
      </c>
      <c r="S104" s="933"/>
    </row>
    <row r="105" spans="1:35" s="203" customFormat="1" ht="15.75" hidden="1" thickBot="1" x14ac:dyDescent="0.3">
      <c r="A105" s="1084" t="s">
        <v>49</v>
      </c>
      <c r="B105" s="1129">
        <v>0</v>
      </c>
      <c r="C105" s="1130">
        <v>0</v>
      </c>
      <c r="D105" s="1130">
        <v>0</v>
      </c>
      <c r="E105" s="1130">
        <v>0</v>
      </c>
      <c r="F105" s="1130">
        <v>0</v>
      </c>
      <c r="G105" s="1130">
        <v>0</v>
      </c>
      <c r="H105" s="1130">
        <v>0</v>
      </c>
      <c r="I105" s="1130">
        <v>0</v>
      </c>
      <c r="J105" s="1130">
        <v>0</v>
      </c>
      <c r="K105" s="1130">
        <v>0</v>
      </c>
      <c r="L105" s="1130">
        <v>0</v>
      </c>
      <c r="M105" s="1130">
        <v>0</v>
      </c>
      <c r="N105" s="1130">
        <v>0</v>
      </c>
      <c r="O105" s="1130">
        <v>0</v>
      </c>
      <c r="P105" s="1131">
        <v>0</v>
      </c>
      <c r="Q105" s="1136">
        <f t="shared" si="24"/>
        <v>0</v>
      </c>
      <c r="R105" s="1145">
        <f>SUM(Q105/Q106)</f>
        <v>0</v>
      </c>
      <c r="S105" s="629"/>
    </row>
    <row r="106" spans="1:35" s="203" customFormat="1" ht="16.5" hidden="1" thickTop="1" thickBot="1" x14ac:dyDescent="0.3">
      <c r="A106" s="1085" t="s">
        <v>26</v>
      </c>
      <c r="B106" s="1132">
        <f t="shared" ref="B106:P106" si="25">SUM(B102:B105)</f>
        <v>0</v>
      </c>
      <c r="C106" s="1106">
        <f t="shared" si="25"/>
        <v>0</v>
      </c>
      <c r="D106" s="1106">
        <f t="shared" si="25"/>
        <v>0</v>
      </c>
      <c r="E106" s="1106">
        <f t="shared" si="25"/>
        <v>0</v>
      </c>
      <c r="F106" s="1106">
        <f t="shared" si="25"/>
        <v>0</v>
      </c>
      <c r="G106" s="1106">
        <f t="shared" si="25"/>
        <v>0</v>
      </c>
      <c r="H106" s="1106">
        <f t="shared" si="25"/>
        <v>0</v>
      </c>
      <c r="I106" s="1106">
        <f t="shared" si="25"/>
        <v>11</v>
      </c>
      <c r="J106" s="1106">
        <f t="shared" si="25"/>
        <v>0</v>
      </c>
      <c r="K106" s="1106">
        <f t="shared" si="25"/>
        <v>0</v>
      </c>
      <c r="L106" s="1106">
        <f t="shared" si="25"/>
        <v>5</v>
      </c>
      <c r="M106" s="1106">
        <f t="shared" si="25"/>
        <v>0</v>
      </c>
      <c r="N106" s="1106">
        <f t="shared" si="25"/>
        <v>0</v>
      </c>
      <c r="O106" s="1106">
        <f t="shared" si="25"/>
        <v>0</v>
      </c>
      <c r="P106" s="1133">
        <f t="shared" si="25"/>
        <v>0</v>
      </c>
      <c r="Q106" s="1138">
        <f t="shared" si="24"/>
        <v>16</v>
      </c>
      <c r="R106" s="1146">
        <f>SUM(R102:R105)</f>
        <v>0.99950000000000006</v>
      </c>
    </row>
    <row r="107" spans="1:35" s="203" customFormat="1" ht="15.75" hidden="1" thickBot="1" x14ac:dyDescent="0.3">
      <c r="A107" s="1086" t="s">
        <v>43</v>
      </c>
      <c r="B107" s="1139">
        <f>SUM(B106/Q106)</f>
        <v>0</v>
      </c>
      <c r="C107" s="1140">
        <f>SUM(C106/Q106)</f>
        <v>0</v>
      </c>
      <c r="D107" s="1140">
        <f>SUM(D106/Q106)</f>
        <v>0</v>
      </c>
      <c r="E107" s="1140">
        <f>SUM(E106/Q106)</f>
        <v>0</v>
      </c>
      <c r="F107" s="1140">
        <f>SUM(F106/Q106)</f>
        <v>0</v>
      </c>
      <c r="G107" s="1140">
        <f>SUM(G106/Q106)</f>
        <v>0</v>
      </c>
      <c r="H107" s="1140">
        <f>SUM(H106/Q106)</f>
        <v>0</v>
      </c>
      <c r="I107" s="1140">
        <f>SUM(I106/Q106)</f>
        <v>0.6875</v>
      </c>
      <c r="J107" s="1140">
        <f>SUM(J106/Q106)</f>
        <v>0</v>
      </c>
      <c r="K107" s="1140">
        <f>SUM(K106/Q106)</f>
        <v>0</v>
      </c>
      <c r="L107" s="1140">
        <v>0.312</v>
      </c>
      <c r="M107" s="1140">
        <f>SUM(M106/Q106)</f>
        <v>0</v>
      </c>
      <c r="N107" s="1140">
        <f>SUM(N106/Q106)</f>
        <v>0</v>
      </c>
      <c r="O107" s="1140">
        <f>SUM(O106/Q106)</f>
        <v>0</v>
      </c>
      <c r="P107" s="1141">
        <f>SUM(P106/Q106)</f>
        <v>0</v>
      </c>
      <c r="Q107" s="1142">
        <f t="shared" si="24"/>
        <v>0.99950000000000006</v>
      </c>
      <c r="R107" s="415"/>
      <c r="S107" s="629"/>
    </row>
    <row r="108" spans="1:35" s="203" customFormat="1" ht="16.5" hidden="1" customHeight="1" thickBot="1" x14ac:dyDescent="0.3">
      <c r="A108" s="1828" t="s">
        <v>350</v>
      </c>
      <c r="B108" s="1829"/>
      <c r="C108" s="1829"/>
      <c r="D108" s="1829"/>
      <c r="E108" s="1829"/>
      <c r="F108" s="1829"/>
      <c r="G108" s="1829"/>
      <c r="H108" s="1829"/>
      <c r="I108" s="1829"/>
      <c r="J108" s="1829"/>
      <c r="K108" s="1829"/>
      <c r="L108" s="1829"/>
      <c r="M108" s="1829"/>
      <c r="N108" s="1829"/>
      <c r="O108" s="1829"/>
      <c r="P108" s="1829"/>
      <c r="Q108" s="1830"/>
      <c r="R108" s="1831"/>
    </row>
    <row r="109" spans="1:35" s="203" customFormat="1" hidden="1" x14ac:dyDescent="0.25">
      <c r="A109" s="1082" t="s">
        <v>75</v>
      </c>
      <c r="B109" s="950">
        <v>0</v>
      </c>
      <c r="C109" s="1124">
        <v>0</v>
      </c>
      <c r="D109" s="1124">
        <v>0</v>
      </c>
      <c r="E109" s="1124">
        <v>0</v>
      </c>
      <c r="F109" s="1124">
        <v>0</v>
      </c>
      <c r="G109" s="1124">
        <v>0</v>
      </c>
      <c r="H109" s="1124">
        <v>0</v>
      </c>
      <c r="I109" s="1124">
        <v>0</v>
      </c>
      <c r="J109" s="1124">
        <v>0</v>
      </c>
      <c r="K109" s="1124">
        <v>0</v>
      </c>
      <c r="L109" s="1124">
        <v>0</v>
      </c>
      <c r="M109" s="1124">
        <v>0</v>
      </c>
      <c r="N109" s="1124">
        <v>0</v>
      </c>
      <c r="O109" s="1124">
        <v>0</v>
      </c>
      <c r="P109" s="1125">
        <v>0</v>
      </c>
      <c r="Q109" s="1134">
        <f t="shared" ref="Q109:Q114" si="26">SUM(B109:P109)</f>
        <v>0</v>
      </c>
      <c r="R109" s="1143">
        <f>SUM(Q109/Q113)</f>
        <v>0</v>
      </c>
      <c r="S109" s="933"/>
    </row>
    <row r="110" spans="1:35" s="203" customFormat="1" hidden="1" x14ac:dyDescent="0.25">
      <c r="A110" s="1083" t="s">
        <v>46</v>
      </c>
      <c r="B110" s="1126">
        <v>0</v>
      </c>
      <c r="C110" s="1127">
        <v>0</v>
      </c>
      <c r="D110" s="1127">
        <v>0</v>
      </c>
      <c r="E110" s="1127">
        <v>0</v>
      </c>
      <c r="F110" s="1127">
        <v>0</v>
      </c>
      <c r="G110" s="1127">
        <v>0</v>
      </c>
      <c r="H110" s="1127">
        <v>0</v>
      </c>
      <c r="I110" s="1127">
        <v>4</v>
      </c>
      <c r="J110" s="1127">
        <v>0</v>
      </c>
      <c r="K110" s="1127">
        <v>0</v>
      </c>
      <c r="L110" s="1127">
        <v>0</v>
      </c>
      <c r="M110" s="1127">
        <v>0</v>
      </c>
      <c r="N110" s="1127">
        <v>0</v>
      </c>
      <c r="O110" s="1127">
        <v>0</v>
      </c>
      <c r="P110" s="1128">
        <v>0</v>
      </c>
      <c r="Q110" s="1135">
        <f t="shared" si="26"/>
        <v>4</v>
      </c>
      <c r="R110" s="1144">
        <f>SUM(Q110/Q113)</f>
        <v>0.25</v>
      </c>
    </row>
    <row r="111" spans="1:35" s="203" customFormat="1" hidden="1" x14ac:dyDescent="0.25">
      <c r="A111" s="1083" t="s">
        <v>47</v>
      </c>
      <c r="B111" s="1126">
        <v>0</v>
      </c>
      <c r="C111" s="1127">
        <v>0</v>
      </c>
      <c r="D111" s="1127">
        <v>0</v>
      </c>
      <c r="E111" s="1127">
        <v>0</v>
      </c>
      <c r="F111" s="1127">
        <v>0</v>
      </c>
      <c r="G111" s="1127">
        <v>0</v>
      </c>
      <c r="H111" s="1127">
        <v>0</v>
      </c>
      <c r="I111" s="1127">
        <v>2</v>
      </c>
      <c r="J111" s="1127">
        <v>0</v>
      </c>
      <c r="K111" s="1127">
        <v>0</v>
      </c>
      <c r="L111" s="1127">
        <v>3</v>
      </c>
      <c r="M111" s="1127">
        <v>0</v>
      </c>
      <c r="N111" s="1127">
        <v>0</v>
      </c>
      <c r="O111" s="1127">
        <v>0</v>
      </c>
      <c r="P111" s="1128">
        <v>0</v>
      </c>
      <c r="Q111" s="1135">
        <f t="shared" si="26"/>
        <v>5</v>
      </c>
      <c r="R111" s="1144">
        <v>0.312</v>
      </c>
      <c r="T111" s="86"/>
      <c r="U111" s="86"/>
      <c r="V111" s="86"/>
      <c r="W111" s="86"/>
      <c r="X111" s="86"/>
      <c r="Y111" s="86"/>
      <c r="Z111" s="86"/>
      <c r="AA111" s="86"/>
      <c r="AB111" s="86"/>
      <c r="AC111" s="86"/>
      <c r="AD111" s="86"/>
      <c r="AE111" s="86"/>
      <c r="AF111" s="86"/>
      <c r="AG111" s="86"/>
      <c r="AH111" s="86"/>
      <c r="AI111" s="86"/>
    </row>
    <row r="112" spans="1:35" s="203" customFormat="1" ht="15.75" hidden="1" thickBot="1" x14ac:dyDescent="0.3">
      <c r="A112" s="1084" t="s">
        <v>77</v>
      </c>
      <c r="B112" s="1129">
        <v>0</v>
      </c>
      <c r="C112" s="1130">
        <v>0</v>
      </c>
      <c r="D112" s="1130">
        <v>0</v>
      </c>
      <c r="E112" s="1130">
        <v>0</v>
      </c>
      <c r="F112" s="1130">
        <v>0</v>
      </c>
      <c r="G112" s="1130">
        <v>0</v>
      </c>
      <c r="H112" s="1130">
        <v>0</v>
      </c>
      <c r="I112" s="1130">
        <v>5</v>
      </c>
      <c r="J112" s="1130">
        <v>0</v>
      </c>
      <c r="K112" s="1130">
        <v>0</v>
      </c>
      <c r="L112" s="1130">
        <v>2</v>
      </c>
      <c r="M112" s="1130">
        <v>0</v>
      </c>
      <c r="N112" s="1130">
        <v>0</v>
      </c>
      <c r="O112" s="1130">
        <v>0</v>
      </c>
      <c r="P112" s="1131">
        <v>0</v>
      </c>
      <c r="Q112" s="1136">
        <f t="shared" si="26"/>
        <v>7</v>
      </c>
      <c r="R112" s="1145">
        <f>SUM(Q112/Q113)</f>
        <v>0.4375</v>
      </c>
      <c r="T112" s="282"/>
      <c r="U112" s="282"/>
      <c r="V112" s="282"/>
      <c r="W112" s="282"/>
      <c r="X112" s="282"/>
      <c r="Y112" s="282"/>
      <c r="Z112" s="282"/>
      <c r="AA112" s="282"/>
      <c r="AB112" s="282"/>
      <c r="AC112" s="282"/>
      <c r="AD112" s="282"/>
      <c r="AE112" s="282"/>
      <c r="AF112" s="282"/>
      <c r="AG112" s="282"/>
      <c r="AH112" s="282"/>
      <c r="AI112" s="282"/>
    </row>
    <row r="113" spans="1:35" s="203" customFormat="1" ht="16.5" hidden="1" thickTop="1" thickBot="1" x14ac:dyDescent="0.3">
      <c r="A113" s="1085" t="s">
        <v>26</v>
      </c>
      <c r="B113" s="1132">
        <f t="shared" ref="B113:P113" si="27">SUM(B109:B112)</f>
        <v>0</v>
      </c>
      <c r="C113" s="1106">
        <f t="shared" si="27"/>
        <v>0</v>
      </c>
      <c r="D113" s="1106">
        <f t="shared" si="27"/>
        <v>0</v>
      </c>
      <c r="E113" s="1106">
        <f t="shared" si="27"/>
        <v>0</v>
      </c>
      <c r="F113" s="1106">
        <f t="shared" si="27"/>
        <v>0</v>
      </c>
      <c r="G113" s="1106">
        <f t="shared" si="27"/>
        <v>0</v>
      </c>
      <c r="H113" s="1106">
        <f t="shared" si="27"/>
        <v>0</v>
      </c>
      <c r="I113" s="1106">
        <f t="shared" si="27"/>
        <v>11</v>
      </c>
      <c r="J113" s="1106">
        <f t="shared" si="27"/>
        <v>0</v>
      </c>
      <c r="K113" s="1106">
        <f t="shared" si="27"/>
        <v>0</v>
      </c>
      <c r="L113" s="1106">
        <f t="shared" si="27"/>
        <v>5</v>
      </c>
      <c r="M113" s="1106">
        <f t="shared" si="27"/>
        <v>0</v>
      </c>
      <c r="N113" s="1106">
        <f t="shared" si="27"/>
        <v>0</v>
      </c>
      <c r="O113" s="1106">
        <f t="shared" si="27"/>
        <v>0</v>
      </c>
      <c r="P113" s="1133">
        <f t="shared" si="27"/>
        <v>0</v>
      </c>
      <c r="Q113" s="1138">
        <f t="shared" si="26"/>
        <v>16</v>
      </c>
      <c r="R113" s="1146">
        <f>SUM(R109:R112)</f>
        <v>0.99950000000000006</v>
      </c>
      <c r="T113" s="282"/>
      <c r="U113" s="86"/>
      <c r="V113" s="86"/>
      <c r="W113" s="86"/>
      <c r="X113" s="86"/>
      <c r="Y113" s="86"/>
      <c r="Z113" s="86"/>
      <c r="AA113" s="86"/>
      <c r="AB113" s="86"/>
      <c r="AC113" s="86"/>
      <c r="AD113" s="86"/>
      <c r="AE113" s="86"/>
      <c r="AF113" s="86"/>
      <c r="AG113" s="86"/>
      <c r="AH113" s="86"/>
      <c r="AI113" s="86"/>
    </row>
    <row r="114" spans="1:35" s="203" customFormat="1" ht="17.25" hidden="1" customHeight="1" thickBot="1" x14ac:dyDescent="0.3">
      <c r="A114" s="1086" t="s">
        <v>43</v>
      </c>
      <c r="B114" s="1139">
        <f>SUM(B113/Q113)</f>
        <v>0</v>
      </c>
      <c r="C114" s="1140">
        <f>SUM(C113/Q113)</f>
        <v>0</v>
      </c>
      <c r="D114" s="1140">
        <f>SUM(D113/Q113)</f>
        <v>0</v>
      </c>
      <c r="E114" s="1140">
        <f>SUM(E113/Q113)</f>
        <v>0</v>
      </c>
      <c r="F114" s="1140">
        <f>SUM(F113/Q113)</f>
        <v>0</v>
      </c>
      <c r="G114" s="1140">
        <f>SUM(G113/Q113)</f>
        <v>0</v>
      </c>
      <c r="H114" s="1140">
        <f>SUM(H113/Q113)</f>
        <v>0</v>
      </c>
      <c r="I114" s="1140">
        <f>SUM(I113/Q113)</f>
        <v>0.6875</v>
      </c>
      <c r="J114" s="1140">
        <f>SUM(J113/Q113)</f>
        <v>0</v>
      </c>
      <c r="K114" s="1140">
        <f>SUM(K113/Q113)</f>
        <v>0</v>
      </c>
      <c r="L114" s="1140">
        <v>0.312</v>
      </c>
      <c r="M114" s="1140">
        <f>SUM(M113/Q113)</f>
        <v>0</v>
      </c>
      <c r="N114" s="1140">
        <f>SUM(N113/Q113)</f>
        <v>0</v>
      </c>
      <c r="O114" s="1140">
        <f>SUM(O113/Q113)</f>
        <v>0</v>
      </c>
      <c r="P114" s="1141">
        <f>SUM(P113/Q113)</f>
        <v>0</v>
      </c>
      <c r="Q114" s="1142">
        <f t="shared" si="26"/>
        <v>0.99950000000000006</v>
      </c>
      <c r="R114" s="415"/>
      <c r="T114" s="282"/>
      <c r="U114" s="86"/>
      <c r="V114" s="86"/>
      <c r="W114" s="86"/>
      <c r="X114" s="86"/>
      <c r="Y114" s="86"/>
      <c r="Z114" s="86"/>
      <c r="AA114" s="86"/>
      <c r="AB114" s="86"/>
      <c r="AC114" s="86"/>
      <c r="AD114" s="86"/>
      <c r="AE114" s="86"/>
      <c r="AF114" s="86"/>
      <c r="AG114" s="86"/>
      <c r="AH114" s="86"/>
      <c r="AI114" s="86"/>
    </row>
    <row r="115" spans="1:35" ht="15.75" hidden="1" thickBot="1" x14ac:dyDescent="0.3">
      <c r="A115" s="1840" t="s">
        <v>704</v>
      </c>
      <c r="B115" s="1841"/>
      <c r="C115" s="1841"/>
      <c r="D115" s="1841"/>
      <c r="E115" s="1841"/>
      <c r="F115" s="1841"/>
      <c r="G115" s="1841"/>
      <c r="H115" s="1841"/>
      <c r="I115" s="1841"/>
      <c r="J115" s="1841"/>
      <c r="K115" s="1841"/>
      <c r="L115" s="1841"/>
      <c r="M115" s="1841"/>
      <c r="N115" s="1841"/>
      <c r="O115" s="1841"/>
      <c r="P115" s="1841"/>
      <c r="Q115" s="1841"/>
      <c r="R115" s="1842"/>
    </row>
    <row r="116" spans="1:35" ht="66.75" hidden="1" customHeight="1" thickBot="1" x14ac:dyDescent="0.3">
      <c r="A116" s="1091"/>
      <c r="B116" s="1087" t="s">
        <v>80</v>
      </c>
      <c r="C116" s="1088" t="s">
        <v>81</v>
      </c>
      <c r="D116" s="1088" t="s">
        <v>82</v>
      </c>
      <c r="E116" s="1088" t="s">
        <v>83</v>
      </c>
      <c r="F116" s="1088" t="s">
        <v>84</v>
      </c>
      <c r="G116" s="1088" t="s">
        <v>85</v>
      </c>
      <c r="H116" s="1088" t="s">
        <v>86</v>
      </c>
      <c r="I116" s="1088" t="s">
        <v>87</v>
      </c>
      <c r="J116" s="1088" t="s">
        <v>88</v>
      </c>
      <c r="K116" s="1088" t="s">
        <v>89</v>
      </c>
      <c r="L116" s="1088" t="s">
        <v>90</v>
      </c>
      <c r="M116" s="1088" t="s">
        <v>91</v>
      </c>
      <c r="N116" s="1088" t="s">
        <v>92</v>
      </c>
      <c r="O116" s="1088" t="s">
        <v>93</v>
      </c>
      <c r="P116" s="1089" t="s">
        <v>94</v>
      </c>
      <c r="Q116" s="1090" t="s">
        <v>95</v>
      </c>
      <c r="R116" s="1090" t="s">
        <v>96</v>
      </c>
    </row>
    <row r="117" spans="1:35" ht="15.75" hidden="1" thickBot="1" x14ac:dyDescent="0.3">
      <c r="A117" s="1828" t="s">
        <v>76</v>
      </c>
      <c r="B117" s="1829"/>
      <c r="C117" s="1829"/>
      <c r="D117" s="1829"/>
      <c r="E117" s="1829"/>
      <c r="F117" s="1829"/>
      <c r="G117" s="1829"/>
      <c r="H117" s="1829"/>
      <c r="I117" s="1829"/>
      <c r="J117" s="1829"/>
      <c r="K117" s="1829"/>
      <c r="L117" s="1829"/>
      <c r="M117" s="1829"/>
      <c r="N117" s="1829"/>
      <c r="O117" s="1829"/>
      <c r="P117" s="1829"/>
      <c r="Q117" s="1829"/>
      <c r="R117" s="1835"/>
    </row>
    <row r="118" spans="1:35" hidden="1" x14ac:dyDescent="0.25">
      <c r="A118" s="1082" t="s">
        <v>44</v>
      </c>
      <c r="B118" s="370">
        <v>0</v>
      </c>
      <c r="C118" s="371">
        <v>0</v>
      </c>
      <c r="D118" s="371">
        <v>0</v>
      </c>
      <c r="E118" s="371">
        <v>0</v>
      </c>
      <c r="F118" s="371">
        <v>0</v>
      </c>
      <c r="G118" s="371">
        <v>0</v>
      </c>
      <c r="H118" s="371">
        <v>0</v>
      </c>
      <c r="I118" s="371">
        <v>3</v>
      </c>
      <c r="J118" s="371">
        <v>0</v>
      </c>
      <c r="K118" s="371">
        <v>0</v>
      </c>
      <c r="L118" s="371">
        <v>0</v>
      </c>
      <c r="M118" s="371">
        <v>0</v>
      </c>
      <c r="N118" s="371">
        <v>0</v>
      </c>
      <c r="O118" s="371">
        <v>0</v>
      </c>
      <c r="P118" s="372">
        <v>0</v>
      </c>
      <c r="Q118" s="136">
        <f t="shared" ref="Q118:Q123" si="28">SUM(B118:P118)</f>
        <v>3</v>
      </c>
      <c r="R118" s="325">
        <f>SUM(Q118/Q122)</f>
        <v>0.3</v>
      </c>
    </row>
    <row r="119" spans="1:35" hidden="1" x14ac:dyDescent="0.25">
      <c r="A119" s="1083" t="s">
        <v>48</v>
      </c>
      <c r="B119" s="373">
        <v>0</v>
      </c>
      <c r="C119" s="374">
        <v>0</v>
      </c>
      <c r="D119" s="374">
        <v>0</v>
      </c>
      <c r="E119" s="374">
        <v>0</v>
      </c>
      <c r="F119" s="374">
        <v>0</v>
      </c>
      <c r="G119" s="374">
        <v>0</v>
      </c>
      <c r="H119" s="374">
        <v>0</v>
      </c>
      <c r="I119" s="374">
        <v>5</v>
      </c>
      <c r="J119" s="374">
        <v>0</v>
      </c>
      <c r="K119" s="374">
        <v>0</v>
      </c>
      <c r="L119" s="374">
        <v>1</v>
      </c>
      <c r="M119" s="374">
        <v>1</v>
      </c>
      <c r="N119" s="374">
        <v>0</v>
      </c>
      <c r="O119" s="374">
        <v>0</v>
      </c>
      <c r="P119" s="375">
        <v>0</v>
      </c>
      <c r="Q119" s="137">
        <f t="shared" si="28"/>
        <v>7</v>
      </c>
      <c r="R119" s="326">
        <f>SUM(Q119/Q122)</f>
        <v>0.7</v>
      </c>
    </row>
    <row r="120" spans="1:35" hidden="1" x14ac:dyDescent="0.25">
      <c r="A120" s="1083" t="s">
        <v>45</v>
      </c>
      <c r="B120" s="373">
        <v>0</v>
      </c>
      <c r="C120" s="374">
        <v>0</v>
      </c>
      <c r="D120" s="374">
        <v>0</v>
      </c>
      <c r="E120" s="374">
        <v>0</v>
      </c>
      <c r="F120" s="374">
        <v>0</v>
      </c>
      <c r="G120" s="374">
        <v>0</v>
      </c>
      <c r="H120" s="374">
        <v>0</v>
      </c>
      <c r="I120" s="374">
        <v>0</v>
      </c>
      <c r="J120" s="374">
        <v>0</v>
      </c>
      <c r="K120" s="374">
        <v>0</v>
      </c>
      <c r="L120" s="374">
        <v>0</v>
      </c>
      <c r="M120" s="374">
        <v>0</v>
      </c>
      <c r="N120" s="374">
        <v>0</v>
      </c>
      <c r="O120" s="374">
        <v>0</v>
      </c>
      <c r="P120" s="375">
        <v>0</v>
      </c>
      <c r="Q120" s="137">
        <f t="shared" si="28"/>
        <v>0</v>
      </c>
      <c r="R120" s="326">
        <f>SUM(Q120/Q122)</f>
        <v>0</v>
      </c>
    </row>
    <row r="121" spans="1:35" ht="15.75" hidden="1" thickBot="1" x14ac:dyDescent="0.3">
      <c r="A121" s="1084" t="s">
        <v>49</v>
      </c>
      <c r="B121" s="376">
        <v>0</v>
      </c>
      <c r="C121" s="377">
        <v>0</v>
      </c>
      <c r="D121" s="377">
        <v>0</v>
      </c>
      <c r="E121" s="377">
        <v>0</v>
      </c>
      <c r="F121" s="377">
        <v>0</v>
      </c>
      <c r="G121" s="377">
        <v>0</v>
      </c>
      <c r="H121" s="377">
        <v>0</v>
      </c>
      <c r="I121" s="377">
        <v>0</v>
      </c>
      <c r="J121" s="377">
        <v>0</v>
      </c>
      <c r="K121" s="377">
        <v>0</v>
      </c>
      <c r="L121" s="377">
        <v>0</v>
      </c>
      <c r="M121" s="377">
        <v>0</v>
      </c>
      <c r="N121" s="377">
        <v>0</v>
      </c>
      <c r="O121" s="377">
        <v>0</v>
      </c>
      <c r="P121" s="378">
        <v>0</v>
      </c>
      <c r="Q121" s="138">
        <f t="shared" si="28"/>
        <v>0</v>
      </c>
      <c r="R121" s="327">
        <f>SUM(Q121/Q122)</f>
        <v>0</v>
      </c>
    </row>
    <row r="122" spans="1:35" ht="16.5" hidden="1" thickTop="1" thickBot="1" x14ac:dyDescent="0.3">
      <c r="A122" s="1085" t="s">
        <v>26</v>
      </c>
      <c r="B122" s="123">
        <f t="shared" ref="B122:P122" si="29">SUM(B118:B121)</f>
        <v>0</v>
      </c>
      <c r="C122" s="124">
        <f t="shared" si="29"/>
        <v>0</v>
      </c>
      <c r="D122" s="124">
        <f t="shared" si="29"/>
        <v>0</v>
      </c>
      <c r="E122" s="124">
        <f t="shared" si="29"/>
        <v>0</v>
      </c>
      <c r="F122" s="124">
        <f t="shared" si="29"/>
        <v>0</v>
      </c>
      <c r="G122" s="124">
        <f t="shared" si="29"/>
        <v>0</v>
      </c>
      <c r="H122" s="124">
        <f t="shared" si="29"/>
        <v>0</v>
      </c>
      <c r="I122" s="124">
        <f t="shared" si="29"/>
        <v>8</v>
      </c>
      <c r="J122" s="124">
        <f t="shared" si="29"/>
        <v>0</v>
      </c>
      <c r="K122" s="124">
        <f t="shared" si="29"/>
        <v>0</v>
      </c>
      <c r="L122" s="124">
        <f t="shared" si="29"/>
        <v>1</v>
      </c>
      <c r="M122" s="124">
        <f t="shared" si="29"/>
        <v>1</v>
      </c>
      <c r="N122" s="124">
        <f t="shared" si="29"/>
        <v>0</v>
      </c>
      <c r="O122" s="124">
        <f t="shared" si="29"/>
        <v>0</v>
      </c>
      <c r="P122" s="139">
        <f t="shared" si="29"/>
        <v>0</v>
      </c>
      <c r="Q122" s="831">
        <f t="shared" si="28"/>
        <v>10</v>
      </c>
      <c r="R122" s="872">
        <f>SUM(R118:R121)</f>
        <v>1</v>
      </c>
    </row>
    <row r="123" spans="1:35" ht="15.75" hidden="1" thickBot="1" x14ac:dyDescent="0.3">
      <c r="A123" s="1086" t="s">
        <v>43</v>
      </c>
      <c r="B123" s="322">
        <f>SUM(B122/Q122)</f>
        <v>0</v>
      </c>
      <c r="C123" s="323">
        <f>SUM(C122/Q122)</f>
        <v>0</v>
      </c>
      <c r="D123" s="323">
        <f>SUM(D122/Q122)</f>
        <v>0</v>
      </c>
      <c r="E123" s="323">
        <f>SUM(E122/Q122)</f>
        <v>0</v>
      </c>
      <c r="F123" s="323">
        <f>SUM(F122/Q122)</f>
        <v>0</v>
      </c>
      <c r="G123" s="323">
        <f>SUM(G122/Q122)</f>
        <v>0</v>
      </c>
      <c r="H123" s="323">
        <f>SUM(H122/Q122)</f>
        <v>0</v>
      </c>
      <c r="I123" s="323">
        <f>SUM(I122/Q122)</f>
        <v>0.8</v>
      </c>
      <c r="J123" s="323">
        <f>SUM(J122/Q122)</f>
        <v>0</v>
      </c>
      <c r="K123" s="323">
        <f>SUM(K122/Q122)</f>
        <v>0</v>
      </c>
      <c r="L123" s="323">
        <f>SUM(L122/Q122)</f>
        <v>0.1</v>
      </c>
      <c r="M123" s="323">
        <f>SUM(M122/Q122)</f>
        <v>0.1</v>
      </c>
      <c r="N123" s="323">
        <f>SUM(N122/Q122)</f>
        <v>0</v>
      </c>
      <c r="O123" s="323">
        <f>SUM(O122/Q122)</f>
        <v>0</v>
      </c>
      <c r="P123" s="324">
        <f>SUM(P122/Q122)</f>
        <v>0</v>
      </c>
      <c r="Q123" s="900">
        <f t="shared" si="28"/>
        <v>1</v>
      </c>
      <c r="R123" s="415"/>
    </row>
    <row r="124" spans="1:35" ht="16.5" hidden="1" customHeight="1" thickBot="1" x14ac:dyDescent="0.3">
      <c r="A124" s="1828" t="s">
        <v>350</v>
      </c>
      <c r="B124" s="1829"/>
      <c r="C124" s="1829"/>
      <c r="D124" s="1829"/>
      <c r="E124" s="1829"/>
      <c r="F124" s="1829"/>
      <c r="G124" s="1829"/>
      <c r="H124" s="1829"/>
      <c r="I124" s="1829"/>
      <c r="J124" s="1829"/>
      <c r="K124" s="1829"/>
      <c r="L124" s="1829"/>
      <c r="M124" s="1829"/>
      <c r="N124" s="1829"/>
      <c r="O124" s="1829"/>
      <c r="P124" s="1829"/>
      <c r="Q124" s="1830"/>
      <c r="R124" s="1831"/>
    </row>
    <row r="125" spans="1:35" hidden="1" x14ac:dyDescent="0.25">
      <c r="A125" s="1082" t="s">
        <v>75</v>
      </c>
      <c r="B125" s="370">
        <v>0</v>
      </c>
      <c r="C125" s="371">
        <v>0</v>
      </c>
      <c r="D125" s="371">
        <v>0</v>
      </c>
      <c r="E125" s="371">
        <v>0</v>
      </c>
      <c r="F125" s="371">
        <v>0</v>
      </c>
      <c r="G125" s="371">
        <v>0</v>
      </c>
      <c r="H125" s="371">
        <v>0</v>
      </c>
      <c r="I125" s="371">
        <v>0</v>
      </c>
      <c r="J125" s="371">
        <v>0</v>
      </c>
      <c r="K125" s="371">
        <v>0</v>
      </c>
      <c r="L125" s="371">
        <v>0</v>
      </c>
      <c r="M125" s="371">
        <v>0</v>
      </c>
      <c r="N125" s="371">
        <v>0</v>
      </c>
      <c r="O125" s="371">
        <v>0</v>
      </c>
      <c r="P125" s="372">
        <v>0</v>
      </c>
      <c r="Q125" s="136">
        <f t="shared" ref="Q125:Q130" si="30">SUM(B125:P125)</f>
        <v>0</v>
      </c>
      <c r="R125" s="325">
        <f>SUM(Q125/Q129)</f>
        <v>0</v>
      </c>
    </row>
    <row r="126" spans="1:35" hidden="1" x14ac:dyDescent="0.25">
      <c r="A126" s="1083" t="s">
        <v>46</v>
      </c>
      <c r="B126" s="373">
        <v>0</v>
      </c>
      <c r="C126" s="374">
        <v>0</v>
      </c>
      <c r="D126" s="374">
        <v>0</v>
      </c>
      <c r="E126" s="374">
        <v>0</v>
      </c>
      <c r="F126" s="374">
        <v>0</v>
      </c>
      <c r="G126" s="374">
        <v>0</v>
      </c>
      <c r="H126" s="374">
        <v>0</v>
      </c>
      <c r="I126" s="374">
        <v>4</v>
      </c>
      <c r="J126" s="374">
        <v>0</v>
      </c>
      <c r="K126" s="374">
        <v>0</v>
      </c>
      <c r="L126" s="374">
        <v>0</v>
      </c>
      <c r="M126" s="374">
        <v>1</v>
      </c>
      <c r="N126" s="374">
        <v>0</v>
      </c>
      <c r="O126" s="374">
        <v>0</v>
      </c>
      <c r="P126" s="375">
        <v>0</v>
      </c>
      <c r="Q126" s="137">
        <f t="shared" si="30"/>
        <v>5</v>
      </c>
      <c r="R126" s="326">
        <f>SUM(Q126/Q129)</f>
        <v>0.5</v>
      </c>
    </row>
    <row r="127" spans="1:35" hidden="1" x14ac:dyDescent="0.25">
      <c r="A127" s="1083" t="s">
        <v>47</v>
      </c>
      <c r="B127" s="373">
        <v>0</v>
      </c>
      <c r="C127" s="374">
        <v>0</v>
      </c>
      <c r="D127" s="374">
        <v>0</v>
      </c>
      <c r="E127" s="374">
        <v>0</v>
      </c>
      <c r="F127" s="374">
        <v>0</v>
      </c>
      <c r="G127" s="374">
        <v>0</v>
      </c>
      <c r="H127" s="374">
        <v>0</v>
      </c>
      <c r="I127" s="374">
        <v>1</v>
      </c>
      <c r="J127" s="374">
        <v>0</v>
      </c>
      <c r="K127" s="374">
        <v>0</v>
      </c>
      <c r="L127" s="374">
        <v>0</v>
      </c>
      <c r="M127" s="374">
        <v>0</v>
      </c>
      <c r="N127" s="374">
        <v>0</v>
      </c>
      <c r="O127" s="374">
        <v>0</v>
      </c>
      <c r="P127" s="375">
        <v>0</v>
      </c>
      <c r="Q127" s="137">
        <f t="shared" si="30"/>
        <v>1</v>
      </c>
      <c r="R127" s="326">
        <f>SUM(Q127/Q129)</f>
        <v>0.1</v>
      </c>
      <c r="T127" s="86"/>
      <c r="U127" s="86"/>
      <c r="V127" s="86"/>
      <c r="W127" s="86"/>
      <c r="X127" s="86"/>
      <c r="Y127" s="86"/>
      <c r="Z127" s="86"/>
      <c r="AA127" s="86"/>
      <c r="AB127" s="86"/>
      <c r="AC127" s="86"/>
      <c r="AD127" s="86"/>
      <c r="AE127" s="86"/>
      <c r="AF127" s="86"/>
      <c r="AG127" s="86"/>
      <c r="AH127" s="86"/>
      <c r="AI127" s="86"/>
    </row>
    <row r="128" spans="1:35" ht="15.75" hidden="1" thickBot="1" x14ac:dyDescent="0.3">
      <c r="A128" s="1084" t="s">
        <v>77</v>
      </c>
      <c r="B128" s="376">
        <v>0</v>
      </c>
      <c r="C128" s="377">
        <v>0</v>
      </c>
      <c r="D128" s="377">
        <v>0</v>
      </c>
      <c r="E128" s="377">
        <v>0</v>
      </c>
      <c r="F128" s="377">
        <v>0</v>
      </c>
      <c r="G128" s="377">
        <v>0</v>
      </c>
      <c r="H128" s="377">
        <v>0</v>
      </c>
      <c r="I128" s="377">
        <v>3</v>
      </c>
      <c r="J128" s="377">
        <v>0</v>
      </c>
      <c r="K128" s="377">
        <v>0</v>
      </c>
      <c r="L128" s="377">
        <v>1</v>
      </c>
      <c r="M128" s="377">
        <v>0</v>
      </c>
      <c r="N128" s="377">
        <v>0</v>
      </c>
      <c r="O128" s="377">
        <v>0</v>
      </c>
      <c r="P128" s="378">
        <v>0</v>
      </c>
      <c r="Q128" s="138">
        <f t="shared" si="30"/>
        <v>4</v>
      </c>
      <c r="R128" s="327">
        <f>SUM(Q128/Q129)</f>
        <v>0.4</v>
      </c>
      <c r="T128" s="282"/>
      <c r="U128" s="282"/>
      <c r="V128" s="282"/>
      <c r="W128" s="282"/>
      <c r="X128" s="282"/>
      <c r="Y128" s="282"/>
      <c r="Z128" s="282"/>
      <c r="AA128" s="282"/>
      <c r="AB128" s="282"/>
      <c r="AC128" s="282"/>
      <c r="AD128" s="282"/>
      <c r="AE128" s="282"/>
      <c r="AF128" s="282"/>
      <c r="AG128" s="282"/>
      <c r="AH128" s="282"/>
      <c r="AI128" s="282"/>
    </row>
    <row r="129" spans="1:35" ht="16.5" hidden="1" thickTop="1" thickBot="1" x14ac:dyDescent="0.3">
      <c r="A129" s="1085" t="s">
        <v>26</v>
      </c>
      <c r="B129" s="123">
        <f t="shared" ref="B129:P129" si="31">SUM(B125:B128)</f>
        <v>0</v>
      </c>
      <c r="C129" s="124">
        <f t="shared" si="31"/>
        <v>0</v>
      </c>
      <c r="D129" s="124">
        <f t="shared" si="31"/>
        <v>0</v>
      </c>
      <c r="E129" s="124">
        <f t="shared" si="31"/>
        <v>0</v>
      </c>
      <c r="F129" s="124">
        <f t="shared" si="31"/>
        <v>0</v>
      </c>
      <c r="G129" s="124">
        <f t="shared" si="31"/>
        <v>0</v>
      </c>
      <c r="H129" s="124">
        <f t="shared" si="31"/>
        <v>0</v>
      </c>
      <c r="I129" s="124">
        <f t="shared" si="31"/>
        <v>8</v>
      </c>
      <c r="J129" s="124">
        <f t="shared" si="31"/>
        <v>0</v>
      </c>
      <c r="K129" s="124">
        <f t="shared" si="31"/>
        <v>0</v>
      </c>
      <c r="L129" s="124">
        <f t="shared" si="31"/>
        <v>1</v>
      </c>
      <c r="M129" s="124">
        <f t="shared" si="31"/>
        <v>1</v>
      </c>
      <c r="N129" s="124">
        <f t="shared" si="31"/>
        <v>0</v>
      </c>
      <c r="O129" s="124">
        <f t="shared" si="31"/>
        <v>0</v>
      </c>
      <c r="P129" s="139">
        <f t="shared" si="31"/>
        <v>0</v>
      </c>
      <c r="Q129" s="831">
        <f t="shared" si="30"/>
        <v>10</v>
      </c>
      <c r="R129" s="872">
        <f>SUM(R125:R128)</f>
        <v>1</v>
      </c>
      <c r="T129" s="282"/>
      <c r="U129" s="86"/>
      <c r="V129" s="86"/>
      <c r="W129" s="86"/>
      <c r="X129" s="86"/>
      <c r="Y129" s="86"/>
      <c r="Z129" s="86"/>
      <c r="AA129" s="86"/>
      <c r="AB129" s="86"/>
      <c r="AC129" s="86"/>
      <c r="AD129" s="86"/>
      <c r="AE129" s="86"/>
      <c r="AF129" s="86"/>
      <c r="AG129" s="86"/>
      <c r="AH129" s="86"/>
      <c r="AI129" s="86"/>
    </row>
    <row r="130" spans="1:35" ht="17.25" hidden="1" customHeight="1" thickBot="1" x14ac:dyDescent="0.3">
      <c r="A130" s="1086" t="s">
        <v>43</v>
      </c>
      <c r="B130" s="322">
        <f>SUM(B129/Q129)</f>
        <v>0</v>
      </c>
      <c r="C130" s="323">
        <f>SUM(C129/Q129)</f>
        <v>0</v>
      </c>
      <c r="D130" s="323">
        <f>SUM(D129/Q129)</f>
        <v>0</v>
      </c>
      <c r="E130" s="323">
        <f>SUM(E129/Q129)</f>
        <v>0</v>
      </c>
      <c r="F130" s="323">
        <f>SUM(F129/Q129)</f>
        <v>0</v>
      </c>
      <c r="G130" s="323">
        <f>SUM(G129/Q129)</f>
        <v>0</v>
      </c>
      <c r="H130" s="323">
        <f>SUM(H129/Q129)</f>
        <v>0</v>
      </c>
      <c r="I130" s="323">
        <f>SUM(I129/Q129)</f>
        <v>0.8</v>
      </c>
      <c r="J130" s="323">
        <f>SUM(J129/Q129)</f>
        <v>0</v>
      </c>
      <c r="K130" s="323">
        <f>SUM(K129/Q129)</f>
        <v>0</v>
      </c>
      <c r="L130" s="323">
        <f>SUM(L129/Q129)</f>
        <v>0.1</v>
      </c>
      <c r="M130" s="323">
        <f>SUM(M129/Q129)</f>
        <v>0.1</v>
      </c>
      <c r="N130" s="323">
        <f>SUM(N129/Q129)</f>
        <v>0</v>
      </c>
      <c r="O130" s="323">
        <f>SUM(O129/Q129)</f>
        <v>0</v>
      </c>
      <c r="P130" s="324">
        <f>SUM(P129/Q129)</f>
        <v>0</v>
      </c>
      <c r="Q130" s="900">
        <f t="shared" si="30"/>
        <v>1</v>
      </c>
      <c r="R130" s="415"/>
      <c r="T130" s="282"/>
      <c r="U130" s="86"/>
      <c r="V130" s="86"/>
      <c r="W130" s="86"/>
      <c r="X130" s="86"/>
      <c r="Y130" s="86"/>
      <c r="Z130" s="86"/>
      <c r="AA130" s="86"/>
      <c r="AB130" s="86"/>
      <c r="AC130" s="86"/>
      <c r="AD130" s="86"/>
      <c r="AE130" s="86"/>
      <c r="AF130" s="86"/>
      <c r="AG130" s="86"/>
      <c r="AH130" s="86"/>
      <c r="AI130" s="86"/>
    </row>
    <row r="131" spans="1:35" ht="15.75" hidden="1" thickBot="1" x14ac:dyDescent="0.3">
      <c r="A131" s="1840" t="s">
        <v>494</v>
      </c>
      <c r="B131" s="1841"/>
      <c r="C131" s="1841"/>
      <c r="D131" s="1841"/>
      <c r="E131" s="1841"/>
      <c r="F131" s="1841"/>
      <c r="G131" s="1841"/>
      <c r="H131" s="1841"/>
      <c r="I131" s="1841"/>
      <c r="J131" s="1841"/>
      <c r="K131" s="1841"/>
      <c r="L131" s="1841"/>
      <c r="M131" s="1841"/>
      <c r="N131" s="1841"/>
      <c r="O131" s="1841"/>
      <c r="P131" s="1841"/>
      <c r="Q131" s="1841"/>
      <c r="R131" s="1842"/>
      <c r="T131" s="282"/>
      <c r="U131" s="86"/>
      <c r="V131" s="86"/>
      <c r="W131" s="86"/>
      <c r="X131" s="86"/>
      <c r="Y131" s="86"/>
      <c r="Z131" s="86"/>
      <c r="AA131" s="86"/>
      <c r="AB131" s="86"/>
      <c r="AC131" s="86"/>
      <c r="AD131" s="86"/>
      <c r="AE131" s="86"/>
      <c r="AF131" s="86"/>
      <c r="AG131" s="86"/>
      <c r="AH131" s="86"/>
      <c r="AI131" s="86"/>
    </row>
    <row r="132" spans="1:35" ht="15.75" hidden="1" thickBot="1" x14ac:dyDescent="0.3">
      <c r="A132" s="1828" t="s">
        <v>76</v>
      </c>
      <c r="B132" s="1829"/>
      <c r="C132" s="1829"/>
      <c r="D132" s="1829"/>
      <c r="E132" s="1829"/>
      <c r="F132" s="1829"/>
      <c r="G132" s="1829"/>
      <c r="H132" s="1829"/>
      <c r="I132" s="1829"/>
      <c r="J132" s="1829"/>
      <c r="K132" s="1829"/>
      <c r="L132" s="1829"/>
      <c r="M132" s="1829"/>
      <c r="N132" s="1829"/>
      <c r="O132" s="1829"/>
      <c r="P132" s="1829"/>
      <c r="Q132" s="1829"/>
      <c r="R132" s="1835"/>
      <c r="T132" s="282"/>
      <c r="U132" s="86"/>
      <c r="V132" s="86"/>
      <c r="W132" s="86"/>
      <c r="X132" s="86"/>
      <c r="Y132" s="86"/>
      <c r="Z132" s="86"/>
      <c r="AA132" s="86"/>
      <c r="AB132" s="86"/>
      <c r="AC132" s="86"/>
      <c r="AD132" s="86"/>
      <c r="AE132" s="86"/>
      <c r="AF132" s="86"/>
      <c r="AG132" s="86"/>
      <c r="AH132" s="86"/>
      <c r="AI132" s="86"/>
    </row>
    <row r="133" spans="1:35" hidden="1" x14ac:dyDescent="0.25">
      <c r="A133" s="1082" t="s">
        <v>44</v>
      </c>
      <c r="B133" s="370">
        <v>0</v>
      </c>
      <c r="C133" s="371">
        <v>0</v>
      </c>
      <c r="D133" s="371">
        <v>0</v>
      </c>
      <c r="E133" s="371">
        <v>0</v>
      </c>
      <c r="F133" s="371">
        <v>0</v>
      </c>
      <c r="G133" s="371">
        <v>0</v>
      </c>
      <c r="H133" s="371">
        <v>0</v>
      </c>
      <c r="I133" s="371">
        <v>13</v>
      </c>
      <c r="J133" s="371">
        <v>0</v>
      </c>
      <c r="K133" s="371">
        <v>0</v>
      </c>
      <c r="L133" s="371">
        <v>0</v>
      </c>
      <c r="M133" s="371">
        <v>0</v>
      </c>
      <c r="N133" s="371">
        <v>0</v>
      </c>
      <c r="O133" s="371">
        <v>0</v>
      </c>
      <c r="P133" s="372">
        <v>0</v>
      </c>
      <c r="Q133" s="136">
        <f t="shared" ref="Q133:Q138" si="32">SUM(B133:P133)</f>
        <v>13</v>
      </c>
      <c r="R133" s="325">
        <f>SUM(Q133/Q137)</f>
        <v>0.4642857142857143</v>
      </c>
      <c r="T133" s="282"/>
      <c r="U133" s="86"/>
      <c r="V133" s="86"/>
      <c r="W133" s="86"/>
      <c r="X133" s="86"/>
      <c r="Y133" s="86"/>
      <c r="Z133" s="86"/>
      <c r="AA133" s="86"/>
      <c r="AB133" s="86"/>
      <c r="AC133" s="86"/>
      <c r="AD133" s="86"/>
      <c r="AE133" s="86"/>
      <c r="AF133" s="86"/>
      <c r="AG133" s="86"/>
      <c r="AH133" s="86"/>
      <c r="AI133" s="86"/>
    </row>
    <row r="134" spans="1:35" hidden="1" x14ac:dyDescent="0.25">
      <c r="A134" s="1083" t="s">
        <v>48</v>
      </c>
      <c r="B134" s="373">
        <v>0</v>
      </c>
      <c r="C134" s="374">
        <v>0</v>
      </c>
      <c r="D134" s="374">
        <v>0</v>
      </c>
      <c r="E134" s="374">
        <v>1</v>
      </c>
      <c r="F134" s="374">
        <v>0</v>
      </c>
      <c r="G134" s="374">
        <v>0</v>
      </c>
      <c r="H134" s="374">
        <v>0</v>
      </c>
      <c r="I134" s="374">
        <v>7</v>
      </c>
      <c r="J134" s="374">
        <v>1</v>
      </c>
      <c r="K134" s="374">
        <v>0</v>
      </c>
      <c r="L134" s="374">
        <v>2</v>
      </c>
      <c r="M134" s="374">
        <v>0</v>
      </c>
      <c r="N134" s="374">
        <v>0</v>
      </c>
      <c r="O134" s="374">
        <v>1</v>
      </c>
      <c r="P134" s="375">
        <v>0</v>
      </c>
      <c r="Q134" s="137">
        <f t="shared" si="32"/>
        <v>12</v>
      </c>
      <c r="R134" s="326">
        <f>SUM(Q134/Q137)</f>
        <v>0.42857142857142855</v>
      </c>
      <c r="T134" s="282"/>
      <c r="U134" s="86"/>
      <c r="V134" s="86"/>
      <c r="W134" s="86"/>
      <c r="X134" s="86"/>
      <c r="Y134" s="86"/>
      <c r="Z134" s="86"/>
      <c r="AA134" s="86"/>
      <c r="AB134" s="86"/>
      <c r="AC134" s="86"/>
      <c r="AD134" s="86"/>
      <c r="AE134" s="86"/>
      <c r="AF134" s="86"/>
      <c r="AG134" s="86"/>
      <c r="AH134" s="86"/>
      <c r="AI134" s="86"/>
    </row>
    <row r="135" spans="1:35" hidden="1" x14ac:dyDescent="0.25">
      <c r="A135" s="1083" t="s">
        <v>45</v>
      </c>
      <c r="B135" s="373">
        <v>0</v>
      </c>
      <c r="C135" s="374">
        <v>0</v>
      </c>
      <c r="D135" s="374">
        <v>0</v>
      </c>
      <c r="E135" s="374">
        <v>0</v>
      </c>
      <c r="F135" s="374">
        <v>0</v>
      </c>
      <c r="G135" s="374">
        <v>0</v>
      </c>
      <c r="H135" s="374">
        <v>1</v>
      </c>
      <c r="I135" s="374">
        <v>0</v>
      </c>
      <c r="J135" s="374">
        <v>0</v>
      </c>
      <c r="K135" s="374">
        <v>0</v>
      </c>
      <c r="L135" s="374">
        <v>1</v>
      </c>
      <c r="M135" s="374">
        <v>1</v>
      </c>
      <c r="N135" s="374">
        <v>0</v>
      </c>
      <c r="O135" s="374">
        <v>0</v>
      </c>
      <c r="P135" s="375">
        <v>0</v>
      </c>
      <c r="Q135" s="137">
        <f t="shared" si="32"/>
        <v>3</v>
      </c>
      <c r="R135" s="326">
        <f>SUM(Q135/Q137)</f>
        <v>0.10714285714285714</v>
      </c>
      <c r="T135" s="282"/>
      <c r="U135" s="86"/>
      <c r="V135" s="86"/>
      <c r="W135" s="86"/>
      <c r="X135" s="86"/>
      <c r="Y135" s="86"/>
      <c r="Z135" s="86"/>
      <c r="AA135" s="86"/>
      <c r="AB135" s="86"/>
      <c r="AC135" s="86"/>
      <c r="AD135" s="86"/>
      <c r="AE135" s="86"/>
      <c r="AF135" s="86"/>
      <c r="AG135" s="86"/>
      <c r="AH135" s="86"/>
      <c r="AI135" s="86"/>
    </row>
    <row r="136" spans="1:35" ht="15.75" hidden="1" thickBot="1" x14ac:dyDescent="0.3">
      <c r="A136" s="1084" t="s">
        <v>49</v>
      </c>
      <c r="B136" s="376">
        <v>0</v>
      </c>
      <c r="C136" s="377">
        <v>0</v>
      </c>
      <c r="D136" s="377">
        <v>0</v>
      </c>
      <c r="E136" s="377">
        <v>0</v>
      </c>
      <c r="F136" s="377">
        <v>0</v>
      </c>
      <c r="G136" s="377">
        <v>0</v>
      </c>
      <c r="H136" s="377">
        <v>0</v>
      </c>
      <c r="I136" s="377">
        <v>0</v>
      </c>
      <c r="J136" s="377">
        <v>0</v>
      </c>
      <c r="K136" s="377">
        <v>0</v>
      </c>
      <c r="L136" s="377">
        <v>0</v>
      </c>
      <c r="M136" s="377">
        <v>0</v>
      </c>
      <c r="N136" s="377">
        <v>0</v>
      </c>
      <c r="O136" s="377">
        <v>0</v>
      </c>
      <c r="P136" s="378">
        <v>0</v>
      </c>
      <c r="Q136" s="138">
        <f t="shared" si="32"/>
        <v>0</v>
      </c>
      <c r="R136" s="327">
        <f>SUM(Q136/Q137)</f>
        <v>0</v>
      </c>
      <c r="T136" s="282"/>
      <c r="U136" s="86"/>
      <c r="V136" s="86"/>
      <c r="W136" s="86"/>
      <c r="X136" s="86"/>
      <c r="Y136" s="86"/>
      <c r="Z136" s="86"/>
      <c r="AA136" s="86"/>
      <c r="AB136" s="86"/>
      <c r="AC136" s="86"/>
      <c r="AD136" s="86"/>
      <c r="AE136" s="86"/>
      <c r="AF136" s="86"/>
      <c r="AG136" s="86"/>
      <c r="AH136" s="86"/>
      <c r="AI136" s="86"/>
    </row>
    <row r="137" spans="1:35" ht="16.5" hidden="1" thickTop="1" thickBot="1" x14ac:dyDescent="0.3">
      <c r="A137" s="1085" t="s">
        <v>26</v>
      </c>
      <c r="B137" s="123">
        <f t="shared" ref="B137:P137" si="33">SUM(B133:B136)</f>
        <v>0</v>
      </c>
      <c r="C137" s="124">
        <f t="shared" si="33"/>
        <v>0</v>
      </c>
      <c r="D137" s="124">
        <f t="shared" si="33"/>
        <v>0</v>
      </c>
      <c r="E137" s="124">
        <f t="shared" si="33"/>
        <v>1</v>
      </c>
      <c r="F137" s="124">
        <f t="shared" si="33"/>
        <v>0</v>
      </c>
      <c r="G137" s="124">
        <f t="shared" si="33"/>
        <v>0</v>
      </c>
      <c r="H137" s="124">
        <f t="shared" si="33"/>
        <v>1</v>
      </c>
      <c r="I137" s="124">
        <f t="shared" si="33"/>
        <v>20</v>
      </c>
      <c r="J137" s="124">
        <f t="shared" si="33"/>
        <v>1</v>
      </c>
      <c r="K137" s="124">
        <f t="shared" si="33"/>
        <v>0</v>
      </c>
      <c r="L137" s="124">
        <f t="shared" si="33"/>
        <v>3</v>
      </c>
      <c r="M137" s="124">
        <f t="shared" si="33"/>
        <v>1</v>
      </c>
      <c r="N137" s="124">
        <f t="shared" si="33"/>
        <v>0</v>
      </c>
      <c r="O137" s="124">
        <f t="shared" si="33"/>
        <v>1</v>
      </c>
      <c r="P137" s="139">
        <f t="shared" si="33"/>
        <v>0</v>
      </c>
      <c r="Q137" s="1092">
        <f t="shared" si="32"/>
        <v>28</v>
      </c>
      <c r="R137" s="1081">
        <f>SUM(R133:R136)</f>
        <v>0.99999999999999989</v>
      </c>
      <c r="T137" s="282"/>
      <c r="U137" s="86"/>
      <c r="V137" s="86"/>
      <c r="W137" s="86"/>
      <c r="X137" s="86"/>
      <c r="Y137" s="86"/>
      <c r="Z137" s="86"/>
      <c r="AA137" s="86"/>
      <c r="AB137" s="86"/>
      <c r="AC137" s="86"/>
      <c r="AD137" s="86"/>
      <c r="AE137" s="86"/>
      <c r="AF137" s="86"/>
      <c r="AG137" s="86"/>
      <c r="AH137" s="86"/>
      <c r="AI137" s="86"/>
    </row>
    <row r="138" spans="1:35" ht="15.75" hidden="1" thickBot="1" x14ac:dyDescent="0.3">
      <c r="A138" s="1086" t="s">
        <v>43</v>
      </c>
      <c r="B138" s="322">
        <f>SUM(B137/Q137)</f>
        <v>0</v>
      </c>
      <c r="C138" s="323">
        <f>SUM(C137/Q137)</f>
        <v>0</v>
      </c>
      <c r="D138" s="323">
        <f>SUM(D137/Q137)</f>
        <v>0</v>
      </c>
      <c r="E138" s="323">
        <f>SUM(E137/Q137)</f>
        <v>3.5714285714285712E-2</v>
      </c>
      <c r="F138" s="323">
        <f>SUM(F137/Q137)</f>
        <v>0</v>
      </c>
      <c r="G138" s="323">
        <f>SUM(G137/Q137)</f>
        <v>0</v>
      </c>
      <c r="H138" s="323">
        <f>SUM(H137/Q137)</f>
        <v>3.5714285714285712E-2</v>
      </c>
      <c r="I138" s="323">
        <f>SUM(I137/Q137)</f>
        <v>0.7142857142857143</v>
      </c>
      <c r="J138" s="323">
        <f>SUM(J137/Q137)</f>
        <v>3.5714285714285712E-2</v>
      </c>
      <c r="K138" s="323">
        <f>SUM(K137/Q137)</f>
        <v>0</v>
      </c>
      <c r="L138" s="323">
        <v>0.106</v>
      </c>
      <c r="M138" s="323">
        <f>SUM(M137/Q137)</f>
        <v>3.5714285714285712E-2</v>
      </c>
      <c r="N138" s="323">
        <f>SUM(N137/Q137)</f>
        <v>0</v>
      </c>
      <c r="O138" s="323">
        <f>SUM(O137/Q137)</f>
        <v>3.5714285714285712E-2</v>
      </c>
      <c r="P138" s="324">
        <f>SUM(P137/Q137)</f>
        <v>0</v>
      </c>
      <c r="Q138" s="1093">
        <f t="shared" si="32"/>
        <v>0.99885714285714278</v>
      </c>
      <c r="R138" s="415"/>
      <c r="T138" s="282"/>
      <c r="U138" s="86"/>
      <c r="V138" s="86"/>
      <c r="W138" s="86"/>
      <c r="X138" s="86"/>
      <c r="Y138" s="86"/>
      <c r="Z138" s="86"/>
      <c r="AA138" s="86"/>
      <c r="AB138" s="86"/>
      <c r="AC138" s="86"/>
      <c r="AD138" s="86"/>
      <c r="AE138" s="86"/>
      <c r="AF138" s="86"/>
      <c r="AG138" s="86"/>
      <c r="AH138" s="86"/>
      <c r="AI138" s="86"/>
    </row>
    <row r="139" spans="1:35" ht="16.5" hidden="1" customHeight="1" thickBot="1" x14ac:dyDescent="0.3">
      <c r="A139" s="1828" t="s">
        <v>350</v>
      </c>
      <c r="B139" s="1829"/>
      <c r="C139" s="1829"/>
      <c r="D139" s="1829"/>
      <c r="E139" s="1829"/>
      <c r="F139" s="1829"/>
      <c r="G139" s="1829"/>
      <c r="H139" s="1829"/>
      <c r="I139" s="1829"/>
      <c r="J139" s="1829"/>
      <c r="K139" s="1829"/>
      <c r="L139" s="1829"/>
      <c r="M139" s="1829"/>
      <c r="N139" s="1829"/>
      <c r="O139" s="1829"/>
      <c r="P139" s="1829"/>
      <c r="Q139" s="1830"/>
      <c r="R139" s="1831"/>
      <c r="T139" s="282"/>
      <c r="U139" s="86"/>
      <c r="V139" s="86"/>
      <c r="W139" s="86"/>
      <c r="X139" s="86"/>
      <c r="Y139" s="86"/>
      <c r="Z139" s="86"/>
      <c r="AA139" s="86"/>
      <c r="AB139" s="86"/>
      <c r="AC139" s="86"/>
      <c r="AD139" s="86"/>
      <c r="AE139" s="86"/>
      <c r="AF139" s="86"/>
      <c r="AG139" s="86"/>
      <c r="AH139" s="86"/>
      <c r="AI139" s="86"/>
    </row>
    <row r="140" spans="1:35" ht="15.75" hidden="1" thickBot="1" x14ac:dyDescent="0.3">
      <c r="A140" s="1082" t="s">
        <v>75</v>
      </c>
      <c r="B140" s="370">
        <v>0</v>
      </c>
      <c r="C140" s="371">
        <v>0</v>
      </c>
      <c r="D140" s="371">
        <v>0</v>
      </c>
      <c r="E140" s="371">
        <v>0</v>
      </c>
      <c r="F140" s="371">
        <v>0</v>
      </c>
      <c r="G140" s="371">
        <v>0</v>
      </c>
      <c r="H140" s="371">
        <v>0</v>
      </c>
      <c r="I140" s="371">
        <v>0</v>
      </c>
      <c r="J140" s="371">
        <v>0</v>
      </c>
      <c r="K140" s="371">
        <v>0</v>
      </c>
      <c r="L140" s="371">
        <v>0</v>
      </c>
      <c r="M140" s="371">
        <v>0</v>
      </c>
      <c r="N140" s="371">
        <v>0</v>
      </c>
      <c r="O140" s="371">
        <v>0</v>
      </c>
      <c r="P140" s="372">
        <v>0</v>
      </c>
      <c r="Q140" s="136">
        <f t="shared" ref="Q140:Q145" si="34">SUM(B140:P140)</f>
        <v>0</v>
      </c>
      <c r="R140" s="327">
        <f>SUM(Q140/Q144)</f>
        <v>0</v>
      </c>
      <c r="T140" s="282"/>
      <c r="U140" s="86"/>
      <c r="V140" s="86"/>
      <c r="W140" s="86"/>
      <c r="X140" s="86"/>
      <c r="Y140" s="86"/>
      <c r="Z140" s="86"/>
      <c r="AA140" s="86"/>
      <c r="AB140" s="86"/>
      <c r="AC140" s="86"/>
      <c r="AD140" s="86"/>
      <c r="AE140" s="86"/>
      <c r="AF140" s="86"/>
      <c r="AG140" s="86"/>
      <c r="AH140" s="86"/>
      <c r="AI140" s="86"/>
    </row>
    <row r="141" spans="1:35" ht="16.5" hidden="1" thickTop="1" thickBot="1" x14ac:dyDescent="0.3">
      <c r="A141" s="1083" t="s">
        <v>46</v>
      </c>
      <c r="B141" s="373">
        <v>0</v>
      </c>
      <c r="C141" s="374">
        <v>0</v>
      </c>
      <c r="D141" s="374">
        <v>0</v>
      </c>
      <c r="E141" s="374">
        <v>1</v>
      </c>
      <c r="F141" s="374">
        <v>0</v>
      </c>
      <c r="G141" s="374">
        <v>0</v>
      </c>
      <c r="H141" s="374">
        <v>1</v>
      </c>
      <c r="I141" s="374">
        <v>10</v>
      </c>
      <c r="J141" s="374">
        <v>1</v>
      </c>
      <c r="K141" s="374">
        <v>0</v>
      </c>
      <c r="L141" s="374">
        <v>0</v>
      </c>
      <c r="M141" s="374">
        <v>1</v>
      </c>
      <c r="N141" s="374">
        <v>0</v>
      </c>
      <c r="O141" s="374">
        <v>1</v>
      </c>
      <c r="P141" s="375">
        <v>0</v>
      </c>
      <c r="Q141" s="137">
        <f t="shared" si="34"/>
        <v>15</v>
      </c>
      <c r="R141" s="327">
        <f>SUM(Q141/Q144)</f>
        <v>0.5357142857142857</v>
      </c>
      <c r="T141" s="282"/>
      <c r="U141" s="86"/>
      <c r="V141" s="86"/>
      <c r="W141" s="86"/>
      <c r="X141" s="86"/>
      <c r="Y141" s="86"/>
      <c r="Z141" s="86"/>
      <c r="AA141" s="86"/>
      <c r="AB141" s="86"/>
      <c r="AC141" s="86"/>
      <c r="AD141" s="86"/>
      <c r="AE141" s="86"/>
      <c r="AF141" s="86"/>
      <c r="AG141" s="86"/>
      <c r="AH141" s="86"/>
      <c r="AI141" s="86"/>
    </row>
    <row r="142" spans="1:35" ht="16.5" hidden="1" thickTop="1" thickBot="1" x14ac:dyDescent="0.3">
      <c r="A142" s="1083" t="s">
        <v>47</v>
      </c>
      <c r="B142" s="373">
        <v>0</v>
      </c>
      <c r="C142" s="374">
        <v>0</v>
      </c>
      <c r="D142" s="374">
        <v>0</v>
      </c>
      <c r="E142" s="374">
        <v>0</v>
      </c>
      <c r="F142" s="374">
        <v>0</v>
      </c>
      <c r="G142" s="374">
        <v>0</v>
      </c>
      <c r="H142" s="374">
        <v>0</v>
      </c>
      <c r="I142" s="374">
        <v>8</v>
      </c>
      <c r="J142" s="374">
        <v>0</v>
      </c>
      <c r="K142" s="374">
        <v>0</v>
      </c>
      <c r="L142" s="374">
        <v>2</v>
      </c>
      <c r="M142" s="374">
        <v>0</v>
      </c>
      <c r="N142" s="374">
        <v>0</v>
      </c>
      <c r="O142" s="374">
        <v>0</v>
      </c>
      <c r="P142" s="375">
        <v>0</v>
      </c>
      <c r="Q142" s="137">
        <f t="shared" si="34"/>
        <v>10</v>
      </c>
      <c r="R142" s="327">
        <f>SUM(Q142/Q144)</f>
        <v>0.35714285714285715</v>
      </c>
      <c r="T142" s="282"/>
      <c r="U142" s="86"/>
      <c r="V142" s="86"/>
      <c r="W142" s="86"/>
      <c r="X142" s="86"/>
      <c r="Y142" s="86"/>
      <c r="Z142" s="86"/>
      <c r="AA142" s="86"/>
      <c r="AB142" s="86"/>
      <c r="AC142" s="86"/>
      <c r="AD142" s="86"/>
      <c r="AE142" s="86"/>
      <c r="AF142" s="86"/>
      <c r="AG142" s="86"/>
      <c r="AH142" s="86"/>
      <c r="AI142" s="86"/>
    </row>
    <row r="143" spans="1:35" ht="16.5" hidden="1" thickTop="1" thickBot="1" x14ac:dyDescent="0.3">
      <c r="A143" s="1084" t="s">
        <v>77</v>
      </c>
      <c r="B143" s="376">
        <v>0</v>
      </c>
      <c r="C143" s="377">
        <v>0</v>
      </c>
      <c r="D143" s="377">
        <v>0</v>
      </c>
      <c r="E143" s="377">
        <v>0</v>
      </c>
      <c r="F143" s="377">
        <v>0</v>
      </c>
      <c r="G143" s="377">
        <v>0</v>
      </c>
      <c r="H143" s="377">
        <v>0</v>
      </c>
      <c r="I143" s="377">
        <v>2</v>
      </c>
      <c r="J143" s="377">
        <v>0</v>
      </c>
      <c r="K143" s="377">
        <v>0</v>
      </c>
      <c r="L143" s="377">
        <v>1</v>
      </c>
      <c r="M143" s="377">
        <v>0</v>
      </c>
      <c r="N143" s="377">
        <v>0</v>
      </c>
      <c r="O143" s="377">
        <v>0</v>
      </c>
      <c r="P143" s="378">
        <v>0</v>
      </c>
      <c r="Q143" s="138">
        <f t="shared" si="34"/>
        <v>3</v>
      </c>
      <c r="R143" s="327">
        <f>SUM(Q143/Q144)</f>
        <v>0.10714285714285714</v>
      </c>
      <c r="T143" s="86"/>
      <c r="U143" s="86"/>
      <c r="V143" s="86"/>
      <c r="W143" s="86"/>
      <c r="X143" s="86"/>
      <c r="Y143" s="86"/>
      <c r="Z143" s="86"/>
      <c r="AA143" s="86"/>
      <c r="AB143" s="86"/>
      <c r="AC143" s="86"/>
      <c r="AD143" s="86"/>
      <c r="AE143" s="86"/>
      <c r="AF143" s="86"/>
      <c r="AG143" s="86"/>
      <c r="AH143" s="86"/>
      <c r="AI143" s="86"/>
    </row>
    <row r="144" spans="1:35" ht="16.5" hidden="1" thickTop="1" thickBot="1" x14ac:dyDescent="0.3">
      <c r="A144" s="1085" t="s">
        <v>26</v>
      </c>
      <c r="B144" s="123">
        <f t="shared" ref="B144:P144" si="35">SUM(B140:B143)</f>
        <v>0</v>
      </c>
      <c r="C144" s="124">
        <f t="shared" si="35"/>
        <v>0</v>
      </c>
      <c r="D144" s="124">
        <f t="shared" si="35"/>
        <v>0</v>
      </c>
      <c r="E144" s="124">
        <f t="shared" si="35"/>
        <v>1</v>
      </c>
      <c r="F144" s="124">
        <f t="shared" si="35"/>
        <v>0</v>
      </c>
      <c r="G144" s="124">
        <f t="shared" si="35"/>
        <v>0</v>
      </c>
      <c r="H144" s="124">
        <f t="shared" si="35"/>
        <v>1</v>
      </c>
      <c r="I144" s="124">
        <f t="shared" si="35"/>
        <v>20</v>
      </c>
      <c r="J144" s="124">
        <f t="shared" si="35"/>
        <v>1</v>
      </c>
      <c r="K144" s="124">
        <f t="shared" si="35"/>
        <v>0</v>
      </c>
      <c r="L144" s="124">
        <f t="shared" si="35"/>
        <v>3</v>
      </c>
      <c r="M144" s="124">
        <f t="shared" si="35"/>
        <v>1</v>
      </c>
      <c r="N144" s="124">
        <f t="shared" si="35"/>
        <v>0</v>
      </c>
      <c r="O144" s="124">
        <f t="shared" si="35"/>
        <v>1</v>
      </c>
      <c r="P144" s="139">
        <f t="shared" si="35"/>
        <v>0</v>
      </c>
      <c r="Q144" s="1092">
        <f t="shared" si="34"/>
        <v>28</v>
      </c>
      <c r="R144" s="1081">
        <f>SUM(R140:R143)</f>
        <v>0.99999999999999989</v>
      </c>
    </row>
    <row r="145" spans="1:18" ht="15.75" hidden="1" thickBot="1" x14ac:dyDescent="0.3">
      <c r="A145" s="1086" t="s">
        <v>43</v>
      </c>
      <c r="B145" s="322">
        <f>SUM(B144/Q144)</f>
        <v>0</v>
      </c>
      <c r="C145" s="323">
        <f>SUM(C144/Q144)</f>
        <v>0</v>
      </c>
      <c r="D145" s="323">
        <f>SUM(D144/Q144)</f>
        <v>0</v>
      </c>
      <c r="E145" s="323">
        <f>SUM(E144/Q144)</f>
        <v>3.5714285714285712E-2</v>
      </c>
      <c r="F145" s="323">
        <f>SUM(F144/Q144)</f>
        <v>0</v>
      </c>
      <c r="G145" s="323">
        <f>SUM(G144/Q144)</f>
        <v>0</v>
      </c>
      <c r="H145" s="323">
        <f>SUM(H144/Q144)</f>
        <v>3.5714285714285712E-2</v>
      </c>
      <c r="I145" s="323">
        <f>SUM(I144/Q144)</f>
        <v>0.7142857142857143</v>
      </c>
      <c r="J145" s="323">
        <f>SUM(J144/Q144)</f>
        <v>3.5714285714285712E-2</v>
      </c>
      <c r="K145" s="323">
        <f>SUM(K144/Q144)</f>
        <v>0</v>
      </c>
      <c r="L145" s="323">
        <f>SUM(L144/Q144)</f>
        <v>0.10714285714285714</v>
      </c>
      <c r="M145" s="323">
        <f>SUM(M144/Q144)</f>
        <v>3.5714285714285712E-2</v>
      </c>
      <c r="N145" s="323">
        <f>SUM(N144/Q144)</f>
        <v>0</v>
      </c>
      <c r="O145" s="323">
        <f>SUM(O144/Q144)</f>
        <v>3.5714285714285712E-2</v>
      </c>
      <c r="P145" s="324">
        <f>SUM(P144/Q144)</f>
        <v>0</v>
      </c>
      <c r="Q145" s="1093">
        <f t="shared" si="34"/>
        <v>0.99999999999999989</v>
      </c>
      <c r="R145" s="415"/>
    </row>
    <row r="146" spans="1:18" hidden="1" x14ac:dyDescent="0.25">
      <c r="A146" s="11"/>
      <c r="B146" s="11"/>
      <c r="C146" s="11"/>
      <c r="D146" s="11"/>
      <c r="E146" s="11"/>
      <c r="F146" s="11"/>
      <c r="G146" s="11"/>
      <c r="H146" s="11"/>
      <c r="I146" s="11"/>
      <c r="J146" s="11"/>
      <c r="K146" s="11"/>
      <c r="L146" s="11"/>
      <c r="M146" s="11"/>
      <c r="N146" s="11"/>
      <c r="O146" s="11"/>
      <c r="P146" s="11"/>
      <c r="Q146" s="11"/>
      <c r="R146" s="11"/>
    </row>
    <row r="147" spans="1:18" x14ac:dyDescent="0.25">
      <c r="A147" s="11"/>
      <c r="B147" s="11"/>
      <c r="C147" s="11"/>
      <c r="D147" s="11"/>
      <c r="E147" s="11"/>
      <c r="F147" s="11"/>
      <c r="G147" s="11"/>
      <c r="H147" s="11"/>
      <c r="I147" s="11"/>
      <c r="J147" s="11"/>
      <c r="K147" s="11"/>
      <c r="L147" s="11"/>
      <c r="M147" s="11"/>
      <c r="N147" s="11"/>
      <c r="O147" s="11"/>
      <c r="P147" s="11"/>
      <c r="Q147" s="11"/>
      <c r="R147" s="11"/>
    </row>
    <row r="152" spans="1:18" x14ac:dyDescent="0.25">
      <c r="A152" s="94"/>
    </row>
  </sheetData>
  <sheetProtection algorithmName="SHA-512" hashValue="pp3KIN5qT9YR0npyozfRV4547wQb4p0xVGqpzWy6ZjYnAOHaAy5Gpv8MiuzqatT9xgU/Psnxrh6rUxkPk9VfyA==" saltValue="3K16N9lb1IS6mWpOY9MQJg==" spinCount="100000" sheet="1" objects="1" scenarios="1"/>
  <mergeCells count="29">
    <mergeCell ref="A1:R1"/>
    <mergeCell ref="A131:R131"/>
    <mergeCell ref="A124:R124"/>
    <mergeCell ref="A117:R117"/>
    <mergeCell ref="A92:R92"/>
    <mergeCell ref="A67:R67"/>
    <mergeCell ref="A69:R69"/>
    <mergeCell ref="A76:R76"/>
    <mergeCell ref="A34:R34"/>
    <mergeCell ref="A36:R36"/>
    <mergeCell ref="A43:R43"/>
    <mergeCell ref="A2:R2"/>
    <mergeCell ref="A4:R4"/>
    <mergeCell ref="A11:R11"/>
    <mergeCell ref="A83:R83"/>
    <mergeCell ref="A85:R85"/>
    <mergeCell ref="A50:R50"/>
    <mergeCell ref="A51:R51"/>
    <mergeCell ref="A53:R53"/>
    <mergeCell ref="A60:R60"/>
    <mergeCell ref="A18:R18"/>
    <mergeCell ref="A20:R20"/>
    <mergeCell ref="A27:R27"/>
    <mergeCell ref="A139:R139"/>
    <mergeCell ref="A115:R115"/>
    <mergeCell ref="A132:R132"/>
    <mergeCell ref="A99:R99"/>
    <mergeCell ref="A101:R101"/>
    <mergeCell ref="A108:R108"/>
  </mergeCells>
  <printOptions horizontalCentered="1"/>
  <pageMargins left="0.25" right="0.25" top="0.84364583333333298" bottom="0.75" header="0.3" footer="0.3"/>
  <pageSetup scale="78" firstPageNumber="11" orientation="landscape" useFirstPageNumber="1" r:id="rId1"/>
  <headerFooter>
    <oddHeader>&amp;L&amp;9
Semi-Annual Child Welfare Report&amp;C&amp;"-,Bold"&amp;14ARIZONA DEPARTMENT of CHILD SAFETY&amp;R&amp;9
January 1, 2021 through June 30, 2021</oddHeader>
    <oddFooter>&amp;CPage 9</oddFooter>
  </headerFooter>
  <ignoredErrors>
    <ignoredError sqref="Q122 Q129 Q113 Q106 Q74 Q81 Q90 Q97 Q48 Q41 Q25 Q3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384"/>
  <sheetViews>
    <sheetView showGridLines="0" view="pageLayout" zoomScaleNormal="100" workbookViewId="0">
      <selection activeCell="D47" sqref="D47"/>
    </sheetView>
  </sheetViews>
  <sheetFormatPr defaultColWidth="9.140625" defaultRowHeight="15" x14ac:dyDescent="0.25"/>
  <cols>
    <col min="1" max="2" width="20" style="11" customWidth="1"/>
    <col min="3" max="18" width="9.42578125" style="11" customWidth="1"/>
    <col min="19" max="19" width="9.42578125" style="19" customWidth="1"/>
    <col min="20" max="16384" width="9.140625" style="11"/>
  </cols>
  <sheetData>
    <row r="1" spans="1:41" ht="21.75" thickBot="1" x14ac:dyDescent="0.4">
      <c r="A1" s="1866" t="s">
        <v>425</v>
      </c>
      <c r="B1" s="1867"/>
      <c r="C1" s="1867"/>
      <c r="D1" s="1867"/>
      <c r="E1" s="1867"/>
      <c r="F1" s="1867"/>
      <c r="G1" s="1867"/>
      <c r="H1" s="1867"/>
      <c r="I1" s="1867"/>
      <c r="J1" s="1867"/>
      <c r="K1" s="1867"/>
      <c r="L1" s="1867"/>
      <c r="M1" s="1867"/>
      <c r="N1" s="1867"/>
      <c r="O1" s="1867"/>
      <c r="P1" s="1867"/>
      <c r="Q1" s="1867"/>
      <c r="R1" s="1867"/>
      <c r="S1" s="1868"/>
    </row>
    <row r="2" spans="1:41" ht="19.5" thickBot="1" x14ac:dyDescent="0.3">
      <c r="A2" s="1876" t="s">
        <v>436</v>
      </c>
      <c r="B2" s="1877"/>
      <c r="C2" s="1877"/>
      <c r="D2" s="1877"/>
      <c r="E2" s="1877"/>
      <c r="F2" s="1877"/>
      <c r="G2" s="1877"/>
      <c r="H2" s="1877"/>
      <c r="I2" s="1877"/>
      <c r="J2" s="1877"/>
      <c r="K2" s="1877"/>
      <c r="L2" s="1877"/>
      <c r="M2" s="1877"/>
      <c r="N2" s="1877"/>
      <c r="O2" s="1877"/>
      <c r="P2" s="1877"/>
      <c r="Q2" s="1877"/>
      <c r="R2" s="1877"/>
      <c r="S2" s="1878"/>
    </row>
    <row r="3" spans="1:41" ht="18.75" x14ac:dyDescent="0.3">
      <c r="A3" s="1869"/>
      <c r="B3" s="1870"/>
      <c r="C3" s="178" t="s">
        <v>952</v>
      </c>
      <c r="D3" s="178" t="s">
        <v>953</v>
      </c>
      <c r="E3" s="179" t="s">
        <v>954</v>
      </c>
      <c r="F3" s="179" t="s">
        <v>955</v>
      </c>
      <c r="G3" s="157"/>
      <c r="H3" s="157"/>
      <c r="I3" s="157"/>
      <c r="J3" s="157"/>
      <c r="K3" s="157"/>
      <c r="L3" s="157"/>
      <c r="M3" s="157"/>
      <c r="N3" s="157"/>
      <c r="O3" s="157"/>
      <c r="P3" s="157"/>
      <c r="Q3" s="157"/>
      <c r="R3" s="157"/>
      <c r="S3" s="710"/>
    </row>
    <row r="4" spans="1:41" ht="18.75" hidden="1" x14ac:dyDescent="0.3">
      <c r="A4" s="1096"/>
      <c r="B4" s="1097"/>
      <c r="C4" s="1098"/>
      <c r="D4" s="1102">
        <f>SUM('Training and Dependencies'!F42:G42)</f>
        <v>86</v>
      </c>
      <c r="E4" s="1102">
        <f>SUM('Training and Dependencies'!H42:I42)</f>
        <v>82</v>
      </c>
      <c r="F4" s="1102">
        <f>SUM('Training and Dependencies'!J42:K42)</f>
        <v>49</v>
      </c>
      <c r="G4" s="1099"/>
      <c r="H4" s="1099"/>
      <c r="I4" s="1099"/>
      <c r="J4" s="1099"/>
      <c r="K4" s="1099"/>
      <c r="L4" s="1099"/>
      <c r="M4" s="1099"/>
      <c r="N4" s="1099"/>
      <c r="O4" s="1099"/>
      <c r="P4" s="1099"/>
      <c r="Q4" s="1099"/>
      <c r="R4" s="1099"/>
      <c r="S4" s="1100"/>
    </row>
    <row r="5" spans="1:41" ht="19.5" hidden="1" customHeight="1" x14ac:dyDescent="0.3">
      <c r="A5" s="1096"/>
      <c r="B5" s="1097"/>
      <c r="C5" s="1098"/>
      <c r="D5" s="1102">
        <f>SUM('Training and Dependencies'!F43:G43)</f>
        <v>57</v>
      </c>
      <c r="E5" s="1102">
        <f>SUM('Training and Dependencies'!H43:J43)</f>
        <v>74</v>
      </c>
      <c r="F5" s="1102">
        <f>SUM('Training and Dependencies'!J43:K43)</f>
        <v>36</v>
      </c>
      <c r="G5" s="1099"/>
      <c r="H5" s="1099"/>
      <c r="I5" s="1099"/>
      <c r="J5" s="1099"/>
      <c r="K5" s="1099"/>
      <c r="L5" s="1099"/>
      <c r="M5" s="1099"/>
      <c r="N5" s="1099"/>
      <c r="O5" s="1099"/>
      <c r="P5" s="1099"/>
      <c r="Q5" s="1099"/>
      <c r="R5" s="1099"/>
      <c r="S5" s="1100"/>
    </row>
    <row r="6" spans="1:41" ht="18.75" thickBot="1" x14ac:dyDescent="0.3">
      <c r="A6" s="1874" t="s">
        <v>317</v>
      </c>
      <c r="B6" s="1875"/>
      <c r="C6" s="379">
        <v>0.81320000000000003</v>
      </c>
      <c r="D6" s="1111">
        <f>SUM(D5/D4)</f>
        <v>0.66279069767441856</v>
      </c>
      <c r="E6" s="1625">
        <f>SUM(E5/E4)</f>
        <v>0.90243902439024393</v>
      </c>
      <c r="F6" s="1625">
        <f>SUM(F5/F4)</f>
        <v>0.73469387755102045</v>
      </c>
      <c r="G6" s="158"/>
      <c r="H6" s="158"/>
      <c r="I6" s="158"/>
      <c r="J6" s="158"/>
      <c r="K6" s="158"/>
      <c r="L6" s="158"/>
      <c r="M6" s="158"/>
      <c r="N6" s="158"/>
      <c r="O6" s="158"/>
      <c r="P6" s="158"/>
      <c r="Q6" s="158"/>
      <c r="R6" s="158"/>
      <c r="S6" s="711"/>
    </row>
    <row r="7" spans="1:41" ht="19.5" hidden="1" customHeight="1" thickBot="1" x14ac:dyDescent="0.3">
      <c r="C7" s="1680" t="s">
        <v>866</v>
      </c>
      <c r="D7" s="1680" t="s">
        <v>867</v>
      </c>
      <c r="E7" s="1680" t="s">
        <v>868</v>
      </c>
      <c r="F7" s="1680" t="s">
        <v>869</v>
      </c>
      <c r="G7" s="1680" t="s">
        <v>870</v>
      </c>
      <c r="H7" s="1680" t="s">
        <v>871</v>
      </c>
      <c r="I7" s="1680" t="s">
        <v>872</v>
      </c>
      <c r="J7" s="1680" t="s">
        <v>873</v>
      </c>
      <c r="K7" s="1680" t="s">
        <v>874</v>
      </c>
      <c r="L7" s="1680" t="s">
        <v>875</v>
      </c>
      <c r="M7" s="1680" t="s">
        <v>55</v>
      </c>
      <c r="N7" s="1680" t="s">
        <v>876</v>
      </c>
      <c r="O7" s="1680" t="s">
        <v>877</v>
      </c>
      <c r="P7" s="1680" t="s">
        <v>878</v>
      </c>
      <c r="Q7" s="1680" t="s">
        <v>879</v>
      </c>
    </row>
    <row r="8" spans="1:41" ht="21.95" customHeight="1" thickBot="1" x14ac:dyDescent="0.3">
      <c r="A8" s="1871" t="s">
        <v>652</v>
      </c>
      <c r="B8" s="1872"/>
      <c r="C8" s="1872"/>
      <c r="D8" s="1872"/>
      <c r="E8" s="1872"/>
      <c r="F8" s="1872"/>
      <c r="G8" s="1872"/>
      <c r="H8" s="1872"/>
      <c r="I8" s="1872"/>
      <c r="J8" s="1872"/>
      <c r="K8" s="1872"/>
      <c r="L8" s="1872"/>
      <c r="M8" s="1872"/>
      <c r="N8" s="1872"/>
      <c r="O8" s="1872"/>
      <c r="P8" s="1872"/>
      <c r="Q8" s="1872"/>
      <c r="R8" s="1872"/>
      <c r="S8" s="1873"/>
    </row>
    <row r="9" spans="1:41" ht="15.75" hidden="1" customHeight="1" thickBot="1" x14ac:dyDescent="0.3">
      <c r="A9" s="1853" t="s">
        <v>850</v>
      </c>
      <c r="B9" s="1854"/>
      <c r="C9" s="1854"/>
      <c r="D9" s="1854"/>
      <c r="E9" s="1854"/>
      <c r="F9" s="1854"/>
      <c r="G9" s="1854"/>
      <c r="H9" s="1854"/>
      <c r="I9" s="1854"/>
      <c r="J9" s="1854"/>
      <c r="K9" s="1854"/>
      <c r="L9" s="1854"/>
      <c r="M9" s="1854"/>
      <c r="N9" s="1854"/>
      <c r="O9" s="1854"/>
      <c r="P9" s="1854"/>
      <c r="Q9" s="1854"/>
      <c r="R9" s="1854"/>
      <c r="S9" s="1855"/>
      <c r="T9" s="14"/>
      <c r="U9" s="14"/>
      <c r="V9" s="14"/>
      <c r="W9" s="14"/>
      <c r="X9" s="14"/>
      <c r="Y9" s="14"/>
      <c r="Z9" s="14"/>
      <c r="AA9" s="14"/>
      <c r="AB9" s="14"/>
      <c r="AC9" s="14"/>
      <c r="AD9" s="14"/>
      <c r="AE9" s="14"/>
      <c r="AF9" s="14"/>
      <c r="AG9" s="14"/>
      <c r="AH9" s="14"/>
      <c r="AI9" s="14"/>
      <c r="AJ9" s="14"/>
      <c r="AK9" s="14"/>
      <c r="AL9" s="14"/>
      <c r="AM9" s="14"/>
      <c r="AN9" s="14"/>
      <c r="AO9" s="14"/>
    </row>
    <row r="10" spans="1:41" ht="71.25" hidden="1" customHeight="1" thickBot="1" x14ac:dyDescent="0.3">
      <c r="A10" s="75"/>
      <c r="B10" s="161" t="s">
        <v>97</v>
      </c>
      <c r="C10" s="724" t="s">
        <v>80</v>
      </c>
      <c r="D10" s="170" t="s">
        <v>81</v>
      </c>
      <c r="E10" s="170" t="s">
        <v>82</v>
      </c>
      <c r="F10" s="170" t="s">
        <v>83</v>
      </c>
      <c r="G10" s="170" t="s">
        <v>84</v>
      </c>
      <c r="H10" s="170" t="s">
        <v>85</v>
      </c>
      <c r="I10" s="170" t="s">
        <v>86</v>
      </c>
      <c r="J10" s="170" t="s">
        <v>87</v>
      </c>
      <c r="K10" s="170" t="s">
        <v>88</v>
      </c>
      <c r="L10" s="170" t="s">
        <v>89</v>
      </c>
      <c r="M10" s="170" t="s">
        <v>90</v>
      </c>
      <c r="N10" s="170" t="s">
        <v>91</v>
      </c>
      <c r="O10" s="170" t="s">
        <v>92</v>
      </c>
      <c r="P10" s="170" t="s">
        <v>93</v>
      </c>
      <c r="Q10" s="171" t="s">
        <v>94</v>
      </c>
      <c r="R10" s="161" t="s">
        <v>95</v>
      </c>
      <c r="S10" s="161" t="s">
        <v>443</v>
      </c>
      <c r="T10" s="15"/>
      <c r="U10" s="15"/>
      <c r="V10" s="15"/>
      <c r="W10" s="16"/>
      <c r="X10" s="14"/>
      <c r="Y10" s="15"/>
      <c r="Z10" s="15"/>
      <c r="AA10" s="15"/>
      <c r="AB10" s="15"/>
      <c r="AC10" s="15"/>
      <c r="AD10" s="15"/>
      <c r="AE10" s="15"/>
      <c r="AF10" s="15"/>
      <c r="AG10" s="15"/>
      <c r="AH10" s="15"/>
      <c r="AI10" s="15"/>
      <c r="AJ10" s="15"/>
      <c r="AK10" s="15"/>
      <c r="AL10" s="15"/>
      <c r="AM10" s="15"/>
      <c r="AN10" s="15"/>
      <c r="AO10" s="16"/>
    </row>
    <row r="11" spans="1:41" ht="15.75" hidden="1" customHeight="1" thickBot="1" x14ac:dyDescent="0.3">
      <c r="A11" s="1856" t="s">
        <v>76</v>
      </c>
      <c r="B11" s="1857"/>
      <c r="C11" s="1857"/>
      <c r="D11" s="1857"/>
      <c r="E11" s="1857"/>
      <c r="F11" s="1857"/>
      <c r="G11" s="1857"/>
      <c r="H11" s="1857"/>
      <c r="I11" s="1857"/>
      <c r="J11" s="1857"/>
      <c r="K11" s="1857"/>
      <c r="L11" s="1857"/>
      <c r="M11" s="1857"/>
      <c r="N11" s="1857"/>
      <c r="O11" s="1857"/>
      <c r="P11" s="1857"/>
      <c r="Q11" s="1857"/>
      <c r="R11" s="1857"/>
      <c r="S11" s="1858"/>
      <c r="T11" s="15"/>
      <c r="U11" s="15"/>
      <c r="V11" s="15"/>
      <c r="W11" s="16"/>
      <c r="X11" s="14"/>
      <c r="Y11" s="15"/>
      <c r="Z11" s="15"/>
      <c r="AA11" s="15"/>
      <c r="AB11" s="15"/>
      <c r="AC11" s="15"/>
      <c r="AD11" s="15"/>
      <c r="AE11" s="15"/>
      <c r="AF11" s="17"/>
      <c r="AG11" s="15"/>
      <c r="AH11" s="15"/>
      <c r="AI11" s="15"/>
      <c r="AJ11" s="15"/>
      <c r="AK11" s="15"/>
      <c r="AL11" s="15"/>
      <c r="AM11" s="15"/>
      <c r="AN11" s="17"/>
      <c r="AO11" s="16"/>
    </row>
    <row r="12" spans="1:41" ht="17.25" hidden="1" customHeight="1" thickBot="1" x14ac:dyDescent="0.3">
      <c r="A12" s="1849" t="s">
        <v>44</v>
      </c>
      <c r="B12" s="77" t="s">
        <v>78</v>
      </c>
      <c r="C12" s="575"/>
      <c r="D12" s="381"/>
      <c r="E12" s="381"/>
      <c r="F12" s="381"/>
      <c r="G12" s="381"/>
      <c r="H12" s="381"/>
      <c r="I12" s="381"/>
      <c r="J12" s="381"/>
      <c r="K12" s="381"/>
      <c r="L12" s="381"/>
      <c r="M12" s="381"/>
      <c r="N12" s="381"/>
      <c r="O12" s="381"/>
      <c r="P12" s="381"/>
      <c r="Q12" s="576"/>
      <c r="R12" s="651">
        <f t="shared" ref="R12:R20" si="0">SUM(C12:Q12)</f>
        <v>0</v>
      </c>
      <c r="S12" s="698" t="e">
        <f>R12/SUM(R12:R14)</f>
        <v>#DIV/0!</v>
      </c>
      <c r="T12" s="15"/>
      <c r="U12" s="15"/>
      <c r="V12" s="15"/>
      <c r="W12" s="16"/>
      <c r="X12" s="14"/>
      <c r="Y12" s="15"/>
      <c r="Z12" s="15"/>
      <c r="AA12" s="15"/>
      <c r="AB12" s="15"/>
      <c r="AC12" s="15"/>
      <c r="AD12" s="15"/>
      <c r="AE12" s="15"/>
      <c r="AF12" s="17"/>
      <c r="AG12" s="15"/>
      <c r="AH12" s="15"/>
      <c r="AI12" s="15"/>
      <c r="AJ12" s="15"/>
      <c r="AK12" s="15"/>
      <c r="AL12" s="15"/>
      <c r="AM12" s="15"/>
      <c r="AN12" s="17"/>
      <c r="AO12" s="16"/>
    </row>
    <row r="13" spans="1:41" ht="17.25" hidden="1" customHeight="1" thickBot="1" x14ac:dyDescent="0.3">
      <c r="A13" s="1847"/>
      <c r="B13" s="78" t="s">
        <v>79</v>
      </c>
      <c r="C13" s="577"/>
      <c r="D13" s="383"/>
      <c r="E13" s="383"/>
      <c r="F13" s="383"/>
      <c r="G13" s="383"/>
      <c r="H13" s="383"/>
      <c r="I13" s="383"/>
      <c r="J13" s="383"/>
      <c r="K13" s="383"/>
      <c r="L13" s="383"/>
      <c r="M13" s="383"/>
      <c r="N13" s="383"/>
      <c r="O13" s="383"/>
      <c r="P13" s="383"/>
      <c r="Q13" s="578"/>
      <c r="R13" s="652">
        <f t="shared" si="0"/>
        <v>0</v>
      </c>
      <c r="S13" s="698" t="e">
        <f>R13/SUM(R12:R14)</f>
        <v>#DIV/0!</v>
      </c>
      <c r="T13" s="15"/>
      <c r="U13" s="15"/>
      <c r="V13" s="15"/>
      <c r="W13" s="16"/>
      <c r="X13" s="14"/>
      <c r="Y13" s="15"/>
      <c r="Z13" s="15"/>
      <c r="AA13" s="15"/>
      <c r="AB13" s="15"/>
      <c r="AC13" s="15"/>
      <c r="AD13" s="15"/>
      <c r="AE13" s="15"/>
      <c r="AF13" s="17"/>
      <c r="AG13" s="15"/>
      <c r="AH13" s="15"/>
      <c r="AI13" s="15"/>
      <c r="AJ13" s="15"/>
      <c r="AK13" s="15"/>
      <c r="AL13" s="15"/>
      <c r="AM13" s="15"/>
      <c r="AN13" s="17"/>
      <c r="AO13" s="16"/>
    </row>
    <row r="14" spans="1:41" ht="17.25" hidden="1" customHeight="1" thickBot="1" x14ac:dyDescent="0.3">
      <c r="A14" s="1848"/>
      <c r="B14" s="79" t="s">
        <v>442</v>
      </c>
      <c r="C14" s="579"/>
      <c r="D14" s="386"/>
      <c r="E14" s="386"/>
      <c r="F14" s="386"/>
      <c r="G14" s="386"/>
      <c r="H14" s="386"/>
      <c r="I14" s="386"/>
      <c r="J14" s="386"/>
      <c r="K14" s="386"/>
      <c r="L14" s="386"/>
      <c r="M14" s="386"/>
      <c r="N14" s="386"/>
      <c r="O14" s="386"/>
      <c r="P14" s="386"/>
      <c r="Q14" s="580"/>
      <c r="R14" s="654">
        <f t="shared" si="0"/>
        <v>0</v>
      </c>
      <c r="S14" s="698" t="e">
        <f>R14/SUM(R12:R14)</f>
        <v>#DIV/0!</v>
      </c>
      <c r="T14" s="15"/>
      <c r="U14" s="15"/>
      <c r="V14" s="15"/>
      <c r="W14" s="16"/>
      <c r="X14" s="14"/>
      <c r="Y14" s="15"/>
      <c r="Z14" s="15"/>
      <c r="AA14" s="15"/>
      <c r="AB14" s="15"/>
      <c r="AC14" s="15"/>
      <c r="AD14" s="15"/>
      <c r="AE14" s="15"/>
      <c r="AF14" s="15"/>
      <c r="AG14" s="15"/>
      <c r="AH14" s="15"/>
      <c r="AI14" s="15"/>
      <c r="AJ14" s="15"/>
      <c r="AK14" s="15"/>
      <c r="AL14" s="15"/>
      <c r="AM14" s="15"/>
      <c r="AN14" s="15"/>
      <c r="AO14" s="16"/>
    </row>
    <row r="15" spans="1:41" ht="17.25" hidden="1" customHeight="1" thickBot="1" x14ac:dyDescent="0.3">
      <c r="A15" s="1849" t="s">
        <v>48</v>
      </c>
      <c r="B15" s="82" t="s">
        <v>78</v>
      </c>
      <c r="C15" s="581"/>
      <c r="D15" s="391"/>
      <c r="E15" s="391"/>
      <c r="F15" s="391"/>
      <c r="G15" s="391"/>
      <c r="H15" s="391"/>
      <c r="I15" s="391"/>
      <c r="J15" s="391"/>
      <c r="K15" s="391"/>
      <c r="L15" s="391"/>
      <c r="M15" s="391"/>
      <c r="N15" s="391"/>
      <c r="O15" s="391"/>
      <c r="P15" s="391"/>
      <c r="Q15" s="582"/>
      <c r="R15" s="665">
        <f t="shared" si="0"/>
        <v>0</v>
      </c>
      <c r="S15" s="695" t="e">
        <f>R15/SUM(R15:R17)</f>
        <v>#DIV/0!</v>
      </c>
      <c r="T15" s="15"/>
      <c r="U15" s="15"/>
      <c r="V15" s="15"/>
      <c r="W15" s="16"/>
      <c r="X15" s="14"/>
      <c r="Y15" s="15"/>
      <c r="Z15" s="15"/>
      <c r="AA15" s="15"/>
      <c r="AB15" s="15"/>
      <c r="AC15" s="15"/>
      <c r="AD15" s="15"/>
      <c r="AE15" s="15"/>
      <c r="AF15" s="15"/>
      <c r="AG15" s="15"/>
      <c r="AH15" s="15"/>
      <c r="AI15" s="15"/>
      <c r="AJ15" s="15"/>
      <c r="AK15" s="15"/>
      <c r="AL15" s="15"/>
      <c r="AM15" s="15"/>
      <c r="AN15" s="15"/>
      <c r="AO15" s="16"/>
    </row>
    <row r="16" spans="1:41" ht="17.25" hidden="1" customHeight="1" thickBot="1" x14ac:dyDescent="0.3">
      <c r="A16" s="1847"/>
      <c r="B16" s="80" t="s">
        <v>79</v>
      </c>
      <c r="C16" s="583"/>
      <c r="D16" s="394"/>
      <c r="E16" s="394"/>
      <c r="F16" s="394"/>
      <c r="G16" s="394"/>
      <c r="H16" s="394"/>
      <c r="I16" s="394"/>
      <c r="J16" s="394"/>
      <c r="K16" s="394"/>
      <c r="L16" s="394"/>
      <c r="M16" s="394"/>
      <c r="N16" s="394"/>
      <c r="O16" s="394"/>
      <c r="P16" s="394"/>
      <c r="Q16" s="584"/>
      <c r="R16" s="666">
        <f t="shared" si="0"/>
        <v>0</v>
      </c>
      <c r="S16" s="695" t="e">
        <f>R16/SUM(R15:R17)</f>
        <v>#DIV/0!</v>
      </c>
      <c r="T16" s="15"/>
      <c r="U16" s="15"/>
      <c r="V16" s="15"/>
      <c r="W16" s="16"/>
      <c r="X16" s="14"/>
      <c r="Y16" s="15"/>
      <c r="Z16" s="15"/>
      <c r="AA16" s="15"/>
      <c r="AB16" s="15"/>
      <c r="AC16" s="15"/>
      <c r="AD16" s="15"/>
      <c r="AE16" s="15"/>
      <c r="AF16" s="15"/>
      <c r="AG16" s="15"/>
      <c r="AH16" s="15"/>
      <c r="AI16" s="15"/>
      <c r="AJ16" s="15"/>
      <c r="AK16" s="15"/>
      <c r="AL16" s="15"/>
      <c r="AM16" s="15"/>
      <c r="AN16" s="15"/>
      <c r="AO16" s="16"/>
    </row>
    <row r="17" spans="1:41" ht="17.25" hidden="1" customHeight="1" thickBot="1" x14ac:dyDescent="0.3">
      <c r="A17" s="1848"/>
      <c r="B17" s="81" t="s">
        <v>442</v>
      </c>
      <c r="C17" s="585"/>
      <c r="D17" s="397"/>
      <c r="E17" s="397"/>
      <c r="F17" s="397"/>
      <c r="G17" s="397"/>
      <c r="H17" s="397"/>
      <c r="I17" s="397"/>
      <c r="J17" s="397"/>
      <c r="K17" s="397"/>
      <c r="L17" s="397"/>
      <c r="M17" s="397"/>
      <c r="N17" s="397"/>
      <c r="O17" s="397"/>
      <c r="P17" s="397"/>
      <c r="Q17" s="586"/>
      <c r="R17" s="667">
        <f t="shared" si="0"/>
        <v>0</v>
      </c>
      <c r="S17" s="695" t="e">
        <f>R17/SUM(R15:R17)</f>
        <v>#DIV/0!</v>
      </c>
      <c r="T17" s="15"/>
      <c r="U17" s="15"/>
      <c r="V17" s="15"/>
      <c r="W17" s="16"/>
      <c r="X17" s="14"/>
      <c r="Y17" s="15"/>
      <c r="Z17" s="15"/>
      <c r="AA17" s="15"/>
      <c r="AB17" s="15"/>
      <c r="AC17" s="15"/>
      <c r="AD17" s="15"/>
      <c r="AE17" s="15"/>
      <c r="AF17" s="15"/>
      <c r="AG17" s="15"/>
      <c r="AH17" s="15"/>
      <c r="AI17" s="15"/>
      <c r="AJ17" s="15"/>
      <c r="AK17" s="15"/>
      <c r="AL17" s="15"/>
      <c r="AM17" s="15"/>
      <c r="AN17" s="15"/>
      <c r="AO17" s="16"/>
    </row>
    <row r="18" spans="1:41" ht="17.25" hidden="1" customHeight="1" thickBot="1" x14ac:dyDescent="0.3">
      <c r="A18" s="1849" t="s">
        <v>45</v>
      </c>
      <c r="B18" s="77" t="s">
        <v>78</v>
      </c>
      <c r="C18" s="575"/>
      <c r="D18" s="381"/>
      <c r="E18" s="381"/>
      <c r="F18" s="381"/>
      <c r="G18" s="381"/>
      <c r="H18" s="381"/>
      <c r="I18" s="381"/>
      <c r="J18" s="381"/>
      <c r="K18" s="381"/>
      <c r="L18" s="381"/>
      <c r="M18" s="381"/>
      <c r="N18" s="381"/>
      <c r="O18" s="381"/>
      <c r="P18" s="381"/>
      <c r="Q18" s="576"/>
      <c r="R18" s="651">
        <f t="shared" si="0"/>
        <v>0</v>
      </c>
      <c r="S18" s="698" t="e">
        <f>R18/SUM(R18:R20)</f>
        <v>#DIV/0!</v>
      </c>
      <c r="T18" s="15"/>
      <c r="U18" s="15"/>
      <c r="V18" s="15"/>
      <c r="W18" s="16"/>
      <c r="X18" s="14"/>
      <c r="Y18" s="15"/>
      <c r="Z18" s="15"/>
      <c r="AA18" s="15"/>
      <c r="AB18" s="15"/>
      <c r="AC18" s="15"/>
      <c r="AD18" s="15"/>
      <c r="AE18" s="15"/>
      <c r="AF18" s="15"/>
      <c r="AG18" s="15"/>
      <c r="AH18" s="15"/>
      <c r="AI18" s="15"/>
      <c r="AJ18" s="15"/>
      <c r="AK18" s="15"/>
      <c r="AL18" s="15"/>
      <c r="AM18" s="15"/>
      <c r="AN18" s="15"/>
      <c r="AO18" s="16"/>
    </row>
    <row r="19" spans="1:41" ht="17.25" hidden="1" customHeight="1" thickBot="1" x14ac:dyDescent="0.3">
      <c r="A19" s="1847"/>
      <c r="B19" s="78" t="s">
        <v>79</v>
      </c>
      <c r="C19" s="577"/>
      <c r="D19" s="388"/>
      <c r="E19" s="388"/>
      <c r="F19" s="388"/>
      <c r="G19" s="388"/>
      <c r="H19" s="388"/>
      <c r="I19" s="388"/>
      <c r="J19" s="388"/>
      <c r="K19" s="388"/>
      <c r="L19" s="388"/>
      <c r="M19" s="388"/>
      <c r="N19" s="388"/>
      <c r="O19" s="388"/>
      <c r="P19" s="388"/>
      <c r="Q19" s="587"/>
      <c r="R19" s="652">
        <f t="shared" si="0"/>
        <v>0</v>
      </c>
      <c r="S19" s="698" t="e">
        <f>R19/SUM(R18:R20)</f>
        <v>#DIV/0!</v>
      </c>
      <c r="T19" s="15"/>
      <c r="U19" s="15"/>
      <c r="V19" s="15"/>
      <c r="W19" s="16"/>
      <c r="X19" s="14"/>
      <c r="Y19" s="15"/>
      <c r="Z19" s="15"/>
      <c r="AA19" s="15"/>
      <c r="AB19" s="15"/>
      <c r="AC19" s="15"/>
      <c r="AD19" s="15"/>
      <c r="AE19" s="15"/>
      <c r="AF19" s="15"/>
      <c r="AG19" s="15"/>
      <c r="AH19" s="15"/>
      <c r="AI19" s="15"/>
      <c r="AJ19" s="15"/>
      <c r="AK19" s="15"/>
      <c r="AL19" s="15"/>
      <c r="AM19" s="15"/>
      <c r="AN19" s="15"/>
      <c r="AO19" s="16"/>
    </row>
    <row r="20" spans="1:41" ht="17.25" hidden="1" customHeight="1" thickBot="1" x14ac:dyDescent="0.3">
      <c r="A20" s="1848"/>
      <c r="B20" s="79" t="s">
        <v>442</v>
      </c>
      <c r="C20" s="579"/>
      <c r="D20" s="386"/>
      <c r="E20" s="386"/>
      <c r="F20" s="386"/>
      <c r="G20" s="386"/>
      <c r="H20" s="386"/>
      <c r="I20" s="386"/>
      <c r="J20" s="386"/>
      <c r="K20" s="386"/>
      <c r="L20" s="386"/>
      <c r="M20" s="386"/>
      <c r="N20" s="386"/>
      <c r="O20" s="386"/>
      <c r="P20" s="386"/>
      <c r="Q20" s="580"/>
      <c r="R20" s="654">
        <f t="shared" si="0"/>
        <v>0</v>
      </c>
      <c r="S20" s="698" t="e">
        <f>R20/SUM(R18:R20)</f>
        <v>#DIV/0!</v>
      </c>
      <c r="T20" s="15"/>
      <c r="U20" s="15"/>
      <c r="V20" s="15"/>
      <c r="W20" s="16"/>
      <c r="X20" s="14"/>
      <c r="Y20" s="15"/>
      <c r="Z20" s="15"/>
      <c r="AA20" s="15"/>
      <c r="AB20" s="15"/>
      <c r="AC20" s="15"/>
      <c r="AD20" s="15"/>
      <c r="AE20" s="15"/>
      <c r="AF20" s="17"/>
      <c r="AG20" s="15"/>
      <c r="AH20" s="15"/>
      <c r="AI20" s="15"/>
      <c r="AJ20" s="15"/>
      <c r="AK20" s="15"/>
      <c r="AL20" s="15"/>
      <c r="AM20" s="15"/>
      <c r="AN20" s="17"/>
      <c r="AO20" s="16"/>
    </row>
    <row r="21" spans="1:41" ht="17.25" hidden="1" customHeight="1" thickBot="1" x14ac:dyDescent="0.3">
      <c r="A21" s="1847" t="s">
        <v>49</v>
      </c>
      <c r="B21" s="227" t="s">
        <v>78</v>
      </c>
      <c r="C21" s="588"/>
      <c r="D21" s="400"/>
      <c r="E21" s="400"/>
      <c r="F21" s="400"/>
      <c r="G21" s="400"/>
      <c r="H21" s="400"/>
      <c r="I21" s="400"/>
      <c r="J21" s="400"/>
      <c r="K21" s="400"/>
      <c r="L21" s="400"/>
      <c r="M21" s="400"/>
      <c r="N21" s="400"/>
      <c r="O21" s="400"/>
      <c r="P21" s="400"/>
      <c r="Q21" s="589"/>
      <c r="R21" s="665">
        <f t="shared" ref="R21:R26" si="1">SUM(C21:Q21)</f>
        <v>0</v>
      </c>
      <c r="S21" s="695" t="e">
        <f>R21/SUM(R21:R23)</f>
        <v>#DIV/0!</v>
      </c>
      <c r="T21" s="15"/>
      <c r="U21" s="15"/>
      <c r="V21" s="15"/>
      <c r="W21" s="16"/>
      <c r="X21" s="14"/>
      <c r="Y21" s="15"/>
      <c r="Z21" s="15"/>
      <c r="AA21" s="15"/>
      <c r="AB21" s="15"/>
      <c r="AC21" s="15"/>
      <c r="AD21" s="15"/>
      <c r="AE21" s="15"/>
      <c r="AF21" s="17"/>
      <c r="AG21" s="15"/>
      <c r="AH21" s="15"/>
      <c r="AI21" s="15"/>
      <c r="AJ21" s="15"/>
      <c r="AK21" s="15"/>
      <c r="AL21" s="15"/>
      <c r="AM21" s="15"/>
      <c r="AN21" s="17"/>
      <c r="AO21" s="16"/>
    </row>
    <row r="22" spans="1:41" ht="17.25" hidden="1" customHeight="1" thickBot="1" x14ac:dyDescent="0.3">
      <c r="A22" s="1847"/>
      <c r="B22" s="80" t="s">
        <v>79</v>
      </c>
      <c r="C22" s="583"/>
      <c r="D22" s="394"/>
      <c r="E22" s="394"/>
      <c r="F22" s="394"/>
      <c r="G22" s="394"/>
      <c r="H22" s="394"/>
      <c r="I22" s="394"/>
      <c r="J22" s="394"/>
      <c r="K22" s="394"/>
      <c r="L22" s="394"/>
      <c r="M22" s="394"/>
      <c r="N22" s="394"/>
      <c r="O22" s="394"/>
      <c r="P22" s="394"/>
      <c r="Q22" s="584"/>
      <c r="R22" s="666">
        <f t="shared" si="1"/>
        <v>0</v>
      </c>
      <c r="S22" s="695" t="e">
        <f>R22/SUM(R21:R23)</f>
        <v>#DIV/0!</v>
      </c>
      <c r="T22" s="15"/>
      <c r="U22" s="15"/>
      <c r="V22" s="15"/>
      <c r="W22" s="16"/>
      <c r="X22" s="14"/>
      <c r="Y22" s="15"/>
      <c r="Z22" s="15"/>
      <c r="AA22" s="15"/>
      <c r="AB22" s="15"/>
      <c r="AC22" s="15"/>
      <c r="AD22" s="15"/>
      <c r="AE22" s="15"/>
      <c r="AF22" s="17"/>
      <c r="AG22" s="15"/>
      <c r="AH22" s="15"/>
      <c r="AI22" s="15"/>
      <c r="AJ22" s="15"/>
      <c r="AK22" s="15"/>
      <c r="AL22" s="15"/>
      <c r="AM22" s="15"/>
      <c r="AN22" s="17"/>
      <c r="AO22" s="16"/>
    </row>
    <row r="23" spans="1:41" ht="17.25" hidden="1" customHeight="1" thickBot="1" x14ac:dyDescent="0.3">
      <c r="A23" s="1859"/>
      <c r="B23" s="160" t="s">
        <v>442</v>
      </c>
      <c r="C23" s="590"/>
      <c r="D23" s="403"/>
      <c r="E23" s="403"/>
      <c r="F23" s="403"/>
      <c r="G23" s="403"/>
      <c r="H23" s="403"/>
      <c r="I23" s="403"/>
      <c r="J23" s="403"/>
      <c r="K23" s="403"/>
      <c r="L23" s="403"/>
      <c r="M23" s="403"/>
      <c r="N23" s="403"/>
      <c r="O23" s="403"/>
      <c r="P23" s="403"/>
      <c r="Q23" s="591"/>
      <c r="R23" s="668">
        <f t="shared" si="1"/>
        <v>0</v>
      </c>
      <c r="S23" s="695" t="e">
        <f>R23/SUM(R21:R23)</f>
        <v>#DIV/0!</v>
      </c>
      <c r="T23" s="15"/>
      <c r="U23" s="15"/>
      <c r="V23" s="15"/>
      <c r="W23" s="16"/>
      <c r="X23" s="14"/>
      <c r="Y23" s="16"/>
      <c r="Z23" s="16"/>
      <c r="AA23" s="16"/>
      <c r="AB23" s="16"/>
      <c r="AC23" s="16"/>
      <c r="AD23" s="16"/>
      <c r="AE23" s="16"/>
      <c r="AF23" s="16"/>
      <c r="AG23" s="16"/>
      <c r="AH23" s="16"/>
      <c r="AI23" s="16"/>
      <c r="AJ23" s="16"/>
      <c r="AK23" s="16"/>
      <c r="AL23" s="16"/>
      <c r="AM23" s="16"/>
      <c r="AN23" s="16"/>
      <c r="AO23" s="15"/>
    </row>
    <row r="24" spans="1:41" ht="17.25" hidden="1" customHeight="1" thickTop="1" x14ac:dyDescent="0.25">
      <c r="A24" s="1847" t="s">
        <v>26</v>
      </c>
      <c r="B24" s="159" t="s">
        <v>78</v>
      </c>
      <c r="C24" s="232"/>
      <c r="D24" s="230"/>
      <c r="E24" s="230"/>
      <c r="F24" s="230"/>
      <c r="G24" s="230"/>
      <c r="H24" s="230"/>
      <c r="I24" s="230"/>
      <c r="J24" s="230"/>
      <c r="K24" s="230"/>
      <c r="L24" s="230"/>
      <c r="M24" s="230"/>
      <c r="N24" s="230"/>
      <c r="O24" s="230"/>
      <c r="P24" s="230"/>
      <c r="Q24" s="592"/>
      <c r="R24" s="655">
        <f t="shared" si="1"/>
        <v>0</v>
      </c>
      <c r="S24" s="701" t="e">
        <f>R24/SUM(R24:R26)</f>
        <v>#DIV/0!</v>
      </c>
      <c r="T24" s="15"/>
      <c r="U24" s="15"/>
      <c r="V24" s="15"/>
      <c r="W24" s="16"/>
      <c r="X24" s="14"/>
      <c r="Y24" s="16"/>
      <c r="Z24" s="16"/>
      <c r="AA24" s="16"/>
      <c r="AB24" s="16"/>
      <c r="AC24" s="16"/>
      <c r="AD24" s="16"/>
      <c r="AE24" s="16"/>
      <c r="AF24" s="16"/>
      <c r="AG24" s="16"/>
      <c r="AH24" s="16"/>
      <c r="AI24" s="16"/>
      <c r="AJ24" s="16"/>
      <c r="AK24" s="16"/>
      <c r="AL24" s="16"/>
      <c r="AM24" s="16"/>
      <c r="AN24" s="16"/>
      <c r="AO24" s="15"/>
    </row>
    <row r="25" spans="1:41" ht="17.25" hidden="1" customHeight="1" x14ac:dyDescent="0.25">
      <c r="A25" s="1847"/>
      <c r="B25" s="78" t="s">
        <v>79</v>
      </c>
      <c r="C25" s="228"/>
      <c r="D25" s="233"/>
      <c r="E25" s="233"/>
      <c r="F25" s="233"/>
      <c r="G25" s="233"/>
      <c r="H25" s="233"/>
      <c r="I25" s="233"/>
      <c r="J25" s="233"/>
      <c r="K25" s="233"/>
      <c r="L25" s="233"/>
      <c r="M25" s="233"/>
      <c r="N25" s="233"/>
      <c r="O25" s="233"/>
      <c r="P25" s="233"/>
      <c r="Q25" s="593"/>
      <c r="R25" s="652">
        <f t="shared" si="1"/>
        <v>0</v>
      </c>
      <c r="S25" s="701" t="e">
        <f>R25/SUM(R24:R26)</f>
        <v>#DIV/0!</v>
      </c>
      <c r="T25" s="15"/>
      <c r="U25" s="15"/>
      <c r="V25" s="15"/>
      <c r="W25" s="16"/>
      <c r="X25" s="14"/>
      <c r="Y25" s="16"/>
      <c r="Z25" s="16"/>
      <c r="AA25" s="16"/>
      <c r="AB25" s="16"/>
      <c r="AC25" s="16"/>
      <c r="AD25" s="16"/>
      <c r="AE25" s="16"/>
      <c r="AF25" s="16"/>
      <c r="AG25" s="16"/>
      <c r="AH25" s="16"/>
      <c r="AI25" s="16"/>
      <c r="AJ25" s="16"/>
      <c r="AK25" s="16"/>
      <c r="AL25" s="16"/>
      <c r="AM25" s="16"/>
      <c r="AN25" s="16"/>
      <c r="AO25" s="15"/>
    </row>
    <row r="26" spans="1:41" ht="17.25" hidden="1" customHeight="1" thickBot="1" x14ac:dyDescent="0.3">
      <c r="A26" s="1847"/>
      <c r="B26" s="125" t="s">
        <v>442</v>
      </c>
      <c r="C26" s="662"/>
      <c r="D26" s="235"/>
      <c r="E26" s="235"/>
      <c r="F26" s="235"/>
      <c r="G26" s="235"/>
      <c r="H26" s="235"/>
      <c r="I26" s="235"/>
      <c r="J26" s="235"/>
      <c r="K26" s="235"/>
      <c r="L26" s="235"/>
      <c r="M26" s="235"/>
      <c r="N26" s="235"/>
      <c r="O26" s="235"/>
      <c r="P26" s="235"/>
      <c r="Q26" s="663"/>
      <c r="R26" s="654">
        <f t="shared" si="1"/>
        <v>0</v>
      </c>
      <c r="S26" s="701" t="e">
        <f>R26/SUM(R24:R26)</f>
        <v>#DIV/0!</v>
      </c>
      <c r="T26" s="15"/>
      <c r="U26" s="15"/>
      <c r="V26" s="15"/>
      <c r="W26" s="16"/>
      <c r="X26" s="14"/>
      <c r="Y26" s="14"/>
      <c r="Z26" s="14"/>
      <c r="AA26" s="14"/>
      <c r="AB26" s="14"/>
      <c r="AC26" s="14"/>
      <c r="AD26" s="14"/>
      <c r="AE26" s="14"/>
      <c r="AF26" s="14"/>
      <c r="AG26" s="14"/>
      <c r="AH26" s="14"/>
      <c r="AI26" s="14"/>
      <c r="AJ26" s="14"/>
      <c r="AK26" s="14"/>
      <c r="AL26" s="14"/>
      <c r="AM26" s="14"/>
      <c r="AN26" s="14"/>
      <c r="AO26" s="14"/>
    </row>
    <row r="27" spans="1:41" ht="17.25" hidden="1" customHeight="1" thickBot="1" x14ac:dyDescent="0.3">
      <c r="A27" s="1860" t="s">
        <v>350</v>
      </c>
      <c r="B27" s="1861"/>
      <c r="C27" s="1857"/>
      <c r="D27" s="1857"/>
      <c r="E27" s="1857"/>
      <c r="F27" s="1857"/>
      <c r="G27" s="1857"/>
      <c r="H27" s="1857"/>
      <c r="I27" s="1857"/>
      <c r="J27" s="1857"/>
      <c r="K27" s="1857"/>
      <c r="L27" s="1857"/>
      <c r="M27" s="1857"/>
      <c r="N27" s="1857"/>
      <c r="O27" s="1857"/>
      <c r="P27" s="1857"/>
      <c r="Q27" s="1857"/>
      <c r="R27" s="1861"/>
      <c r="S27" s="1862"/>
      <c r="T27" s="15"/>
      <c r="U27" s="15"/>
      <c r="V27" s="15"/>
      <c r="W27" s="16"/>
      <c r="X27" s="14"/>
      <c r="Y27" s="14"/>
      <c r="Z27" s="14"/>
      <c r="AA27" s="14"/>
      <c r="AB27" s="14"/>
      <c r="AC27" s="14"/>
      <c r="AD27" s="14"/>
      <c r="AE27" s="14"/>
      <c r="AF27" s="14"/>
      <c r="AG27" s="14"/>
      <c r="AH27" s="14"/>
      <c r="AI27" s="14"/>
      <c r="AJ27" s="14"/>
      <c r="AK27" s="14"/>
      <c r="AL27" s="14"/>
      <c r="AM27" s="14"/>
      <c r="AN27" s="14"/>
      <c r="AO27" s="14"/>
    </row>
    <row r="28" spans="1:41" ht="17.25" hidden="1" customHeight="1" thickBot="1" x14ac:dyDescent="0.3">
      <c r="A28" s="1849" t="s">
        <v>75</v>
      </c>
      <c r="B28" s="77" t="s">
        <v>78</v>
      </c>
      <c r="C28" s="380"/>
      <c r="D28" s="381"/>
      <c r="E28" s="381"/>
      <c r="F28" s="381"/>
      <c r="G28" s="381"/>
      <c r="H28" s="381"/>
      <c r="I28" s="381"/>
      <c r="J28" s="381"/>
      <c r="K28" s="381"/>
      <c r="L28" s="381"/>
      <c r="M28" s="381"/>
      <c r="N28" s="381"/>
      <c r="O28" s="381"/>
      <c r="P28" s="381"/>
      <c r="Q28" s="382"/>
      <c r="R28" s="680">
        <f t="shared" ref="R28:R39" si="2">SUM(C28:Q28)</f>
        <v>0</v>
      </c>
      <c r="S28" s="698" t="e">
        <f>R28/SUM(R28:R30)</f>
        <v>#DIV/0!</v>
      </c>
      <c r="T28" s="15"/>
      <c r="U28" s="15"/>
      <c r="V28" s="15"/>
      <c r="W28" s="16"/>
      <c r="X28" s="14"/>
      <c r="Y28" s="14"/>
      <c r="Z28" s="14"/>
      <c r="AA28" s="14"/>
      <c r="AB28" s="14"/>
      <c r="AC28" s="14"/>
      <c r="AD28" s="14"/>
      <c r="AE28" s="14"/>
      <c r="AF28" s="14"/>
      <c r="AG28" s="14"/>
      <c r="AH28" s="14"/>
      <c r="AI28" s="14"/>
      <c r="AJ28" s="14"/>
      <c r="AK28" s="14"/>
      <c r="AL28" s="14"/>
      <c r="AM28" s="14"/>
      <c r="AN28" s="14"/>
      <c r="AO28" s="14"/>
    </row>
    <row r="29" spans="1:41" ht="17.25" hidden="1" customHeight="1" thickBot="1" x14ac:dyDescent="0.3">
      <c r="A29" s="1847"/>
      <c r="B29" s="78" t="s">
        <v>79</v>
      </c>
      <c r="C29" s="383"/>
      <c r="D29" s="383"/>
      <c r="E29" s="383"/>
      <c r="F29" s="383"/>
      <c r="G29" s="383"/>
      <c r="H29" s="383"/>
      <c r="I29" s="383"/>
      <c r="J29" s="383"/>
      <c r="K29" s="383"/>
      <c r="L29" s="383"/>
      <c r="M29" s="383"/>
      <c r="N29" s="383"/>
      <c r="O29" s="383"/>
      <c r="P29" s="383"/>
      <c r="Q29" s="384"/>
      <c r="R29" s="681">
        <f t="shared" si="2"/>
        <v>0</v>
      </c>
      <c r="S29" s="698" t="e">
        <f>R29/SUM(R28:R30)</f>
        <v>#DIV/0!</v>
      </c>
      <c r="T29" s="15"/>
      <c r="U29" s="15"/>
      <c r="V29" s="15"/>
      <c r="W29" s="16"/>
      <c r="X29" s="14"/>
      <c r="Y29" s="14"/>
      <c r="Z29" s="14"/>
      <c r="AA29" s="14"/>
      <c r="AB29" s="14"/>
      <c r="AC29" s="14"/>
      <c r="AD29" s="14"/>
      <c r="AE29" s="14"/>
      <c r="AF29" s="14"/>
      <c r="AG29" s="14"/>
      <c r="AH29" s="14"/>
      <c r="AI29" s="14"/>
      <c r="AJ29" s="14"/>
      <c r="AK29" s="14"/>
      <c r="AL29" s="14"/>
      <c r="AM29" s="14"/>
      <c r="AN29" s="14"/>
      <c r="AO29" s="14"/>
    </row>
    <row r="30" spans="1:41" ht="17.25" hidden="1" customHeight="1" thickBot="1" x14ac:dyDescent="0.3">
      <c r="A30" s="1848"/>
      <c r="B30" s="79" t="s">
        <v>442</v>
      </c>
      <c r="C30" s="385"/>
      <c r="D30" s="386"/>
      <c r="E30" s="386"/>
      <c r="F30" s="386"/>
      <c r="G30" s="386"/>
      <c r="H30" s="386"/>
      <c r="I30" s="386"/>
      <c r="J30" s="386"/>
      <c r="K30" s="386"/>
      <c r="L30" s="386"/>
      <c r="M30" s="386"/>
      <c r="N30" s="386"/>
      <c r="O30" s="386"/>
      <c r="P30" s="386"/>
      <c r="Q30" s="387"/>
      <c r="R30" s="682">
        <f t="shared" si="2"/>
        <v>0</v>
      </c>
      <c r="S30" s="698" t="e">
        <f>R30/SUM(R28:R30)</f>
        <v>#DIV/0!</v>
      </c>
      <c r="T30" s="15"/>
      <c r="U30" s="15"/>
      <c r="V30" s="15"/>
      <c r="W30" s="16"/>
      <c r="X30" s="14"/>
      <c r="Y30" s="14"/>
      <c r="Z30" s="14"/>
      <c r="AA30" s="14"/>
      <c r="AB30" s="14"/>
      <c r="AC30" s="14"/>
      <c r="AD30" s="14"/>
      <c r="AE30" s="14"/>
      <c r="AF30" s="14"/>
      <c r="AG30" s="14"/>
      <c r="AH30" s="14"/>
      <c r="AI30" s="14"/>
      <c r="AJ30" s="14"/>
      <c r="AK30" s="14"/>
      <c r="AL30" s="14"/>
      <c r="AM30" s="14"/>
      <c r="AN30" s="14"/>
      <c r="AO30" s="14"/>
    </row>
    <row r="31" spans="1:41" ht="17.25" hidden="1" customHeight="1" thickBot="1" x14ac:dyDescent="0.3">
      <c r="A31" s="1849" t="s">
        <v>46</v>
      </c>
      <c r="B31" s="82" t="s">
        <v>78</v>
      </c>
      <c r="C31" s="390"/>
      <c r="D31" s="391"/>
      <c r="E31" s="391"/>
      <c r="F31" s="391"/>
      <c r="G31" s="391"/>
      <c r="H31" s="391"/>
      <c r="I31" s="391"/>
      <c r="J31" s="391"/>
      <c r="K31" s="391"/>
      <c r="L31" s="391"/>
      <c r="M31" s="391"/>
      <c r="N31" s="391"/>
      <c r="O31" s="391"/>
      <c r="P31" s="391"/>
      <c r="Q31" s="392"/>
      <c r="R31" s="683">
        <f t="shared" si="2"/>
        <v>0</v>
      </c>
      <c r="S31" s="695" t="e">
        <f>R31/SUM(R31:R33)</f>
        <v>#DIV/0!</v>
      </c>
      <c r="T31" s="15"/>
      <c r="U31" s="15"/>
      <c r="V31" s="15"/>
      <c r="W31" s="16"/>
      <c r="X31" s="14"/>
      <c r="Y31" s="14"/>
      <c r="Z31" s="14"/>
      <c r="AA31" s="14"/>
      <c r="AB31" s="14"/>
      <c r="AC31" s="14"/>
      <c r="AD31" s="14"/>
      <c r="AE31" s="14"/>
      <c r="AF31" s="14"/>
      <c r="AG31" s="14"/>
      <c r="AH31" s="14"/>
      <c r="AI31" s="14"/>
      <c r="AJ31" s="14"/>
      <c r="AK31" s="14"/>
      <c r="AL31" s="14"/>
      <c r="AM31" s="14"/>
      <c r="AN31" s="14"/>
      <c r="AO31" s="14"/>
    </row>
    <row r="32" spans="1:41" ht="17.25" hidden="1" customHeight="1" thickBot="1" x14ac:dyDescent="0.3">
      <c r="A32" s="1847"/>
      <c r="B32" s="80" t="s">
        <v>79</v>
      </c>
      <c r="C32" s="393"/>
      <c r="D32" s="394"/>
      <c r="E32" s="394"/>
      <c r="F32" s="394"/>
      <c r="G32" s="394"/>
      <c r="H32" s="394"/>
      <c r="I32" s="394"/>
      <c r="J32" s="394"/>
      <c r="K32" s="394"/>
      <c r="L32" s="394"/>
      <c r="M32" s="394"/>
      <c r="N32" s="394"/>
      <c r="O32" s="394"/>
      <c r="P32" s="394"/>
      <c r="Q32" s="395"/>
      <c r="R32" s="684">
        <f t="shared" si="2"/>
        <v>0</v>
      </c>
      <c r="S32" s="695" t="e">
        <f>R32/SUM(R31:R33)</f>
        <v>#DIV/0!</v>
      </c>
      <c r="T32" s="15"/>
      <c r="U32" s="15"/>
      <c r="V32" s="15"/>
      <c r="W32" s="16"/>
      <c r="X32" s="14"/>
      <c r="Y32" s="14"/>
      <c r="Z32" s="14"/>
      <c r="AA32" s="14"/>
      <c r="AB32" s="14"/>
      <c r="AC32" s="14"/>
      <c r="AD32" s="14"/>
      <c r="AE32" s="14"/>
      <c r="AF32" s="14"/>
      <c r="AG32" s="14"/>
      <c r="AH32" s="14"/>
      <c r="AI32" s="14"/>
      <c r="AJ32" s="14"/>
      <c r="AK32" s="14"/>
      <c r="AL32" s="14"/>
      <c r="AM32" s="14"/>
      <c r="AN32" s="14"/>
      <c r="AO32" s="14"/>
    </row>
    <row r="33" spans="1:41" ht="17.25" hidden="1" customHeight="1" thickBot="1" x14ac:dyDescent="0.3">
      <c r="A33" s="1848"/>
      <c r="B33" s="81" t="s">
        <v>442</v>
      </c>
      <c r="C33" s="396"/>
      <c r="D33" s="397"/>
      <c r="E33" s="397"/>
      <c r="F33" s="397"/>
      <c r="G33" s="397"/>
      <c r="H33" s="397"/>
      <c r="I33" s="397"/>
      <c r="J33" s="397"/>
      <c r="K33" s="397"/>
      <c r="L33" s="397"/>
      <c r="M33" s="397"/>
      <c r="N33" s="397"/>
      <c r="O33" s="397"/>
      <c r="P33" s="397"/>
      <c r="Q33" s="398"/>
      <c r="R33" s="685">
        <f t="shared" si="2"/>
        <v>0</v>
      </c>
      <c r="S33" s="695" t="e">
        <f>R33/SUM(R31:R33)</f>
        <v>#DIV/0!</v>
      </c>
      <c r="T33" s="15"/>
      <c r="U33" s="15"/>
      <c r="V33" s="15"/>
      <c r="W33" s="16"/>
      <c r="X33" s="14"/>
      <c r="Y33" s="14"/>
      <c r="Z33" s="14"/>
      <c r="AA33" s="14"/>
      <c r="AB33" s="14"/>
      <c r="AC33" s="14"/>
      <c r="AD33" s="14"/>
      <c r="AE33" s="14"/>
      <c r="AF33" s="14"/>
      <c r="AG33" s="14"/>
      <c r="AH33" s="14"/>
      <c r="AI33" s="14"/>
      <c r="AJ33" s="14"/>
      <c r="AK33" s="14"/>
      <c r="AL33" s="14"/>
      <c r="AM33" s="14"/>
      <c r="AN33" s="14"/>
      <c r="AO33" s="14"/>
    </row>
    <row r="34" spans="1:41" ht="17.25" hidden="1" customHeight="1" thickBot="1" x14ac:dyDescent="0.3">
      <c r="A34" s="1849" t="s">
        <v>47</v>
      </c>
      <c r="B34" s="77" t="s">
        <v>78</v>
      </c>
      <c r="C34" s="380"/>
      <c r="D34" s="381"/>
      <c r="E34" s="381"/>
      <c r="F34" s="381"/>
      <c r="G34" s="381"/>
      <c r="H34" s="381"/>
      <c r="I34" s="381"/>
      <c r="J34" s="381"/>
      <c r="K34" s="381"/>
      <c r="L34" s="381"/>
      <c r="M34" s="381"/>
      <c r="N34" s="381"/>
      <c r="O34" s="381"/>
      <c r="P34" s="381"/>
      <c r="Q34" s="382"/>
      <c r="R34" s="680">
        <f t="shared" si="2"/>
        <v>0</v>
      </c>
      <c r="S34" s="698" t="e">
        <f>R34/SUM(R34:R36)</f>
        <v>#DIV/0!</v>
      </c>
      <c r="T34" s="15"/>
      <c r="U34" s="15"/>
      <c r="V34" s="15"/>
      <c r="W34" s="16"/>
      <c r="X34" s="14"/>
      <c r="Y34" s="14"/>
      <c r="Z34" s="14"/>
      <c r="AA34" s="14"/>
      <c r="AB34" s="14"/>
      <c r="AC34" s="14"/>
      <c r="AD34" s="14"/>
      <c r="AE34" s="14"/>
      <c r="AF34" s="14"/>
      <c r="AG34" s="14"/>
      <c r="AH34" s="14"/>
      <c r="AI34" s="14"/>
      <c r="AJ34" s="14"/>
      <c r="AK34" s="14"/>
      <c r="AL34" s="14"/>
      <c r="AM34" s="14"/>
      <c r="AN34" s="14"/>
      <c r="AO34" s="14"/>
    </row>
    <row r="35" spans="1:41" ht="17.25" hidden="1" customHeight="1" thickBot="1" x14ac:dyDescent="0.3">
      <c r="A35" s="1847"/>
      <c r="B35" s="78" t="s">
        <v>79</v>
      </c>
      <c r="C35" s="383"/>
      <c r="D35" s="388"/>
      <c r="E35" s="388"/>
      <c r="F35" s="388"/>
      <c r="G35" s="388"/>
      <c r="H35" s="388"/>
      <c r="I35" s="388"/>
      <c r="J35" s="388"/>
      <c r="K35" s="388"/>
      <c r="L35" s="388"/>
      <c r="M35" s="388"/>
      <c r="N35" s="388"/>
      <c r="O35" s="388"/>
      <c r="P35" s="388"/>
      <c r="Q35" s="389"/>
      <c r="R35" s="681">
        <f t="shared" si="2"/>
        <v>0</v>
      </c>
      <c r="S35" s="698" t="e">
        <f>R35/SUM(R34:R36)</f>
        <v>#DIV/0!</v>
      </c>
      <c r="T35" s="15"/>
      <c r="U35" s="15"/>
      <c r="V35" s="15"/>
      <c r="W35" s="16"/>
      <c r="X35" s="14"/>
      <c r="Y35" s="14"/>
      <c r="Z35" s="14"/>
      <c r="AA35" s="14"/>
      <c r="AB35" s="14"/>
      <c r="AC35" s="14"/>
      <c r="AD35" s="14"/>
      <c r="AE35" s="14"/>
      <c r="AF35" s="14"/>
      <c r="AG35" s="14"/>
      <c r="AH35" s="14"/>
      <c r="AI35" s="14"/>
      <c r="AJ35" s="14"/>
      <c r="AK35" s="14"/>
      <c r="AL35" s="14"/>
      <c r="AM35" s="14"/>
      <c r="AN35" s="14"/>
      <c r="AO35" s="14"/>
    </row>
    <row r="36" spans="1:41" ht="17.25" hidden="1" customHeight="1" thickBot="1" x14ac:dyDescent="0.3">
      <c r="A36" s="1847"/>
      <c r="B36" s="125" t="s">
        <v>442</v>
      </c>
      <c r="C36" s="385"/>
      <c r="D36" s="386"/>
      <c r="E36" s="386"/>
      <c r="F36" s="386"/>
      <c r="G36" s="386"/>
      <c r="H36" s="386"/>
      <c r="I36" s="386"/>
      <c r="J36" s="386"/>
      <c r="K36" s="386"/>
      <c r="L36" s="386"/>
      <c r="M36" s="386"/>
      <c r="N36" s="386"/>
      <c r="O36" s="386"/>
      <c r="P36" s="386"/>
      <c r="Q36" s="387"/>
      <c r="R36" s="682">
        <f t="shared" si="2"/>
        <v>0</v>
      </c>
      <c r="S36" s="698" t="e">
        <f>R36/SUM(R34:R36)</f>
        <v>#DIV/0!</v>
      </c>
      <c r="T36" s="15"/>
      <c r="U36" s="15"/>
      <c r="V36" s="15"/>
      <c r="W36" s="16"/>
      <c r="X36" s="14"/>
      <c r="Y36" s="14"/>
      <c r="Z36" s="14"/>
      <c r="AA36" s="14"/>
      <c r="AB36" s="14"/>
      <c r="AC36" s="14"/>
      <c r="AD36" s="14"/>
      <c r="AE36" s="14"/>
      <c r="AF36" s="14"/>
      <c r="AG36" s="14"/>
      <c r="AH36" s="14"/>
      <c r="AI36" s="14"/>
      <c r="AJ36" s="14"/>
      <c r="AK36" s="14"/>
      <c r="AL36" s="14"/>
      <c r="AM36" s="14"/>
      <c r="AN36" s="14"/>
      <c r="AO36" s="14"/>
    </row>
    <row r="37" spans="1:41" ht="17.25" hidden="1" customHeight="1" thickBot="1" x14ac:dyDescent="0.3">
      <c r="A37" s="1849" t="s">
        <v>77</v>
      </c>
      <c r="B37" s="82" t="s">
        <v>78</v>
      </c>
      <c r="C37" s="399"/>
      <c r="D37" s="400"/>
      <c r="E37" s="400"/>
      <c r="F37" s="400"/>
      <c r="G37" s="400"/>
      <c r="H37" s="400"/>
      <c r="I37" s="400"/>
      <c r="J37" s="400"/>
      <c r="K37" s="400"/>
      <c r="L37" s="400"/>
      <c r="M37" s="400"/>
      <c r="N37" s="400"/>
      <c r="O37" s="400"/>
      <c r="P37" s="400"/>
      <c r="Q37" s="401"/>
      <c r="R37" s="683">
        <f t="shared" si="2"/>
        <v>0</v>
      </c>
      <c r="S37" s="695" t="e">
        <f>R37/SUM(R37:R39)</f>
        <v>#DIV/0!</v>
      </c>
      <c r="T37" s="15"/>
      <c r="U37" s="15"/>
      <c r="V37" s="15"/>
      <c r="W37" s="16"/>
      <c r="X37" s="14"/>
      <c r="Y37" s="14"/>
      <c r="Z37" s="14"/>
      <c r="AA37" s="14"/>
      <c r="AB37" s="14"/>
      <c r="AC37" s="14"/>
      <c r="AD37" s="14"/>
      <c r="AE37" s="14"/>
      <c r="AF37" s="14"/>
      <c r="AG37" s="14"/>
      <c r="AH37" s="14"/>
      <c r="AI37" s="14"/>
      <c r="AJ37" s="14"/>
      <c r="AK37" s="14"/>
      <c r="AL37" s="14"/>
      <c r="AM37" s="14"/>
      <c r="AN37" s="14"/>
      <c r="AO37" s="14"/>
    </row>
    <row r="38" spans="1:41" ht="17.25" hidden="1" customHeight="1" thickBot="1" x14ac:dyDescent="0.3">
      <c r="A38" s="1847"/>
      <c r="B38" s="80" t="s">
        <v>79</v>
      </c>
      <c r="C38" s="393"/>
      <c r="D38" s="394"/>
      <c r="E38" s="394"/>
      <c r="F38" s="394"/>
      <c r="G38" s="394"/>
      <c r="H38" s="394"/>
      <c r="I38" s="394"/>
      <c r="J38" s="394"/>
      <c r="K38" s="394"/>
      <c r="L38" s="394"/>
      <c r="M38" s="394"/>
      <c r="N38" s="394"/>
      <c r="O38" s="394"/>
      <c r="P38" s="394"/>
      <c r="Q38" s="395"/>
      <c r="R38" s="684">
        <f t="shared" si="2"/>
        <v>0</v>
      </c>
      <c r="S38" s="695" t="e">
        <f>R38/SUM(R37:R39)</f>
        <v>#DIV/0!</v>
      </c>
      <c r="T38" s="15"/>
      <c r="U38" s="15"/>
      <c r="V38" s="15"/>
      <c r="W38" s="16"/>
      <c r="X38" s="14"/>
      <c r="Y38" s="14"/>
      <c r="Z38" s="14"/>
      <c r="AA38" s="14"/>
      <c r="AB38" s="14"/>
      <c r="AC38" s="14"/>
      <c r="AD38" s="14"/>
      <c r="AE38" s="14"/>
      <c r="AF38" s="14"/>
      <c r="AG38" s="14"/>
      <c r="AH38" s="14"/>
      <c r="AI38" s="14"/>
      <c r="AJ38" s="14"/>
      <c r="AK38" s="14"/>
      <c r="AL38" s="14"/>
      <c r="AM38" s="14"/>
      <c r="AN38" s="14"/>
      <c r="AO38" s="14"/>
    </row>
    <row r="39" spans="1:41" ht="17.25" hidden="1" customHeight="1" thickBot="1" x14ac:dyDescent="0.3">
      <c r="A39" s="1859"/>
      <c r="B39" s="160" t="s">
        <v>442</v>
      </c>
      <c r="C39" s="402"/>
      <c r="D39" s="403"/>
      <c r="E39" s="403"/>
      <c r="F39" s="403"/>
      <c r="G39" s="403"/>
      <c r="H39" s="403"/>
      <c r="I39" s="403"/>
      <c r="J39" s="403"/>
      <c r="K39" s="403"/>
      <c r="L39" s="403"/>
      <c r="M39" s="403"/>
      <c r="N39" s="403"/>
      <c r="O39" s="403"/>
      <c r="P39" s="403"/>
      <c r="Q39" s="404"/>
      <c r="R39" s="687">
        <f t="shared" si="2"/>
        <v>0</v>
      </c>
      <c r="S39" s="695" t="e">
        <f>R39/SUM(R37:R39)</f>
        <v>#DIV/0!</v>
      </c>
      <c r="T39" s="15"/>
      <c r="U39" s="15"/>
      <c r="V39" s="15"/>
      <c r="W39" s="16"/>
      <c r="X39" s="14"/>
      <c r="Y39" s="14"/>
      <c r="Z39" s="14"/>
      <c r="AA39" s="14"/>
      <c r="AB39" s="14"/>
      <c r="AC39" s="14"/>
      <c r="AD39" s="14"/>
      <c r="AE39" s="14"/>
      <c r="AF39" s="14"/>
      <c r="AG39" s="14"/>
      <c r="AH39" s="14"/>
      <c r="AI39" s="14"/>
      <c r="AJ39" s="14"/>
      <c r="AK39" s="14"/>
      <c r="AL39" s="14"/>
      <c r="AM39" s="14"/>
      <c r="AN39" s="14"/>
      <c r="AO39" s="14"/>
    </row>
    <row r="40" spans="1:41" ht="17.25" hidden="1" customHeight="1" thickTop="1" x14ac:dyDescent="0.25">
      <c r="A40" s="1847" t="s">
        <v>26</v>
      </c>
      <c r="B40" s="159" t="s">
        <v>78</v>
      </c>
      <c r="C40" s="230">
        <f>SUM(C28,C31,C34,C37)</f>
        <v>0</v>
      </c>
      <c r="D40" s="230">
        <f t="shared" ref="D40:I40" si="3">SUM(D28,D31,D34,D37)</f>
        <v>0</v>
      </c>
      <c r="E40" s="230">
        <f t="shared" si="3"/>
        <v>0</v>
      </c>
      <c r="F40" s="230">
        <f t="shared" si="3"/>
        <v>0</v>
      </c>
      <c r="G40" s="230">
        <f t="shared" si="3"/>
        <v>0</v>
      </c>
      <c r="H40" s="230">
        <f t="shared" si="3"/>
        <v>0</v>
      </c>
      <c r="I40" s="230">
        <f t="shared" si="3"/>
        <v>0</v>
      </c>
      <c r="J40" s="230">
        <f>SUM(J28,J31,J34,J37)</f>
        <v>0</v>
      </c>
      <c r="K40" s="230">
        <f t="shared" ref="K40:Q40" si="4">SUM(K28,K31,K34,K37)</f>
        <v>0</v>
      </c>
      <c r="L40" s="230">
        <f t="shared" si="4"/>
        <v>0</v>
      </c>
      <c r="M40" s="230">
        <f t="shared" si="4"/>
        <v>0</v>
      </c>
      <c r="N40" s="230">
        <f t="shared" si="4"/>
        <v>0</v>
      </c>
      <c r="O40" s="230">
        <f t="shared" si="4"/>
        <v>0</v>
      </c>
      <c r="P40" s="230">
        <f t="shared" si="4"/>
        <v>0</v>
      </c>
      <c r="Q40" s="231">
        <f t="shared" si="4"/>
        <v>0</v>
      </c>
      <c r="R40" s="655">
        <f>SUM(C40:Q40)</f>
        <v>0</v>
      </c>
      <c r="S40" s="718" t="e">
        <f>R40/SUM(R40:R42)</f>
        <v>#DIV/0!</v>
      </c>
      <c r="T40" s="15"/>
      <c r="U40" s="15"/>
      <c r="V40" s="15"/>
      <c r="W40" s="16"/>
      <c r="X40" s="14"/>
      <c r="Y40" s="14"/>
      <c r="Z40" s="14"/>
      <c r="AA40" s="14"/>
      <c r="AB40" s="14"/>
      <c r="AC40" s="14"/>
      <c r="AD40" s="14"/>
      <c r="AE40" s="14"/>
      <c r="AF40" s="14"/>
      <c r="AG40" s="14"/>
      <c r="AH40" s="14"/>
      <c r="AI40" s="14"/>
      <c r="AJ40" s="14"/>
      <c r="AK40" s="14"/>
      <c r="AL40" s="14"/>
      <c r="AM40" s="14"/>
      <c r="AN40" s="14"/>
      <c r="AO40" s="14"/>
    </row>
    <row r="41" spans="1:41" ht="17.25" hidden="1" customHeight="1" x14ac:dyDescent="0.25">
      <c r="A41" s="1847"/>
      <c r="B41" s="78" t="s">
        <v>79</v>
      </c>
      <c r="C41" s="233">
        <f>SUM(C29,C32,C35,C38)</f>
        <v>0</v>
      </c>
      <c r="D41" s="233">
        <f t="shared" ref="D41:Q41" si="5">SUM(D29,D32,D35,D38)</f>
        <v>0</v>
      </c>
      <c r="E41" s="233">
        <f t="shared" si="5"/>
        <v>0</v>
      </c>
      <c r="F41" s="233">
        <f t="shared" si="5"/>
        <v>0</v>
      </c>
      <c r="G41" s="233">
        <f t="shared" si="5"/>
        <v>0</v>
      </c>
      <c r="H41" s="233">
        <f t="shared" si="5"/>
        <v>0</v>
      </c>
      <c r="I41" s="233">
        <f t="shared" si="5"/>
        <v>0</v>
      </c>
      <c r="J41" s="233">
        <f t="shared" si="5"/>
        <v>0</v>
      </c>
      <c r="K41" s="233">
        <f t="shared" si="5"/>
        <v>0</v>
      </c>
      <c r="L41" s="233">
        <f t="shared" si="5"/>
        <v>0</v>
      </c>
      <c r="M41" s="233">
        <f t="shared" si="5"/>
        <v>0</v>
      </c>
      <c r="N41" s="233">
        <f t="shared" si="5"/>
        <v>0</v>
      </c>
      <c r="O41" s="233">
        <f t="shared" si="5"/>
        <v>0</v>
      </c>
      <c r="P41" s="233">
        <f t="shared" si="5"/>
        <v>0</v>
      </c>
      <c r="Q41" s="234">
        <f t="shared" si="5"/>
        <v>0</v>
      </c>
      <c r="R41" s="652">
        <f>SUM(C41:Q41)</f>
        <v>0</v>
      </c>
      <c r="S41" s="718" t="e">
        <f>R41/SUM(R40:R42)</f>
        <v>#DIV/0!</v>
      </c>
      <c r="T41" s="15"/>
      <c r="U41" s="15"/>
      <c r="V41" s="15"/>
      <c r="W41" s="16"/>
      <c r="X41" s="14"/>
      <c r="Y41" s="14"/>
      <c r="Z41" s="14"/>
      <c r="AA41" s="14"/>
      <c r="AB41" s="14"/>
      <c r="AC41" s="14"/>
      <c r="AD41" s="14"/>
      <c r="AE41" s="14"/>
      <c r="AF41" s="14"/>
      <c r="AG41" s="14"/>
      <c r="AH41" s="14"/>
      <c r="AI41" s="14"/>
      <c r="AJ41" s="14"/>
      <c r="AK41" s="14"/>
      <c r="AL41" s="14"/>
      <c r="AM41" s="14"/>
      <c r="AN41" s="14"/>
      <c r="AO41" s="14"/>
    </row>
    <row r="42" spans="1:41" ht="17.25" hidden="1" customHeight="1" thickBot="1" x14ac:dyDescent="0.3">
      <c r="A42" s="1848"/>
      <c r="B42" s="79" t="s">
        <v>442</v>
      </c>
      <c r="C42" s="288">
        <f>SUM(C30,C33,C36,C39)</f>
        <v>0</v>
      </c>
      <c r="D42" s="288">
        <f t="shared" ref="D42:Q42" si="6">SUM(D30,D33,D36,D39)</f>
        <v>0</v>
      </c>
      <c r="E42" s="288">
        <f t="shared" si="6"/>
        <v>0</v>
      </c>
      <c r="F42" s="288">
        <f t="shared" si="6"/>
        <v>0</v>
      </c>
      <c r="G42" s="288">
        <f t="shared" si="6"/>
        <v>0</v>
      </c>
      <c r="H42" s="288">
        <f t="shared" si="6"/>
        <v>0</v>
      </c>
      <c r="I42" s="288">
        <f t="shared" si="6"/>
        <v>0</v>
      </c>
      <c r="J42" s="288">
        <f t="shared" si="6"/>
        <v>0</v>
      </c>
      <c r="K42" s="288">
        <f t="shared" si="6"/>
        <v>0</v>
      </c>
      <c r="L42" s="288">
        <f t="shared" si="6"/>
        <v>0</v>
      </c>
      <c r="M42" s="288">
        <f t="shared" si="6"/>
        <v>0</v>
      </c>
      <c r="N42" s="288">
        <f t="shared" si="6"/>
        <v>0</v>
      </c>
      <c r="O42" s="288">
        <f t="shared" si="6"/>
        <v>0</v>
      </c>
      <c r="P42" s="288">
        <f t="shared" si="6"/>
        <v>0</v>
      </c>
      <c r="Q42" s="653">
        <f t="shared" si="6"/>
        <v>0</v>
      </c>
      <c r="R42" s="654">
        <f>SUM(C42:Q42)</f>
        <v>0</v>
      </c>
      <c r="S42" s="718" t="e">
        <f>R42/SUM(R40:R42)</f>
        <v>#DIV/0!</v>
      </c>
      <c r="T42" s="15"/>
      <c r="U42" s="15"/>
      <c r="V42" s="15"/>
      <c r="W42" s="16"/>
      <c r="X42" s="14"/>
      <c r="Y42" s="14"/>
      <c r="Z42" s="14"/>
      <c r="AA42" s="14"/>
      <c r="AB42" s="14"/>
      <c r="AC42" s="14"/>
      <c r="AD42" s="14"/>
      <c r="AE42" s="14"/>
      <c r="AF42" s="14"/>
      <c r="AG42" s="14"/>
      <c r="AH42" s="14"/>
      <c r="AI42" s="14"/>
      <c r="AJ42" s="14"/>
      <c r="AK42" s="14"/>
      <c r="AL42" s="14"/>
      <c r="AM42" s="14"/>
      <c r="AN42" s="14"/>
      <c r="AO42" s="14"/>
    </row>
    <row r="43" spans="1:41" ht="15.75" hidden="1" customHeight="1" x14ac:dyDescent="0.25">
      <c r="A43" s="1849" t="s">
        <v>43</v>
      </c>
      <c r="B43" s="82" t="s">
        <v>78</v>
      </c>
      <c r="C43" s="702" t="e">
        <f t="shared" ref="C43:R43" si="7">C40/SUM(C40:C42)</f>
        <v>#DIV/0!</v>
      </c>
      <c r="D43" s="703" t="e">
        <f t="shared" si="7"/>
        <v>#DIV/0!</v>
      </c>
      <c r="E43" s="703" t="e">
        <f t="shared" si="7"/>
        <v>#DIV/0!</v>
      </c>
      <c r="F43" s="703" t="e">
        <f t="shared" si="7"/>
        <v>#DIV/0!</v>
      </c>
      <c r="G43" s="703" t="e">
        <f t="shared" si="7"/>
        <v>#DIV/0!</v>
      </c>
      <c r="H43" s="703" t="e">
        <f t="shared" si="7"/>
        <v>#DIV/0!</v>
      </c>
      <c r="I43" s="703" t="e">
        <f t="shared" si="7"/>
        <v>#DIV/0!</v>
      </c>
      <c r="J43" s="703" t="e">
        <f t="shared" si="7"/>
        <v>#DIV/0!</v>
      </c>
      <c r="K43" s="703" t="e">
        <f t="shared" si="7"/>
        <v>#DIV/0!</v>
      </c>
      <c r="L43" s="703" t="e">
        <f t="shared" si="7"/>
        <v>#DIV/0!</v>
      </c>
      <c r="M43" s="703" t="e">
        <f t="shared" si="7"/>
        <v>#DIV/0!</v>
      </c>
      <c r="N43" s="703" t="e">
        <f t="shared" si="7"/>
        <v>#DIV/0!</v>
      </c>
      <c r="O43" s="703" t="e">
        <f t="shared" si="7"/>
        <v>#DIV/0!</v>
      </c>
      <c r="P43" s="703" t="e">
        <f t="shared" si="7"/>
        <v>#DIV/0!</v>
      </c>
      <c r="Q43" s="817" t="e">
        <f t="shared" si="7"/>
        <v>#DIV/0!</v>
      </c>
      <c r="R43" s="698" t="e">
        <f t="shared" si="7"/>
        <v>#DIV/0!</v>
      </c>
      <c r="S43" s="1850"/>
      <c r="T43" s="15"/>
      <c r="U43" s="15"/>
      <c r="V43" s="15"/>
      <c r="W43" s="16"/>
      <c r="X43" s="14"/>
      <c r="Y43" s="14"/>
      <c r="Z43" s="14"/>
      <c r="AA43" s="14"/>
      <c r="AB43" s="14"/>
      <c r="AC43" s="14"/>
      <c r="AD43" s="14"/>
      <c r="AE43" s="14"/>
      <c r="AF43" s="14"/>
      <c r="AG43" s="14"/>
      <c r="AH43" s="14"/>
      <c r="AI43" s="14"/>
      <c r="AJ43" s="14"/>
      <c r="AK43" s="14"/>
      <c r="AL43" s="14"/>
      <c r="AM43" s="14"/>
      <c r="AN43" s="14"/>
      <c r="AO43" s="14"/>
    </row>
    <row r="44" spans="1:41" ht="15.75" hidden="1" customHeight="1" x14ac:dyDescent="0.25">
      <c r="A44" s="1847"/>
      <c r="B44" s="80" t="s">
        <v>79</v>
      </c>
      <c r="C44" s="705" t="e">
        <f t="shared" ref="C44:R44" si="8">C41/SUM(C40:C42)</f>
        <v>#DIV/0!</v>
      </c>
      <c r="D44" s="706" t="e">
        <f t="shared" si="8"/>
        <v>#DIV/0!</v>
      </c>
      <c r="E44" s="706" t="e">
        <f t="shared" si="8"/>
        <v>#DIV/0!</v>
      </c>
      <c r="F44" s="706" t="e">
        <f t="shared" si="8"/>
        <v>#DIV/0!</v>
      </c>
      <c r="G44" s="706" t="e">
        <f t="shared" si="8"/>
        <v>#DIV/0!</v>
      </c>
      <c r="H44" s="706" t="e">
        <f t="shared" si="8"/>
        <v>#DIV/0!</v>
      </c>
      <c r="I44" s="706" t="e">
        <f t="shared" si="8"/>
        <v>#DIV/0!</v>
      </c>
      <c r="J44" s="706" t="e">
        <f t="shared" si="8"/>
        <v>#DIV/0!</v>
      </c>
      <c r="K44" s="706" t="e">
        <f t="shared" si="8"/>
        <v>#DIV/0!</v>
      </c>
      <c r="L44" s="706" t="e">
        <f t="shared" si="8"/>
        <v>#DIV/0!</v>
      </c>
      <c r="M44" s="706" t="e">
        <f t="shared" si="8"/>
        <v>#DIV/0!</v>
      </c>
      <c r="N44" s="706" t="e">
        <f t="shared" si="8"/>
        <v>#DIV/0!</v>
      </c>
      <c r="O44" s="706" t="e">
        <f t="shared" si="8"/>
        <v>#DIV/0!</v>
      </c>
      <c r="P44" s="706" t="e">
        <f t="shared" si="8"/>
        <v>#DIV/0!</v>
      </c>
      <c r="Q44" s="818" t="e">
        <f t="shared" si="8"/>
        <v>#DIV/0!</v>
      </c>
      <c r="R44" s="699" t="e">
        <f t="shared" si="8"/>
        <v>#DIV/0!</v>
      </c>
      <c r="S44" s="1851"/>
      <c r="T44" s="15"/>
      <c r="U44" s="15"/>
      <c r="V44" s="15"/>
      <c r="W44" s="16"/>
      <c r="X44" s="14"/>
      <c r="Y44" s="14"/>
      <c r="Z44" s="14"/>
      <c r="AA44" s="14"/>
      <c r="AB44" s="14"/>
      <c r="AC44" s="14"/>
      <c r="AD44" s="14"/>
      <c r="AE44" s="14"/>
      <c r="AF44" s="14"/>
      <c r="AG44" s="14"/>
      <c r="AH44" s="14"/>
      <c r="AI44" s="14"/>
      <c r="AJ44" s="14"/>
      <c r="AK44" s="14"/>
      <c r="AL44" s="14"/>
      <c r="AM44" s="14"/>
      <c r="AN44" s="14"/>
      <c r="AO44" s="14"/>
    </row>
    <row r="45" spans="1:41" ht="18.75" hidden="1" customHeight="1" thickBot="1" x14ac:dyDescent="0.3">
      <c r="A45" s="1848"/>
      <c r="B45" s="81" t="s">
        <v>442</v>
      </c>
      <c r="C45" s="715" t="e">
        <f t="shared" ref="C45:R45" si="9">C42/SUM(C40:C42)</f>
        <v>#DIV/0!</v>
      </c>
      <c r="D45" s="716" t="e">
        <f t="shared" si="9"/>
        <v>#DIV/0!</v>
      </c>
      <c r="E45" s="716" t="e">
        <f t="shared" si="9"/>
        <v>#DIV/0!</v>
      </c>
      <c r="F45" s="716" t="e">
        <f t="shared" si="9"/>
        <v>#DIV/0!</v>
      </c>
      <c r="G45" s="716" t="e">
        <f t="shared" si="9"/>
        <v>#DIV/0!</v>
      </c>
      <c r="H45" s="716" t="e">
        <f t="shared" si="9"/>
        <v>#DIV/0!</v>
      </c>
      <c r="I45" s="716" t="e">
        <f t="shared" si="9"/>
        <v>#DIV/0!</v>
      </c>
      <c r="J45" s="716" t="e">
        <f t="shared" si="9"/>
        <v>#DIV/0!</v>
      </c>
      <c r="K45" s="716" t="e">
        <f t="shared" si="9"/>
        <v>#DIV/0!</v>
      </c>
      <c r="L45" s="716" t="e">
        <f t="shared" si="9"/>
        <v>#DIV/0!</v>
      </c>
      <c r="M45" s="716" t="e">
        <f t="shared" si="9"/>
        <v>#DIV/0!</v>
      </c>
      <c r="N45" s="716" t="e">
        <f t="shared" si="9"/>
        <v>#DIV/0!</v>
      </c>
      <c r="O45" s="716" t="e">
        <f t="shared" si="9"/>
        <v>#DIV/0!</v>
      </c>
      <c r="P45" s="716" t="e">
        <f t="shared" si="9"/>
        <v>#DIV/0!</v>
      </c>
      <c r="Q45" s="819" t="e">
        <f t="shared" si="9"/>
        <v>#DIV/0!</v>
      </c>
      <c r="R45" s="700" t="e">
        <f t="shared" si="9"/>
        <v>#DIV/0!</v>
      </c>
      <c r="S45" s="1852"/>
      <c r="T45" s="15"/>
      <c r="U45" s="15"/>
      <c r="V45" s="17"/>
      <c r="W45" s="16"/>
      <c r="X45" s="14"/>
      <c r="Y45" s="14"/>
      <c r="Z45" s="14"/>
      <c r="AA45" s="14"/>
      <c r="AB45" s="14"/>
      <c r="AC45" s="14"/>
      <c r="AD45" s="14"/>
      <c r="AE45" s="14"/>
      <c r="AF45" s="14"/>
      <c r="AG45" s="14"/>
      <c r="AH45" s="14"/>
      <c r="AI45" s="14"/>
      <c r="AJ45" s="14"/>
      <c r="AK45" s="14"/>
      <c r="AL45" s="14"/>
      <c r="AM45" s="14"/>
      <c r="AN45" s="14"/>
      <c r="AO45" s="14"/>
    </row>
    <row r="46" spans="1:41" ht="15.75" customHeight="1" thickBot="1" x14ac:dyDescent="0.3">
      <c r="A46" s="1853" t="s">
        <v>845</v>
      </c>
      <c r="B46" s="1854"/>
      <c r="C46" s="1854"/>
      <c r="D46" s="1854"/>
      <c r="E46" s="1854"/>
      <c r="F46" s="1854"/>
      <c r="G46" s="1854"/>
      <c r="H46" s="1854"/>
      <c r="I46" s="1854"/>
      <c r="J46" s="1854"/>
      <c r="K46" s="1854"/>
      <c r="L46" s="1854"/>
      <c r="M46" s="1854"/>
      <c r="N46" s="1854"/>
      <c r="O46" s="1854"/>
      <c r="P46" s="1854"/>
      <c r="Q46" s="1854"/>
      <c r="R46" s="1854"/>
      <c r="S46" s="1855"/>
      <c r="T46" s="14"/>
      <c r="U46" s="14"/>
      <c r="V46" s="14"/>
      <c r="W46" s="14"/>
      <c r="X46" s="14"/>
      <c r="Y46" s="14"/>
      <c r="Z46" s="14"/>
      <c r="AA46" s="14"/>
      <c r="AB46" s="14"/>
      <c r="AC46" s="14"/>
      <c r="AD46" s="14"/>
      <c r="AE46" s="14"/>
      <c r="AF46" s="14"/>
      <c r="AG46" s="14"/>
      <c r="AH46" s="14"/>
      <c r="AI46" s="14"/>
      <c r="AJ46" s="14"/>
      <c r="AK46" s="14"/>
      <c r="AL46" s="14"/>
      <c r="AM46" s="14"/>
      <c r="AN46" s="14"/>
      <c r="AO46" s="14"/>
    </row>
    <row r="47" spans="1:41" ht="71.25" customHeight="1" thickBot="1" x14ac:dyDescent="0.3">
      <c r="A47" s="75"/>
      <c r="B47" s="161" t="s">
        <v>97</v>
      </c>
      <c r="C47" s="724" t="s">
        <v>80</v>
      </c>
      <c r="D47" s="170" t="s">
        <v>81</v>
      </c>
      <c r="E47" s="170" t="s">
        <v>82</v>
      </c>
      <c r="F47" s="170" t="s">
        <v>83</v>
      </c>
      <c r="G47" s="170" t="s">
        <v>84</v>
      </c>
      <c r="H47" s="170" t="s">
        <v>85</v>
      </c>
      <c r="I47" s="170" t="s">
        <v>86</v>
      </c>
      <c r="J47" s="170" t="s">
        <v>87</v>
      </c>
      <c r="K47" s="170" t="s">
        <v>88</v>
      </c>
      <c r="L47" s="170" t="s">
        <v>89</v>
      </c>
      <c r="M47" s="170" t="s">
        <v>90</v>
      </c>
      <c r="N47" s="170" t="s">
        <v>91</v>
      </c>
      <c r="O47" s="170" t="s">
        <v>92</v>
      </c>
      <c r="P47" s="170" t="s">
        <v>93</v>
      </c>
      <c r="Q47" s="171" t="s">
        <v>94</v>
      </c>
      <c r="R47" s="161" t="s">
        <v>95</v>
      </c>
      <c r="S47" s="161" t="s">
        <v>443</v>
      </c>
      <c r="T47" s="15"/>
      <c r="U47" s="15"/>
      <c r="V47" s="15"/>
      <c r="W47" s="16"/>
      <c r="X47" s="14"/>
      <c r="Y47" s="15"/>
      <c r="Z47" s="15"/>
      <c r="AA47" s="15"/>
      <c r="AB47" s="15"/>
      <c r="AC47" s="15"/>
      <c r="AD47" s="15"/>
      <c r="AE47" s="15"/>
      <c r="AF47" s="15"/>
      <c r="AG47" s="15"/>
      <c r="AH47" s="15"/>
      <c r="AI47" s="15"/>
      <c r="AJ47" s="15"/>
      <c r="AK47" s="15"/>
      <c r="AL47" s="15"/>
      <c r="AM47" s="15"/>
      <c r="AN47" s="15"/>
      <c r="AO47" s="16"/>
    </row>
    <row r="48" spans="1:41" ht="15.75" customHeight="1" thickBot="1" x14ac:dyDescent="0.3">
      <c r="A48" s="1856" t="s">
        <v>76</v>
      </c>
      <c r="B48" s="1857"/>
      <c r="C48" s="1857"/>
      <c r="D48" s="1857"/>
      <c r="E48" s="1857"/>
      <c r="F48" s="1857"/>
      <c r="G48" s="1857"/>
      <c r="H48" s="1857"/>
      <c r="I48" s="1857"/>
      <c r="J48" s="1857"/>
      <c r="K48" s="1857"/>
      <c r="L48" s="1857"/>
      <c r="M48" s="1857"/>
      <c r="N48" s="1857"/>
      <c r="O48" s="1857"/>
      <c r="P48" s="1857"/>
      <c r="Q48" s="1857"/>
      <c r="R48" s="1857"/>
      <c r="S48" s="1858"/>
      <c r="T48" s="15"/>
      <c r="U48" s="15"/>
      <c r="V48" s="15"/>
      <c r="W48" s="16"/>
      <c r="X48" s="14"/>
      <c r="Y48" s="15"/>
      <c r="Z48" s="15"/>
      <c r="AA48" s="15"/>
      <c r="AB48" s="15"/>
      <c r="AC48" s="15"/>
      <c r="AD48" s="15"/>
      <c r="AE48" s="15"/>
      <c r="AF48" s="17"/>
      <c r="AG48" s="15"/>
      <c r="AH48" s="15"/>
      <c r="AI48" s="15"/>
      <c r="AJ48" s="15"/>
      <c r="AK48" s="15"/>
      <c r="AL48" s="15"/>
      <c r="AM48" s="15"/>
      <c r="AN48" s="17"/>
      <c r="AO48" s="16"/>
    </row>
    <row r="49" spans="1:41" ht="17.25" customHeight="1" x14ac:dyDescent="0.25">
      <c r="A49" s="1849" t="s">
        <v>44</v>
      </c>
      <c r="B49" s="1709" t="s">
        <v>933</v>
      </c>
      <c r="C49" s="391">
        <v>0</v>
      </c>
      <c r="D49" s="391">
        <v>0</v>
      </c>
      <c r="E49" s="391">
        <v>0</v>
      </c>
      <c r="F49" s="391">
        <v>0</v>
      </c>
      <c r="G49" s="391">
        <v>1</v>
      </c>
      <c r="H49" s="391">
        <v>0</v>
      </c>
      <c r="I49" s="391">
        <v>0</v>
      </c>
      <c r="J49" s="391">
        <v>2</v>
      </c>
      <c r="K49" s="391">
        <v>4</v>
      </c>
      <c r="L49" s="391">
        <v>0</v>
      </c>
      <c r="M49" s="391">
        <v>2</v>
      </c>
      <c r="N49" s="391">
        <v>1</v>
      </c>
      <c r="O49" s="391">
        <v>0</v>
      </c>
      <c r="P49" s="391">
        <v>0</v>
      </c>
      <c r="Q49" s="392">
        <v>0</v>
      </c>
      <c r="R49" s="665">
        <f t="shared" ref="R49:R60" si="10">SUM(C49:Q49)</f>
        <v>10</v>
      </c>
      <c r="S49" s="695">
        <f>R49/SUM(R49:R52)</f>
        <v>3.5893754486719309E-3</v>
      </c>
      <c r="T49" s="15"/>
      <c r="U49" s="15"/>
      <c r="V49" s="15"/>
      <c r="W49" s="16"/>
      <c r="X49" s="14"/>
      <c r="Y49" s="15"/>
      <c r="Z49" s="15"/>
      <c r="AA49" s="15"/>
      <c r="AB49" s="15"/>
      <c r="AC49" s="15"/>
      <c r="AD49" s="15"/>
      <c r="AE49" s="15"/>
      <c r="AF49" s="17"/>
      <c r="AG49" s="15"/>
      <c r="AH49" s="15"/>
      <c r="AI49" s="15"/>
      <c r="AJ49" s="15"/>
      <c r="AK49" s="15"/>
      <c r="AL49" s="15"/>
      <c r="AM49" s="15"/>
      <c r="AN49" s="17"/>
      <c r="AO49" s="16"/>
    </row>
    <row r="50" spans="1:41" ht="17.25" customHeight="1" x14ac:dyDescent="0.25">
      <c r="A50" s="1847"/>
      <c r="B50" s="1688" t="s">
        <v>78</v>
      </c>
      <c r="C50" s="394">
        <v>0</v>
      </c>
      <c r="D50" s="394">
        <v>2</v>
      </c>
      <c r="E50" s="394">
        <v>5</v>
      </c>
      <c r="F50" s="394">
        <v>5</v>
      </c>
      <c r="G50" s="394">
        <v>3</v>
      </c>
      <c r="H50" s="394">
        <v>0</v>
      </c>
      <c r="I50" s="394">
        <v>0</v>
      </c>
      <c r="J50" s="394">
        <v>161</v>
      </c>
      <c r="K50" s="394">
        <v>22</v>
      </c>
      <c r="L50" s="394">
        <v>2</v>
      </c>
      <c r="M50" s="394">
        <v>32</v>
      </c>
      <c r="N50" s="394">
        <v>8</v>
      </c>
      <c r="O50" s="394">
        <v>1</v>
      </c>
      <c r="P50" s="394">
        <v>11</v>
      </c>
      <c r="Q50" s="395">
        <v>4</v>
      </c>
      <c r="R50" s="666">
        <f t="shared" ref="R50" si="11">SUM(C50:Q50)</f>
        <v>256</v>
      </c>
      <c r="S50" s="696">
        <f>R50/SUM(R49:R52)</f>
        <v>9.1888011486001439E-2</v>
      </c>
      <c r="T50" s="15"/>
      <c r="U50" s="15"/>
      <c r="V50" s="15"/>
      <c r="W50" s="16"/>
      <c r="X50" s="14"/>
      <c r="Y50" s="15"/>
      <c r="Z50" s="15"/>
      <c r="AA50" s="15"/>
      <c r="AB50" s="15"/>
      <c r="AC50" s="15"/>
      <c r="AD50" s="15"/>
      <c r="AE50" s="15"/>
      <c r="AF50" s="17"/>
      <c r="AG50" s="15"/>
      <c r="AH50" s="15"/>
      <c r="AI50" s="15"/>
      <c r="AJ50" s="15"/>
      <c r="AK50" s="15"/>
      <c r="AL50" s="15"/>
      <c r="AM50" s="15"/>
      <c r="AN50" s="17"/>
      <c r="AO50" s="16"/>
    </row>
    <row r="51" spans="1:41" ht="17.25" customHeight="1" x14ac:dyDescent="0.25">
      <c r="A51" s="1847"/>
      <c r="B51" s="1688" t="s">
        <v>79</v>
      </c>
      <c r="C51" s="394">
        <v>2</v>
      </c>
      <c r="D51" s="394">
        <v>25</v>
      </c>
      <c r="E51" s="394">
        <v>14</v>
      </c>
      <c r="F51" s="394">
        <v>11</v>
      </c>
      <c r="G51" s="394">
        <v>2</v>
      </c>
      <c r="H51" s="394">
        <v>0</v>
      </c>
      <c r="I51" s="394">
        <v>7</v>
      </c>
      <c r="J51" s="394">
        <v>508</v>
      </c>
      <c r="K51" s="394">
        <v>70</v>
      </c>
      <c r="L51" s="394">
        <v>14</v>
      </c>
      <c r="M51" s="394">
        <v>157</v>
      </c>
      <c r="N51" s="394">
        <v>49</v>
      </c>
      <c r="O51" s="394">
        <v>7</v>
      </c>
      <c r="P51" s="394">
        <v>28</v>
      </c>
      <c r="Q51" s="395">
        <v>20</v>
      </c>
      <c r="R51" s="666">
        <f t="shared" si="10"/>
        <v>914</v>
      </c>
      <c r="S51" s="696">
        <f>R51/SUM(R49:R52)</f>
        <v>0.32806891600861449</v>
      </c>
      <c r="T51" s="15"/>
      <c r="U51" s="15"/>
      <c r="V51" s="15"/>
      <c r="W51" s="16"/>
      <c r="X51" s="14"/>
      <c r="Y51" s="15"/>
      <c r="Z51" s="15"/>
      <c r="AA51" s="15"/>
      <c r="AB51" s="15"/>
      <c r="AC51" s="15"/>
      <c r="AD51" s="15"/>
      <c r="AE51" s="15"/>
      <c r="AF51" s="17"/>
      <c r="AG51" s="15"/>
      <c r="AH51" s="15"/>
      <c r="AI51" s="15"/>
      <c r="AJ51" s="15"/>
      <c r="AK51" s="15"/>
      <c r="AL51" s="15"/>
      <c r="AM51" s="15"/>
      <c r="AN51" s="17"/>
      <c r="AO51" s="16"/>
    </row>
    <row r="52" spans="1:41" ht="17.25" customHeight="1" thickBot="1" x14ac:dyDescent="0.3">
      <c r="A52" s="1848"/>
      <c r="B52" s="1689" t="s">
        <v>442</v>
      </c>
      <c r="C52" s="397">
        <v>6</v>
      </c>
      <c r="D52" s="397">
        <v>35</v>
      </c>
      <c r="E52" s="397">
        <v>29</v>
      </c>
      <c r="F52" s="397">
        <v>8</v>
      </c>
      <c r="G52" s="397">
        <v>8</v>
      </c>
      <c r="H52" s="397">
        <v>1</v>
      </c>
      <c r="I52" s="397">
        <v>3</v>
      </c>
      <c r="J52" s="397">
        <v>1072</v>
      </c>
      <c r="K52" s="397">
        <v>30</v>
      </c>
      <c r="L52" s="397">
        <v>25</v>
      </c>
      <c r="M52" s="397">
        <v>215</v>
      </c>
      <c r="N52" s="397">
        <v>54</v>
      </c>
      <c r="O52" s="397">
        <v>10</v>
      </c>
      <c r="P52" s="397">
        <v>34</v>
      </c>
      <c r="Q52" s="398">
        <v>76</v>
      </c>
      <c r="R52" s="667">
        <f t="shared" si="10"/>
        <v>1606</v>
      </c>
      <c r="S52" s="697">
        <f>R52/SUM(R49:R52)</f>
        <v>0.57645369705671212</v>
      </c>
      <c r="T52" s="15"/>
      <c r="U52" s="15"/>
      <c r="V52" s="15"/>
      <c r="W52" s="16"/>
      <c r="X52" s="14"/>
      <c r="Y52" s="15"/>
      <c r="Z52" s="15"/>
      <c r="AA52" s="15"/>
      <c r="AB52" s="15"/>
      <c r="AC52" s="15"/>
      <c r="AD52" s="15"/>
      <c r="AE52" s="15"/>
      <c r="AF52" s="15"/>
      <c r="AG52" s="15"/>
      <c r="AH52" s="15"/>
      <c r="AI52" s="15"/>
      <c r="AJ52" s="15"/>
      <c r="AK52" s="15"/>
      <c r="AL52" s="15"/>
      <c r="AM52" s="15"/>
      <c r="AN52" s="15"/>
      <c r="AO52" s="16"/>
    </row>
    <row r="53" spans="1:41" ht="17.25" customHeight="1" x14ac:dyDescent="0.25">
      <c r="A53" s="1891" t="s">
        <v>48</v>
      </c>
      <c r="B53" s="1721" t="s">
        <v>933</v>
      </c>
      <c r="C53" s="381">
        <v>0</v>
      </c>
      <c r="D53" s="381">
        <v>0</v>
      </c>
      <c r="E53" s="381">
        <v>0</v>
      </c>
      <c r="F53" s="381">
        <v>1</v>
      </c>
      <c r="G53" s="381">
        <v>0</v>
      </c>
      <c r="H53" s="381">
        <v>0</v>
      </c>
      <c r="I53" s="381">
        <v>0</v>
      </c>
      <c r="J53" s="381">
        <v>13</v>
      </c>
      <c r="K53" s="381">
        <v>0</v>
      </c>
      <c r="L53" s="381">
        <v>3</v>
      </c>
      <c r="M53" s="381">
        <v>2</v>
      </c>
      <c r="N53" s="381">
        <v>4</v>
      </c>
      <c r="O53" s="381">
        <v>0</v>
      </c>
      <c r="P53" s="381">
        <v>0</v>
      </c>
      <c r="Q53" s="382">
        <v>1</v>
      </c>
      <c r="R53" s="2234">
        <f t="shared" ref="R53" si="12">SUM(C53:Q53)</f>
        <v>24</v>
      </c>
      <c r="S53" s="1473">
        <f>R53/SUM(R53:R56)</f>
        <v>3.4802784222737818E-3</v>
      </c>
      <c r="T53" s="15"/>
      <c r="U53" s="15"/>
      <c r="V53" s="15"/>
      <c r="W53" s="16"/>
      <c r="X53" s="14"/>
      <c r="Y53" s="15"/>
      <c r="Z53" s="15"/>
      <c r="AA53" s="15"/>
      <c r="AB53" s="15"/>
      <c r="AC53" s="15"/>
      <c r="AD53" s="15"/>
      <c r="AE53" s="15"/>
      <c r="AF53" s="17"/>
      <c r="AG53" s="15"/>
      <c r="AH53" s="15"/>
      <c r="AI53" s="15"/>
      <c r="AJ53" s="15"/>
      <c r="AK53" s="15"/>
      <c r="AL53" s="15"/>
      <c r="AM53" s="15"/>
      <c r="AN53" s="17"/>
      <c r="AO53" s="16"/>
    </row>
    <row r="54" spans="1:41" ht="17.25" customHeight="1" x14ac:dyDescent="0.25">
      <c r="A54" s="1892"/>
      <c r="B54" s="1723" t="s">
        <v>78</v>
      </c>
      <c r="C54" s="388">
        <v>0</v>
      </c>
      <c r="D54" s="388">
        <v>3</v>
      </c>
      <c r="E54" s="388">
        <v>10</v>
      </c>
      <c r="F54" s="388">
        <v>5</v>
      </c>
      <c r="G54" s="388">
        <v>1</v>
      </c>
      <c r="H54" s="388">
        <v>1</v>
      </c>
      <c r="I54" s="388">
        <v>1</v>
      </c>
      <c r="J54" s="388">
        <v>294</v>
      </c>
      <c r="K54" s="388">
        <v>23</v>
      </c>
      <c r="L54" s="388">
        <v>3</v>
      </c>
      <c r="M54" s="388">
        <v>110</v>
      </c>
      <c r="N54" s="388">
        <v>13</v>
      </c>
      <c r="O54" s="388">
        <v>0</v>
      </c>
      <c r="P54" s="388">
        <v>10</v>
      </c>
      <c r="Q54" s="389">
        <v>5</v>
      </c>
      <c r="R54" s="2235">
        <f t="shared" si="10"/>
        <v>479</v>
      </c>
      <c r="S54" s="2236">
        <f>R54/SUM(R53:R56)</f>
        <v>6.9460556844547564E-2</v>
      </c>
      <c r="T54" s="15"/>
      <c r="U54" s="15"/>
      <c r="V54" s="15"/>
      <c r="W54" s="16"/>
      <c r="X54" s="14"/>
      <c r="Y54" s="15"/>
      <c r="Z54" s="15"/>
      <c r="AA54" s="15"/>
      <c r="AB54" s="15"/>
      <c r="AC54" s="15"/>
      <c r="AD54" s="15"/>
      <c r="AE54" s="15"/>
      <c r="AF54" s="15"/>
      <c r="AG54" s="15"/>
      <c r="AH54" s="15"/>
      <c r="AI54" s="15"/>
      <c r="AJ54" s="15"/>
      <c r="AK54" s="15"/>
      <c r="AL54" s="15"/>
      <c r="AM54" s="15"/>
      <c r="AN54" s="15"/>
      <c r="AO54" s="16"/>
    </row>
    <row r="55" spans="1:41" ht="17.25" customHeight="1" x14ac:dyDescent="0.25">
      <c r="A55" s="1892"/>
      <c r="B55" s="1723" t="s">
        <v>79</v>
      </c>
      <c r="C55" s="388">
        <v>2</v>
      </c>
      <c r="D55" s="388">
        <v>48</v>
      </c>
      <c r="E55" s="388">
        <v>48</v>
      </c>
      <c r="F55" s="388">
        <v>21</v>
      </c>
      <c r="G55" s="388">
        <v>10</v>
      </c>
      <c r="H55" s="388">
        <v>1</v>
      </c>
      <c r="I55" s="388">
        <v>8</v>
      </c>
      <c r="J55" s="388">
        <v>911</v>
      </c>
      <c r="K55" s="388">
        <v>79</v>
      </c>
      <c r="L55" s="388">
        <v>20</v>
      </c>
      <c r="M55" s="388">
        <v>419</v>
      </c>
      <c r="N55" s="388">
        <v>93</v>
      </c>
      <c r="O55" s="388">
        <v>7</v>
      </c>
      <c r="P55" s="388">
        <v>68</v>
      </c>
      <c r="Q55" s="389">
        <v>25</v>
      </c>
      <c r="R55" s="2235">
        <f t="shared" si="10"/>
        <v>1760</v>
      </c>
      <c r="S55" s="2236">
        <f>R55/SUM(R53:R56)</f>
        <v>0.25522041763341069</v>
      </c>
      <c r="T55" s="15"/>
      <c r="U55" s="15"/>
      <c r="V55" s="15"/>
      <c r="W55" s="16"/>
      <c r="X55" s="14"/>
      <c r="Y55" s="15"/>
      <c r="Z55" s="15"/>
      <c r="AA55" s="15"/>
      <c r="AB55" s="15"/>
      <c r="AC55" s="15"/>
      <c r="AD55" s="15"/>
      <c r="AE55" s="15"/>
      <c r="AF55" s="15"/>
      <c r="AG55" s="15"/>
      <c r="AH55" s="15"/>
      <c r="AI55" s="15"/>
      <c r="AJ55" s="15"/>
      <c r="AK55" s="15"/>
      <c r="AL55" s="15"/>
      <c r="AM55" s="15"/>
      <c r="AN55" s="15"/>
      <c r="AO55" s="16"/>
    </row>
    <row r="56" spans="1:41" ht="17.25" customHeight="1" thickBot="1" x14ac:dyDescent="0.3">
      <c r="A56" s="1893"/>
      <c r="B56" s="1725" t="s">
        <v>442</v>
      </c>
      <c r="C56" s="386">
        <v>21</v>
      </c>
      <c r="D56" s="386">
        <v>109</v>
      </c>
      <c r="E56" s="386">
        <v>76</v>
      </c>
      <c r="F56" s="386">
        <v>31</v>
      </c>
      <c r="G56" s="386">
        <v>22</v>
      </c>
      <c r="H56" s="386">
        <v>5</v>
      </c>
      <c r="I56" s="386">
        <v>8</v>
      </c>
      <c r="J56" s="386">
        <v>2898</v>
      </c>
      <c r="K56" s="386">
        <v>167</v>
      </c>
      <c r="L56" s="386">
        <v>73</v>
      </c>
      <c r="M56" s="386">
        <v>789</v>
      </c>
      <c r="N56" s="386">
        <v>148</v>
      </c>
      <c r="O56" s="386">
        <v>29</v>
      </c>
      <c r="P56" s="386">
        <v>138</v>
      </c>
      <c r="Q56" s="387">
        <v>119</v>
      </c>
      <c r="R56" s="2237">
        <f t="shared" si="10"/>
        <v>4633</v>
      </c>
      <c r="S56" s="1004">
        <f>R56/SUM(R53:R56)</f>
        <v>0.67183874709976799</v>
      </c>
      <c r="T56" s="15"/>
      <c r="U56" s="15"/>
      <c r="V56" s="15"/>
      <c r="W56" s="16"/>
      <c r="X56" s="14"/>
      <c r="Y56" s="15"/>
      <c r="Z56" s="15"/>
      <c r="AA56" s="15"/>
      <c r="AB56" s="15"/>
      <c r="AC56" s="15"/>
      <c r="AD56" s="15"/>
      <c r="AE56" s="15"/>
      <c r="AF56" s="15"/>
      <c r="AG56" s="15"/>
      <c r="AH56" s="15"/>
      <c r="AI56" s="15"/>
      <c r="AJ56" s="15"/>
      <c r="AK56" s="15"/>
      <c r="AL56" s="15"/>
      <c r="AM56" s="15"/>
      <c r="AN56" s="15"/>
      <c r="AO56" s="16"/>
    </row>
    <row r="57" spans="1:41" ht="17.25" customHeight="1" x14ac:dyDescent="0.25">
      <c r="A57" s="1849" t="s">
        <v>45</v>
      </c>
      <c r="B57" s="1709" t="s">
        <v>933</v>
      </c>
      <c r="C57" s="391">
        <v>0</v>
      </c>
      <c r="D57" s="391">
        <v>1</v>
      </c>
      <c r="E57" s="391">
        <v>1</v>
      </c>
      <c r="F57" s="391">
        <v>0</v>
      </c>
      <c r="G57" s="391">
        <v>2</v>
      </c>
      <c r="H57" s="391">
        <v>0</v>
      </c>
      <c r="I57" s="391">
        <v>0</v>
      </c>
      <c r="J57" s="391">
        <v>20</v>
      </c>
      <c r="K57" s="391">
        <v>1</v>
      </c>
      <c r="L57" s="391">
        <v>2</v>
      </c>
      <c r="M57" s="391">
        <v>1</v>
      </c>
      <c r="N57" s="391">
        <v>5</v>
      </c>
      <c r="O57" s="391">
        <v>2</v>
      </c>
      <c r="P57" s="391">
        <v>0</v>
      </c>
      <c r="Q57" s="392">
        <v>1</v>
      </c>
      <c r="R57" s="665">
        <f t="shared" si="10"/>
        <v>36</v>
      </c>
      <c r="S57" s="695">
        <f>R57/SUM(R57:R60)</f>
        <v>4.1289138662690674E-3</v>
      </c>
      <c r="T57" s="15"/>
      <c r="U57" s="15"/>
      <c r="V57" s="15"/>
      <c r="W57" s="16"/>
      <c r="X57" s="14"/>
      <c r="Y57" s="15"/>
      <c r="Z57" s="15"/>
      <c r="AA57" s="15"/>
      <c r="AB57" s="15"/>
      <c r="AC57" s="15"/>
      <c r="AD57" s="15"/>
      <c r="AE57" s="15"/>
      <c r="AF57" s="17"/>
      <c r="AG57" s="15"/>
      <c r="AH57" s="15"/>
      <c r="AI57" s="15"/>
      <c r="AJ57" s="15"/>
      <c r="AK57" s="15"/>
      <c r="AL57" s="15"/>
      <c r="AM57" s="15"/>
      <c r="AN57" s="17"/>
      <c r="AO57" s="16"/>
    </row>
    <row r="58" spans="1:41" ht="17.25" customHeight="1" x14ac:dyDescent="0.25">
      <c r="A58" s="1847"/>
      <c r="B58" s="1688" t="s">
        <v>78</v>
      </c>
      <c r="C58" s="394">
        <v>0</v>
      </c>
      <c r="D58" s="394">
        <v>4</v>
      </c>
      <c r="E58" s="394">
        <v>2</v>
      </c>
      <c r="F58" s="394">
        <v>0</v>
      </c>
      <c r="G58" s="394">
        <v>1</v>
      </c>
      <c r="H58" s="394">
        <v>0</v>
      </c>
      <c r="I58" s="394">
        <v>0</v>
      </c>
      <c r="J58" s="394">
        <v>90</v>
      </c>
      <c r="K58" s="394">
        <v>5</v>
      </c>
      <c r="L58" s="394">
        <v>1</v>
      </c>
      <c r="M58" s="394">
        <v>70</v>
      </c>
      <c r="N58" s="394">
        <v>3</v>
      </c>
      <c r="O58" s="394">
        <v>0</v>
      </c>
      <c r="P58" s="394">
        <v>1</v>
      </c>
      <c r="Q58" s="395">
        <v>0</v>
      </c>
      <c r="R58" s="666">
        <f t="shared" si="10"/>
        <v>177</v>
      </c>
      <c r="S58" s="696">
        <f>R58/SUM(R58:R60)</f>
        <v>2.0384659679834157E-2</v>
      </c>
      <c r="T58" s="15"/>
      <c r="U58" s="15"/>
      <c r="V58" s="15"/>
      <c r="W58" s="16"/>
      <c r="X58" s="14"/>
      <c r="Y58" s="15"/>
      <c r="Z58" s="15"/>
      <c r="AA58" s="15"/>
      <c r="AB58" s="15"/>
      <c r="AC58" s="15"/>
      <c r="AD58" s="15"/>
      <c r="AE58" s="15"/>
      <c r="AF58" s="15"/>
      <c r="AG58" s="15"/>
      <c r="AH58" s="15"/>
      <c r="AI58" s="15"/>
      <c r="AJ58" s="15"/>
      <c r="AK58" s="15"/>
      <c r="AL58" s="15"/>
      <c r="AM58" s="15"/>
      <c r="AN58" s="15"/>
      <c r="AO58" s="16"/>
    </row>
    <row r="59" spans="1:41" ht="17.25" customHeight="1" x14ac:dyDescent="0.25">
      <c r="A59" s="1847"/>
      <c r="B59" s="1688" t="s">
        <v>79</v>
      </c>
      <c r="C59" s="394">
        <v>7</v>
      </c>
      <c r="D59" s="394">
        <v>25</v>
      </c>
      <c r="E59" s="394">
        <v>31</v>
      </c>
      <c r="F59" s="394">
        <v>6</v>
      </c>
      <c r="G59" s="394">
        <v>1</v>
      </c>
      <c r="H59" s="394">
        <v>0</v>
      </c>
      <c r="I59" s="394">
        <v>2</v>
      </c>
      <c r="J59" s="394">
        <v>444</v>
      </c>
      <c r="K59" s="394">
        <v>30</v>
      </c>
      <c r="L59" s="394">
        <v>7</v>
      </c>
      <c r="M59" s="394">
        <v>207</v>
      </c>
      <c r="N59" s="394">
        <v>54</v>
      </c>
      <c r="O59" s="394">
        <v>5</v>
      </c>
      <c r="P59" s="394">
        <v>33</v>
      </c>
      <c r="Q59" s="395">
        <v>7</v>
      </c>
      <c r="R59" s="666">
        <f t="shared" si="10"/>
        <v>859</v>
      </c>
      <c r="S59" s="696">
        <f>R59/SUM(R58:R60)</f>
        <v>9.8928941610042606E-2</v>
      </c>
      <c r="T59" s="15"/>
      <c r="U59" s="15"/>
      <c r="V59" s="15"/>
      <c r="W59" s="16"/>
      <c r="X59" s="14"/>
      <c r="Y59" s="15"/>
      <c r="Z59" s="15"/>
      <c r="AA59" s="15"/>
      <c r="AB59" s="15"/>
      <c r="AC59" s="15"/>
      <c r="AD59" s="15"/>
      <c r="AE59" s="15"/>
      <c r="AF59" s="15"/>
      <c r="AG59" s="15"/>
      <c r="AH59" s="15"/>
      <c r="AI59" s="15"/>
      <c r="AJ59" s="15"/>
      <c r="AK59" s="15"/>
      <c r="AL59" s="15"/>
      <c r="AM59" s="15"/>
      <c r="AN59" s="15"/>
      <c r="AO59" s="16"/>
    </row>
    <row r="60" spans="1:41" ht="17.25" customHeight="1" thickBot="1" x14ac:dyDescent="0.3">
      <c r="A60" s="1848"/>
      <c r="B60" s="1689" t="s">
        <v>442</v>
      </c>
      <c r="C60" s="397">
        <v>38</v>
      </c>
      <c r="D60" s="397">
        <v>221</v>
      </c>
      <c r="E60" s="397">
        <v>116</v>
      </c>
      <c r="F60" s="397">
        <v>46</v>
      </c>
      <c r="G60" s="397">
        <v>32</v>
      </c>
      <c r="H60" s="397">
        <v>10</v>
      </c>
      <c r="I60" s="397">
        <v>17</v>
      </c>
      <c r="J60" s="397">
        <v>4780</v>
      </c>
      <c r="K60" s="397">
        <v>285</v>
      </c>
      <c r="L60" s="397">
        <v>120</v>
      </c>
      <c r="M60" s="397">
        <v>1234</v>
      </c>
      <c r="N60" s="397">
        <v>304</v>
      </c>
      <c r="O60" s="397">
        <v>23</v>
      </c>
      <c r="P60" s="397">
        <v>223</v>
      </c>
      <c r="Q60" s="398">
        <v>198</v>
      </c>
      <c r="R60" s="667">
        <f t="shared" si="10"/>
        <v>7647</v>
      </c>
      <c r="S60" s="697">
        <f>R60/SUM(R57:R60)</f>
        <v>0.87705012042665442</v>
      </c>
      <c r="T60" s="15"/>
      <c r="U60" s="15"/>
      <c r="V60" s="15"/>
      <c r="W60" s="16"/>
      <c r="X60" s="14"/>
      <c r="Y60" s="15"/>
      <c r="Z60" s="15"/>
      <c r="AA60" s="15"/>
      <c r="AB60" s="15"/>
      <c r="AC60" s="15"/>
      <c r="AD60" s="15"/>
      <c r="AE60" s="15"/>
      <c r="AF60" s="17"/>
      <c r="AG60" s="15"/>
      <c r="AH60" s="15"/>
      <c r="AI60" s="15"/>
      <c r="AJ60" s="15"/>
      <c r="AK60" s="15"/>
      <c r="AL60" s="15"/>
      <c r="AM60" s="15"/>
      <c r="AN60" s="17"/>
      <c r="AO60" s="16"/>
    </row>
    <row r="61" spans="1:41" ht="17.25" customHeight="1" x14ac:dyDescent="0.25">
      <c r="A61" s="1891" t="s">
        <v>49</v>
      </c>
      <c r="B61" s="1721" t="s">
        <v>933</v>
      </c>
      <c r="C61" s="381">
        <v>0</v>
      </c>
      <c r="D61" s="381">
        <v>0</v>
      </c>
      <c r="E61" s="381">
        <v>0</v>
      </c>
      <c r="F61" s="381">
        <v>0</v>
      </c>
      <c r="G61" s="381">
        <v>0</v>
      </c>
      <c r="H61" s="381">
        <v>0</v>
      </c>
      <c r="I61" s="381">
        <v>0</v>
      </c>
      <c r="J61" s="381">
        <v>1</v>
      </c>
      <c r="K61" s="381">
        <v>0</v>
      </c>
      <c r="L61" s="381">
        <v>0</v>
      </c>
      <c r="M61" s="381">
        <v>0</v>
      </c>
      <c r="N61" s="381">
        <v>0</v>
      </c>
      <c r="O61" s="381">
        <v>0</v>
      </c>
      <c r="P61" s="381">
        <v>0</v>
      </c>
      <c r="Q61" s="382">
        <v>0</v>
      </c>
      <c r="R61" s="2234">
        <f t="shared" ref="R61" si="13">SUM(C61:Q61)</f>
        <v>1</v>
      </c>
      <c r="S61" s="1473">
        <f>R61/SUM(R61:R64)</f>
        <v>4.2553191489361703E-3</v>
      </c>
      <c r="T61" s="15"/>
      <c r="U61" s="15"/>
      <c r="V61" s="15"/>
      <c r="W61" s="16"/>
      <c r="X61" s="14"/>
      <c r="Y61" s="15"/>
      <c r="Z61" s="15"/>
      <c r="AA61" s="15"/>
      <c r="AB61" s="15"/>
      <c r="AC61" s="15"/>
      <c r="AD61" s="15"/>
      <c r="AE61" s="15"/>
      <c r="AF61" s="17"/>
      <c r="AG61" s="15"/>
      <c r="AH61" s="15"/>
      <c r="AI61" s="15"/>
      <c r="AJ61" s="15"/>
      <c r="AK61" s="15"/>
      <c r="AL61" s="15"/>
      <c r="AM61" s="15"/>
      <c r="AN61" s="17"/>
      <c r="AO61" s="16"/>
    </row>
    <row r="62" spans="1:41" ht="17.25" customHeight="1" x14ac:dyDescent="0.25">
      <c r="A62" s="1892"/>
      <c r="B62" s="1723" t="s">
        <v>78</v>
      </c>
      <c r="C62" s="388">
        <v>0</v>
      </c>
      <c r="D62" s="388">
        <v>0</v>
      </c>
      <c r="E62" s="388">
        <v>0</v>
      </c>
      <c r="F62" s="388">
        <v>0</v>
      </c>
      <c r="G62" s="388">
        <v>0</v>
      </c>
      <c r="H62" s="388">
        <v>0</v>
      </c>
      <c r="I62" s="388">
        <v>0</v>
      </c>
      <c r="J62" s="388">
        <v>17</v>
      </c>
      <c r="K62" s="388">
        <v>1</v>
      </c>
      <c r="L62" s="388">
        <v>1</v>
      </c>
      <c r="M62" s="388">
        <v>0</v>
      </c>
      <c r="N62" s="388">
        <v>0</v>
      </c>
      <c r="O62" s="388">
        <v>0</v>
      </c>
      <c r="P62" s="388">
        <v>0</v>
      </c>
      <c r="Q62" s="389">
        <v>0</v>
      </c>
      <c r="R62" s="2235">
        <f t="shared" ref="R62:R68" si="14">SUM(C62:Q62)</f>
        <v>19</v>
      </c>
      <c r="S62" s="2236">
        <f>R62/SUM(R62:R64)</f>
        <v>8.11965811965812E-2</v>
      </c>
      <c r="T62" s="15"/>
      <c r="U62" s="15"/>
      <c r="V62" s="15"/>
      <c r="W62" s="16"/>
      <c r="X62" s="14"/>
      <c r="Y62" s="15"/>
      <c r="Z62" s="15"/>
      <c r="AA62" s="15"/>
      <c r="AB62" s="15"/>
      <c r="AC62" s="15"/>
      <c r="AD62" s="15"/>
      <c r="AE62" s="15"/>
      <c r="AF62" s="17"/>
      <c r="AG62" s="15"/>
      <c r="AH62" s="15"/>
      <c r="AI62" s="15"/>
      <c r="AJ62" s="15"/>
      <c r="AK62" s="15"/>
      <c r="AL62" s="15"/>
      <c r="AM62" s="15"/>
      <c r="AN62" s="17"/>
      <c r="AO62" s="16"/>
    </row>
    <row r="63" spans="1:41" ht="17.25" customHeight="1" x14ac:dyDescent="0.25">
      <c r="A63" s="1892"/>
      <c r="B63" s="1723" t="s">
        <v>79</v>
      </c>
      <c r="C63" s="388">
        <v>0</v>
      </c>
      <c r="D63" s="388">
        <v>0</v>
      </c>
      <c r="E63" s="388">
        <v>0</v>
      </c>
      <c r="F63" s="388">
        <v>0</v>
      </c>
      <c r="G63" s="388">
        <v>0</v>
      </c>
      <c r="H63" s="388">
        <v>0</v>
      </c>
      <c r="I63" s="388">
        <v>0</v>
      </c>
      <c r="J63" s="388">
        <v>69</v>
      </c>
      <c r="K63" s="388">
        <v>0</v>
      </c>
      <c r="L63" s="388">
        <v>0</v>
      </c>
      <c r="M63" s="388">
        <v>8</v>
      </c>
      <c r="N63" s="388">
        <v>9</v>
      </c>
      <c r="O63" s="388">
        <v>0</v>
      </c>
      <c r="P63" s="388">
        <v>0</v>
      </c>
      <c r="Q63" s="389">
        <v>0</v>
      </c>
      <c r="R63" s="2235">
        <f t="shared" si="14"/>
        <v>86</v>
      </c>
      <c r="S63" s="2236">
        <f>R63/SUM(R61:R64)</f>
        <v>0.36595744680851061</v>
      </c>
      <c r="T63" s="15"/>
      <c r="U63" s="15"/>
      <c r="V63" s="15"/>
      <c r="W63" s="16"/>
      <c r="X63" s="14"/>
      <c r="Y63" s="15"/>
      <c r="Z63" s="15"/>
      <c r="AA63" s="15"/>
      <c r="AB63" s="15"/>
      <c r="AC63" s="15"/>
      <c r="AD63" s="15"/>
      <c r="AE63" s="15"/>
      <c r="AF63" s="17"/>
      <c r="AG63" s="15"/>
      <c r="AH63" s="15"/>
      <c r="AI63" s="15"/>
      <c r="AJ63" s="15"/>
      <c r="AK63" s="15"/>
      <c r="AL63" s="15"/>
      <c r="AM63" s="15"/>
      <c r="AN63" s="17"/>
      <c r="AO63" s="16"/>
    </row>
    <row r="64" spans="1:41" ht="17.25" customHeight="1" thickBot="1" x14ac:dyDescent="0.3">
      <c r="A64" s="1892"/>
      <c r="B64" s="2238" t="s">
        <v>442</v>
      </c>
      <c r="C64" s="1686">
        <v>0</v>
      </c>
      <c r="D64" s="1686">
        <v>6</v>
      </c>
      <c r="E64" s="1686">
        <v>1</v>
      </c>
      <c r="F64" s="1686">
        <v>0</v>
      </c>
      <c r="G64" s="1686">
        <v>1</v>
      </c>
      <c r="H64" s="1686">
        <v>0</v>
      </c>
      <c r="I64" s="1686">
        <v>0</v>
      </c>
      <c r="J64" s="1686">
        <v>90</v>
      </c>
      <c r="K64" s="1686">
        <v>1</v>
      </c>
      <c r="L64" s="1686">
        <v>1</v>
      </c>
      <c r="M64" s="1686">
        <v>22</v>
      </c>
      <c r="N64" s="1686">
        <v>5</v>
      </c>
      <c r="O64" s="1686">
        <v>0</v>
      </c>
      <c r="P64" s="1686">
        <v>1</v>
      </c>
      <c r="Q64" s="1687">
        <v>1</v>
      </c>
      <c r="R64" s="2239">
        <f t="shared" si="14"/>
        <v>129</v>
      </c>
      <c r="S64" s="2240">
        <f>R64/SUM(R62:R64)</f>
        <v>0.55128205128205132</v>
      </c>
      <c r="T64" s="15"/>
      <c r="U64" s="15"/>
      <c r="V64" s="15"/>
      <c r="W64" s="16"/>
      <c r="X64" s="14"/>
      <c r="Y64" s="16"/>
      <c r="Z64" s="16"/>
      <c r="AA64" s="16"/>
      <c r="AB64" s="16"/>
      <c r="AC64" s="16"/>
      <c r="AD64" s="16"/>
      <c r="AE64" s="16"/>
      <c r="AF64" s="16"/>
      <c r="AG64" s="16"/>
      <c r="AH64" s="16"/>
      <c r="AI64" s="16"/>
      <c r="AJ64" s="16"/>
      <c r="AK64" s="16"/>
      <c r="AL64" s="16"/>
      <c r="AM64" s="16"/>
      <c r="AN64" s="16"/>
      <c r="AO64" s="15"/>
    </row>
    <row r="65" spans="1:41" ht="17.25" customHeight="1" thickTop="1" x14ac:dyDescent="0.25">
      <c r="A65" s="1846" t="s">
        <v>26</v>
      </c>
      <c r="B65" s="1709" t="s">
        <v>933</v>
      </c>
      <c r="C65" s="1710">
        <f>SUM(C49,C53,C57,C61)</f>
        <v>0</v>
      </c>
      <c r="D65" s="1710">
        <f t="shared" ref="D65:Q65" si="15">SUM(D49,D53,D57,D61)</f>
        <v>1</v>
      </c>
      <c r="E65" s="1710">
        <f t="shared" si="15"/>
        <v>1</v>
      </c>
      <c r="F65" s="1710">
        <f t="shared" si="15"/>
        <v>1</v>
      </c>
      <c r="G65" s="1710">
        <f t="shared" si="15"/>
        <v>3</v>
      </c>
      <c r="H65" s="1710">
        <f t="shared" si="15"/>
        <v>0</v>
      </c>
      <c r="I65" s="1710">
        <f t="shared" si="15"/>
        <v>0</v>
      </c>
      <c r="J65" s="1710">
        <f t="shared" si="15"/>
        <v>36</v>
      </c>
      <c r="K65" s="1710">
        <f t="shared" si="15"/>
        <v>5</v>
      </c>
      <c r="L65" s="1710">
        <f t="shared" si="15"/>
        <v>5</v>
      </c>
      <c r="M65" s="1710">
        <f t="shared" si="15"/>
        <v>5</v>
      </c>
      <c r="N65" s="1710">
        <f t="shared" si="15"/>
        <v>10</v>
      </c>
      <c r="O65" s="1710">
        <f t="shared" si="15"/>
        <v>2</v>
      </c>
      <c r="P65" s="1710">
        <f t="shared" si="15"/>
        <v>0</v>
      </c>
      <c r="Q65" s="1710">
        <f t="shared" si="15"/>
        <v>2</v>
      </c>
      <c r="R65" s="1711">
        <f>SUM(C65:Q65)</f>
        <v>71</v>
      </c>
      <c r="S65" s="1712">
        <f>R65/SUM(R65:R68)</f>
        <v>3.8098304357158191E-3</v>
      </c>
      <c r="T65" s="15"/>
      <c r="U65" s="15"/>
      <c r="V65" s="15"/>
      <c r="W65" s="16"/>
      <c r="X65" s="14"/>
      <c r="Y65" s="16"/>
      <c r="Z65" s="16"/>
      <c r="AA65" s="16"/>
      <c r="AB65" s="16"/>
      <c r="AC65" s="16"/>
      <c r="AD65" s="16"/>
      <c r="AE65" s="16"/>
      <c r="AF65" s="16"/>
      <c r="AG65" s="16"/>
      <c r="AH65" s="16"/>
      <c r="AI65" s="16"/>
      <c r="AJ65" s="16"/>
      <c r="AK65" s="16"/>
      <c r="AL65" s="16"/>
      <c r="AM65" s="16"/>
      <c r="AN65" s="16"/>
      <c r="AO65" s="15"/>
    </row>
    <row r="66" spans="1:41" ht="17.25" customHeight="1" x14ac:dyDescent="0.25">
      <c r="A66" s="1847"/>
      <c r="B66" s="1688" t="s">
        <v>78</v>
      </c>
      <c r="C66" s="1713">
        <f t="shared" ref="C66:Q68" si="16">SUM(C50,C54,C58,C62)</f>
        <v>0</v>
      </c>
      <c r="D66" s="1713">
        <f t="shared" si="16"/>
        <v>9</v>
      </c>
      <c r="E66" s="1713">
        <f t="shared" si="16"/>
        <v>17</v>
      </c>
      <c r="F66" s="1713">
        <f t="shared" si="16"/>
        <v>10</v>
      </c>
      <c r="G66" s="1713">
        <f t="shared" si="16"/>
        <v>5</v>
      </c>
      <c r="H66" s="1713">
        <f t="shared" si="16"/>
        <v>1</v>
      </c>
      <c r="I66" s="1713">
        <f t="shared" si="16"/>
        <v>1</v>
      </c>
      <c r="J66" s="1713">
        <f t="shared" si="16"/>
        <v>562</v>
      </c>
      <c r="K66" s="1713">
        <f t="shared" si="16"/>
        <v>51</v>
      </c>
      <c r="L66" s="1713">
        <f t="shared" si="16"/>
        <v>7</v>
      </c>
      <c r="M66" s="1713">
        <f t="shared" si="16"/>
        <v>212</v>
      </c>
      <c r="N66" s="1713">
        <f t="shared" si="16"/>
        <v>24</v>
      </c>
      <c r="O66" s="1713">
        <f t="shared" si="16"/>
        <v>1</v>
      </c>
      <c r="P66" s="1713">
        <f t="shared" si="16"/>
        <v>22</v>
      </c>
      <c r="Q66" s="1713">
        <f t="shared" si="16"/>
        <v>9</v>
      </c>
      <c r="R66" s="1714">
        <f>SUM(C66:Q66)</f>
        <v>931</v>
      </c>
      <c r="S66" s="1715">
        <f>R66/SUM(R66:R69)</f>
        <v>5.0148128198222459E-2</v>
      </c>
      <c r="T66" s="15"/>
      <c r="U66" s="15"/>
      <c r="V66" s="15"/>
      <c r="W66" s="16"/>
      <c r="X66" s="14"/>
      <c r="Y66" s="16"/>
      <c r="Z66" s="16"/>
      <c r="AA66" s="16"/>
      <c r="AB66" s="16"/>
      <c r="AC66" s="16"/>
      <c r="AD66" s="16"/>
      <c r="AE66" s="16"/>
      <c r="AF66" s="16"/>
      <c r="AG66" s="16"/>
      <c r="AH66" s="16"/>
      <c r="AI66" s="16"/>
      <c r="AJ66" s="16"/>
      <c r="AK66" s="16"/>
      <c r="AL66" s="16"/>
      <c r="AM66" s="16"/>
      <c r="AN66" s="16"/>
      <c r="AO66" s="15"/>
    </row>
    <row r="67" spans="1:41" ht="17.25" customHeight="1" x14ac:dyDescent="0.25">
      <c r="A67" s="1847"/>
      <c r="B67" s="1688" t="s">
        <v>79</v>
      </c>
      <c r="C67" s="1713">
        <f t="shared" si="16"/>
        <v>11</v>
      </c>
      <c r="D67" s="1713">
        <f t="shared" si="16"/>
        <v>98</v>
      </c>
      <c r="E67" s="1713">
        <f t="shared" si="16"/>
        <v>93</v>
      </c>
      <c r="F67" s="1713">
        <f t="shared" si="16"/>
        <v>38</v>
      </c>
      <c r="G67" s="1713">
        <f t="shared" si="16"/>
        <v>13</v>
      </c>
      <c r="H67" s="1713">
        <f t="shared" si="16"/>
        <v>1</v>
      </c>
      <c r="I67" s="1713">
        <f t="shared" si="16"/>
        <v>17</v>
      </c>
      <c r="J67" s="1713">
        <f t="shared" si="16"/>
        <v>1932</v>
      </c>
      <c r="K67" s="1713">
        <f t="shared" si="16"/>
        <v>179</v>
      </c>
      <c r="L67" s="1713">
        <f t="shared" si="16"/>
        <v>41</v>
      </c>
      <c r="M67" s="1713">
        <f t="shared" si="16"/>
        <v>791</v>
      </c>
      <c r="N67" s="1713">
        <f t="shared" si="16"/>
        <v>205</v>
      </c>
      <c r="O67" s="1713">
        <f t="shared" si="16"/>
        <v>19</v>
      </c>
      <c r="P67" s="1713">
        <f t="shared" si="16"/>
        <v>129</v>
      </c>
      <c r="Q67" s="1713">
        <f t="shared" si="16"/>
        <v>52</v>
      </c>
      <c r="R67" s="666">
        <f t="shared" si="14"/>
        <v>3619</v>
      </c>
      <c r="S67" s="1715">
        <f>R67/SUM(R65:R68)</f>
        <v>0.19419403305430349</v>
      </c>
      <c r="T67" s="15"/>
      <c r="U67" s="15"/>
      <c r="V67" s="15"/>
      <c r="W67" s="16"/>
      <c r="X67" s="14"/>
      <c r="Y67" s="16"/>
      <c r="Z67" s="16"/>
      <c r="AA67" s="16"/>
      <c r="AB67" s="16"/>
      <c r="AC67" s="16"/>
      <c r="AD67" s="16"/>
      <c r="AE67" s="16"/>
      <c r="AF67" s="16"/>
      <c r="AG67" s="16"/>
      <c r="AH67" s="16"/>
      <c r="AI67" s="16"/>
      <c r="AJ67" s="16"/>
      <c r="AK67" s="16"/>
      <c r="AL67" s="16"/>
      <c r="AM67" s="16"/>
      <c r="AN67" s="16"/>
      <c r="AO67" s="15"/>
    </row>
    <row r="68" spans="1:41" ht="17.25" customHeight="1" thickBot="1" x14ac:dyDescent="0.3">
      <c r="A68" s="1848"/>
      <c r="B68" s="1689" t="s">
        <v>442</v>
      </c>
      <c r="C68" s="1716">
        <f t="shared" si="16"/>
        <v>65</v>
      </c>
      <c r="D68" s="1716">
        <f t="shared" si="16"/>
        <v>371</v>
      </c>
      <c r="E68" s="1716">
        <f t="shared" si="16"/>
        <v>222</v>
      </c>
      <c r="F68" s="1716">
        <f t="shared" si="16"/>
        <v>85</v>
      </c>
      <c r="G68" s="1716">
        <f t="shared" si="16"/>
        <v>63</v>
      </c>
      <c r="H68" s="1716">
        <f t="shared" si="16"/>
        <v>16</v>
      </c>
      <c r="I68" s="1716">
        <f t="shared" si="16"/>
        <v>28</v>
      </c>
      <c r="J68" s="1716">
        <f t="shared" si="16"/>
        <v>8840</v>
      </c>
      <c r="K68" s="1716">
        <f t="shared" si="16"/>
        <v>483</v>
      </c>
      <c r="L68" s="1716">
        <f t="shared" si="16"/>
        <v>219</v>
      </c>
      <c r="M68" s="1716">
        <f t="shared" si="16"/>
        <v>2260</v>
      </c>
      <c r="N68" s="1716">
        <f t="shared" si="16"/>
        <v>511</v>
      </c>
      <c r="O68" s="1716">
        <f t="shared" si="16"/>
        <v>62</v>
      </c>
      <c r="P68" s="1716">
        <f t="shared" si="16"/>
        <v>396</v>
      </c>
      <c r="Q68" s="1716">
        <f>SUM(Q52,Q56,Q60,Q64)</f>
        <v>394</v>
      </c>
      <c r="R68" s="667">
        <f t="shared" si="14"/>
        <v>14015</v>
      </c>
      <c r="S68" s="1717">
        <f>R68/SUM(R65:R68)</f>
        <v>0.75203906417686195</v>
      </c>
      <c r="T68" s="15"/>
      <c r="U68" s="15"/>
      <c r="V68" s="15"/>
      <c r="W68" s="16"/>
      <c r="X68" s="14"/>
      <c r="Y68" s="14"/>
      <c r="Z68" s="14"/>
      <c r="AA68" s="14"/>
      <c r="AB68" s="14"/>
      <c r="AC68" s="14"/>
      <c r="AD68" s="14"/>
      <c r="AE68" s="14"/>
      <c r="AF68" s="14"/>
      <c r="AG68" s="14"/>
      <c r="AH68" s="14"/>
      <c r="AI68" s="14"/>
      <c r="AJ68" s="14"/>
      <c r="AK68" s="14"/>
      <c r="AL68" s="14"/>
      <c r="AM68" s="14"/>
      <c r="AN68" s="14"/>
      <c r="AO68" s="14"/>
    </row>
    <row r="69" spans="1:41" ht="17.25" customHeight="1" thickBot="1" x14ac:dyDescent="0.3">
      <c r="A69" s="1860" t="s">
        <v>350</v>
      </c>
      <c r="B69" s="1861"/>
      <c r="C69" s="1857"/>
      <c r="D69" s="1857"/>
      <c r="E69" s="1857"/>
      <c r="F69" s="1857"/>
      <c r="G69" s="1857"/>
      <c r="H69" s="1857"/>
      <c r="I69" s="1857"/>
      <c r="J69" s="1857"/>
      <c r="K69" s="1857"/>
      <c r="L69" s="1857"/>
      <c r="M69" s="1857"/>
      <c r="N69" s="1857"/>
      <c r="O69" s="1857"/>
      <c r="P69" s="1857"/>
      <c r="Q69" s="1857"/>
      <c r="R69" s="1861"/>
      <c r="S69" s="1862"/>
      <c r="T69" s="15"/>
      <c r="U69" s="15"/>
      <c r="V69" s="15"/>
      <c r="W69" s="16"/>
      <c r="X69" s="14"/>
      <c r="Y69" s="14"/>
      <c r="Z69" s="14"/>
      <c r="AA69" s="14"/>
      <c r="AB69" s="14"/>
      <c r="AC69" s="14"/>
      <c r="AD69" s="14"/>
      <c r="AE69" s="14"/>
      <c r="AF69" s="14"/>
      <c r="AG69" s="14"/>
      <c r="AH69" s="14"/>
      <c r="AI69" s="14"/>
      <c r="AJ69" s="14"/>
      <c r="AK69" s="14"/>
      <c r="AL69" s="14"/>
      <c r="AM69" s="14"/>
      <c r="AN69" s="14"/>
      <c r="AO69" s="14"/>
    </row>
    <row r="70" spans="1:41" ht="16.5" customHeight="1" x14ac:dyDescent="0.25">
      <c r="A70" s="1849" t="s">
        <v>75</v>
      </c>
      <c r="B70" s="1709" t="s">
        <v>933</v>
      </c>
      <c r="C70" s="391">
        <v>0</v>
      </c>
      <c r="D70" s="391">
        <v>0</v>
      </c>
      <c r="E70" s="391">
        <v>0</v>
      </c>
      <c r="F70" s="391">
        <v>0</v>
      </c>
      <c r="G70" s="391">
        <v>0</v>
      </c>
      <c r="H70" s="391">
        <v>0</v>
      </c>
      <c r="I70" s="391">
        <v>0</v>
      </c>
      <c r="J70" s="391">
        <v>1</v>
      </c>
      <c r="K70" s="391">
        <v>0</v>
      </c>
      <c r="L70" s="391">
        <v>0</v>
      </c>
      <c r="M70" s="391">
        <v>0</v>
      </c>
      <c r="N70" s="391">
        <v>0</v>
      </c>
      <c r="O70" s="391">
        <v>0</v>
      </c>
      <c r="P70" s="391">
        <v>0</v>
      </c>
      <c r="Q70" s="392">
        <v>0</v>
      </c>
      <c r="R70" s="665">
        <f t="shared" ref="R70:R85" si="17">SUM(C70:Q70)</f>
        <v>1</v>
      </c>
      <c r="S70" s="695">
        <f>R70/SUM(R70:R73)</f>
        <v>3.6900369003690036E-3</v>
      </c>
      <c r="T70" s="15"/>
      <c r="U70" s="15"/>
      <c r="V70" s="15"/>
      <c r="W70" s="16"/>
      <c r="X70" s="14"/>
      <c r="Y70" s="14"/>
      <c r="Z70" s="14"/>
      <c r="AA70" s="14"/>
      <c r="AB70" s="14"/>
      <c r="AC70" s="14"/>
      <c r="AD70" s="14"/>
      <c r="AE70" s="14"/>
      <c r="AF70" s="14"/>
      <c r="AG70" s="14"/>
      <c r="AH70" s="14"/>
      <c r="AI70" s="14"/>
      <c r="AJ70" s="14"/>
      <c r="AK70" s="14"/>
      <c r="AL70" s="14"/>
      <c r="AM70" s="14"/>
      <c r="AN70" s="14"/>
      <c r="AO70" s="14"/>
    </row>
    <row r="71" spans="1:41" ht="16.5" customHeight="1" x14ac:dyDescent="0.25">
      <c r="A71" s="1847"/>
      <c r="B71" s="1688" t="s">
        <v>78</v>
      </c>
      <c r="C71" s="394">
        <v>0</v>
      </c>
      <c r="D71" s="394">
        <v>0</v>
      </c>
      <c r="E71" s="394">
        <v>0</v>
      </c>
      <c r="F71" s="394">
        <v>0</v>
      </c>
      <c r="G71" s="394">
        <v>0</v>
      </c>
      <c r="H71" s="394">
        <v>0</v>
      </c>
      <c r="I71" s="394">
        <v>0</v>
      </c>
      <c r="J71" s="394">
        <v>0</v>
      </c>
      <c r="K71" s="394">
        <v>0</v>
      </c>
      <c r="L71" s="394">
        <v>0</v>
      </c>
      <c r="M71" s="394">
        <v>0</v>
      </c>
      <c r="N71" s="394">
        <v>0</v>
      </c>
      <c r="O71" s="394">
        <v>0</v>
      </c>
      <c r="P71" s="394">
        <v>0</v>
      </c>
      <c r="Q71" s="395">
        <v>0</v>
      </c>
      <c r="R71" s="666">
        <f t="shared" ref="R71" si="18">SUM(C71:Q71)</f>
        <v>0</v>
      </c>
      <c r="S71" s="696">
        <f>R71/SUM(R70:R75)</f>
        <v>0</v>
      </c>
      <c r="T71" s="15"/>
      <c r="U71" s="15"/>
      <c r="V71" s="15"/>
      <c r="W71" s="16"/>
      <c r="X71" s="14"/>
      <c r="Y71" s="14"/>
      <c r="Z71" s="14"/>
      <c r="AA71" s="14"/>
      <c r="AB71" s="14"/>
      <c r="AC71" s="14"/>
      <c r="AD71" s="14"/>
      <c r="AE71" s="14"/>
      <c r="AF71" s="14"/>
      <c r="AG71" s="14"/>
      <c r="AH71" s="14"/>
      <c r="AI71" s="14"/>
      <c r="AJ71" s="14"/>
      <c r="AK71" s="14"/>
      <c r="AL71" s="14"/>
      <c r="AM71" s="14"/>
      <c r="AN71" s="14"/>
      <c r="AO71" s="14"/>
    </row>
    <row r="72" spans="1:41" ht="17.25" customHeight="1" x14ac:dyDescent="0.25">
      <c r="A72" s="1847"/>
      <c r="B72" s="1688" t="s">
        <v>79</v>
      </c>
      <c r="C72" s="394">
        <v>0</v>
      </c>
      <c r="D72" s="394">
        <v>0</v>
      </c>
      <c r="E72" s="394">
        <v>0</v>
      </c>
      <c r="F72" s="394">
        <v>0</v>
      </c>
      <c r="G72" s="394">
        <v>0</v>
      </c>
      <c r="H72" s="394">
        <v>0</v>
      </c>
      <c r="I72" s="394">
        <v>0</v>
      </c>
      <c r="J72" s="394">
        <v>8</v>
      </c>
      <c r="K72" s="394">
        <v>0</v>
      </c>
      <c r="L72" s="394">
        <v>0</v>
      </c>
      <c r="M72" s="394">
        <v>0</v>
      </c>
      <c r="N72" s="394">
        <v>0</v>
      </c>
      <c r="O72" s="394">
        <v>0</v>
      </c>
      <c r="P72" s="394">
        <v>0</v>
      </c>
      <c r="Q72" s="395">
        <v>1</v>
      </c>
      <c r="R72" s="666">
        <f t="shared" si="17"/>
        <v>9</v>
      </c>
      <c r="S72" s="696">
        <f>R72/SUM(R70:R73)</f>
        <v>3.3210332103321034E-2</v>
      </c>
      <c r="T72" s="15"/>
      <c r="U72" s="15"/>
      <c r="V72" s="15"/>
      <c r="W72" s="16"/>
      <c r="X72" s="14"/>
      <c r="Y72" s="14"/>
      <c r="Z72" s="14"/>
      <c r="AA72" s="14"/>
      <c r="AB72" s="14"/>
      <c r="AC72" s="14"/>
      <c r="AD72" s="14"/>
      <c r="AE72" s="14"/>
      <c r="AF72" s="14"/>
      <c r="AG72" s="14"/>
      <c r="AH72" s="14"/>
      <c r="AI72" s="14"/>
      <c r="AJ72" s="14"/>
      <c r="AK72" s="14"/>
      <c r="AL72" s="14"/>
      <c r="AM72" s="14"/>
      <c r="AN72" s="14"/>
      <c r="AO72" s="14"/>
    </row>
    <row r="73" spans="1:41" ht="17.25" customHeight="1" thickBot="1" x14ac:dyDescent="0.3">
      <c r="A73" s="1848"/>
      <c r="B73" s="1689" t="s">
        <v>442</v>
      </c>
      <c r="C73" s="397">
        <v>1</v>
      </c>
      <c r="D73" s="397">
        <v>6</v>
      </c>
      <c r="E73" s="397">
        <v>4</v>
      </c>
      <c r="F73" s="397">
        <v>3</v>
      </c>
      <c r="G73" s="397">
        <v>1</v>
      </c>
      <c r="H73" s="397">
        <v>0</v>
      </c>
      <c r="I73" s="397">
        <v>0</v>
      </c>
      <c r="J73" s="397">
        <v>155</v>
      </c>
      <c r="K73" s="397">
        <v>3</v>
      </c>
      <c r="L73" s="397">
        <v>4</v>
      </c>
      <c r="M73" s="397">
        <v>53</v>
      </c>
      <c r="N73" s="397">
        <v>8</v>
      </c>
      <c r="O73" s="397">
        <v>1</v>
      </c>
      <c r="P73" s="397">
        <v>11</v>
      </c>
      <c r="Q73" s="398">
        <v>11</v>
      </c>
      <c r="R73" s="667">
        <f t="shared" si="17"/>
        <v>261</v>
      </c>
      <c r="S73" s="697">
        <f>R73/SUM(R70:R73)</f>
        <v>0.96309963099630991</v>
      </c>
      <c r="T73" s="15"/>
      <c r="U73" s="15"/>
      <c r="V73" s="15"/>
      <c r="W73" s="16"/>
      <c r="X73" s="14"/>
      <c r="Y73" s="14"/>
      <c r="Z73" s="14"/>
      <c r="AA73" s="14"/>
      <c r="AB73" s="14"/>
      <c r="AC73" s="14"/>
      <c r="AD73" s="14"/>
      <c r="AE73" s="14"/>
      <c r="AF73" s="14"/>
      <c r="AG73" s="14"/>
      <c r="AH73" s="14"/>
      <c r="AI73" s="14"/>
      <c r="AJ73" s="14"/>
      <c r="AK73" s="14"/>
      <c r="AL73" s="14"/>
      <c r="AM73" s="14"/>
      <c r="AN73" s="14"/>
      <c r="AO73" s="14"/>
    </row>
    <row r="74" spans="1:41" ht="16.5" customHeight="1" x14ac:dyDescent="0.25">
      <c r="A74" s="1891" t="s">
        <v>46</v>
      </c>
      <c r="B74" s="1721" t="s">
        <v>933</v>
      </c>
      <c r="C74" s="381">
        <v>0</v>
      </c>
      <c r="D74" s="381">
        <v>0</v>
      </c>
      <c r="E74" s="381">
        <v>0</v>
      </c>
      <c r="F74" s="381">
        <v>1</v>
      </c>
      <c r="G74" s="381">
        <v>3</v>
      </c>
      <c r="H74" s="381">
        <v>0</v>
      </c>
      <c r="I74" s="381">
        <v>0</v>
      </c>
      <c r="J74" s="381">
        <v>18</v>
      </c>
      <c r="K74" s="381">
        <v>4</v>
      </c>
      <c r="L74" s="381">
        <v>3</v>
      </c>
      <c r="M74" s="381">
        <v>4</v>
      </c>
      <c r="N74" s="381">
        <v>6</v>
      </c>
      <c r="O74" s="381">
        <v>1</v>
      </c>
      <c r="P74" s="381">
        <v>0</v>
      </c>
      <c r="Q74" s="382">
        <v>2</v>
      </c>
      <c r="R74" s="2234">
        <f t="shared" ref="R74" si="19">SUM(C74:Q74)</f>
        <v>42</v>
      </c>
      <c r="S74" s="1473">
        <f>R74/SUM(R74:R77)</f>
        <v>3.6008230452674898E-3</v>
      </c>
      <c r="T74" s="15"/>
      <c r="U74" s="15"/>
      <c r="V74" s="15"/>
      <c r="W74" s="16"/>
      <c r="X74" s="14"/>
      <c r="Y74" s="14"/>
      <c r="Z74" s="14"/>
      <c r="AA74" s="14"/>
      <c r="AB74" s="14"/>
      <c r="AC74" s="14"/>
      <c r="AD74" s="14"/>
      <c r="AE74" s="14"/>
      <c r="AF74" s="14"/>
      <c r="AG74" s="14"/>
      <c r="AH74" s="14"/>
      <c r="AI74" s="14"/>
      <c r="AJ74" s="14"/>
      <c r="AK74" s="14"/>
      <c r="AL74" s="14"/>
      <c r="AM74" s="14"/>
      <c r="AN74" s="14"/>
      <c r="AO74" s="14"/>
    </row>
    <row r="75" spans="1:41" ht="17.25" customHeight="1" x14ac:dyDescent="0.25">
      <c r="A75" s="1892"/>
      <c r="B75" s="1723" t="s">
        <v>78</v>
      </c>
      <c r="C75" s="388">
        <v>0</v>
      </c>
      <c r="D75" s="388">
        <v>9</v>
      </c>
      <c r="E75" s="388">
        <v>11</v>
      </c>
      <c r="F75" s="388">
        <v>9</v>
      </c>
      <c r="G75" s="388">
        <v>4</v>
      </c>
      <c r="H75" s="388">
        <v>1</v>
      </c>
      <c r="I75" s="388">
        <v>1</v>
      </c>
      <c r="J75" s="388">
        <v>397</v>
      </c>
      <c r="K75" s="388">
        <v>40</v>
      </c>
      <c r="L75" s="388">
        <v>3</v>
      </c>
      <c r="M75" s="388">
        <v>154</v>
      </c>
      <c r="N75" s="388">
        <v>14</v>
      </c>
      <c r="O75" s="388">
        <v>1</v>
      </c>
      <c r="P75" s="388">
        <v>17</v>
      </c>
      <c r="Q75" s="389">
        <v>7</v>
      </c>
      <c r="R75" s="2235">
        <f t="shared" si="17"/>
        <v>668</v>
      </c>
      <c r="S75" s="2236">
        <f>R75/SUM(R74:R77)</f>
        <v>5.727023319615912E-2</v>
      </c>
      <c r="T75" s="15"/>
      <c r="U75" s="15"/>
      <c r="V75" s="15"/>
      <c r="W75" s="16"/>
      <c r="X75" s="14"/>
      <c r="Y75" s="14"/>
      <c r="Z75" s="14"/>
      <c r="AA75" s="14"/>
      <c r="AB75" s="14"/>
      <c r="AC75" s="14"/>
      <c r="AD75" s="14"/>
      <c r="AE75" s="14"/>
      <c r="AF75" s="14"/>
      <c r="AG75" s="14"/>
      <c r="AH75" s="14"/>
      <c r="AI75" s="14"/>
      <c r="AJ75" s="14"/>
      <c r="AK75" s="14"/>
      <c r="AL75" s="14"/>
      <c r="AM75" s="14"/>
      <c r="AN75" s="14"/>
      <c r="AO75" s="14"/>
    </row>
    <row r="76" spans="1:41" ht="17.25" customHeight="1" x14ac:dyDescent="0.25">
      <c r="A76" s="1892"/>
      <c r="B76" s="1723" t="s">
        <v>79</v>
      </c>
      <c r="C76" s="388">
        <v>9</v>
      </c>
      <c r="D76" s="388">
        <v>72</v>
      </c>
      <c r="E76" s="388">
        <v>57</v>
      </c>
      <c r="F76" s="388">
        <v>29</v>
      </c>
      <c r="G76" s="388">
        <v>10</v>
      </c>
      <c r="H76" s="388">
        <v>1</v>
      </c>
      <c r="I76" s="388">
        <v>12</v>
      </c>
      <c r="J76" s="388">
        <v>1319</v>
      </c>
      <c r="K76" s="388">
        <v>125</v>
      </c>
      <c r="L76" s="388">
        <v>27</v>
      </c>
      <c r="M76" s="388">
        <v>556</v>
      </c>
      <c r="N76" s="388">
        <v>136</v>
      </c>
      <c r="O76" s="388">
        <v>17</v>
      </c>
      <c r="P76" s="388">
        <v>93</v>
      </c>
      <c r="Q76" s="389">
        <v>33</v>
      </c>
      <c r="R76" s="2235">
        <f t="shared" si="17"/>
        <v>2496</v>
      </c>
      <c r="S76" s="2236">
        <f>R76/SUM(R74:R77)</f>
        <v>0.2139917695473251</v>
      </c>
      <c r="T76" s="15"/>
      <c r="U76" s="15"/>
      <c r="V76" s="15"/>
      <c r="W76" s="16"/>
      <c r="X76" s="14"/>
      <c r="Y76" s="14"/>
      <c r="Z76" s="14"/>
      <c r="AA76" s="14"/>
      <c r="AB76" s="14"/>
      <c r="AC76" s="14"/>
      <c r="AD76" s="14"/>
      <c r="AE76" s="14"/>
      <c r="AF76" s="14"/>
      <c r="AG76" s="14"/>
      <c r="AH76" s="14"/>
      <c r="AI76" s="14"/>
      <c r="AJ76" s="14"/>
      <c r="AK76" s="14"/>
      <c r="AL76" s="14"/>
      <c r="AM76" s="14"/>
      <c r="AN76" s="14"/>
      <c r="AO76" s="14"/>
    </row>
    <row r="77" spans="1:41" ht="17.25" customHeight="1" thickBot="1" x14ac:dyDescent="0.3">
      <c r="A77" s="1893"/>
      <c r="B77" s="1725" t="s">
        <v>442</v>
      </c>
      <c r="C77" s="386">
        <v>38</v>
      </c>
      <c r="D77" s="386">
        <v>226</v>
      </c>
      <c r="E77" s="386">
        <v>129</v>
      </c>
      <c r="F77" s="386">
        <v>50</v>
      </c>
      <c r="G77" s="386">
        <v>44</v>
      </c>
      <c r="H77" s="386">
        <v>9</v>
      </c>
      <c r="I77" s="386">
        <v>16</v>
      </c>
      <c r="J77" s="386">
        <v>5311</v>
      </c>
      <c r="K77" s="386">
        <v>264</v>
      </c>
      <c r="L77" s="386">
        <v>139</v>
      </c>
      <c r="M77" s="386">
        <v>1408</v>
      </c>
      <c r="N77" s="386">
        <v>296</v>
      </c>
      <c r="O77" s="386">
        <v>35</v>
      </c>
      <c r="P77" s="386">
        <v>233</v>
      </c>
      <c r="Q77" s="387">
        <v>260</v>
      </c>
      <c r="R77" s="2237">
        <f t="shared" si="17"/>
        <v>8458</v>
      </c>
      <c r="S77" s="1004">
        <f>R77/SUM(R74:R77)</f>
        <v>0.72513717421124824</v>
      </c>
      <c r="T77" s="15"/>
      <c r="U77" s="15"/>
      <c r="V77" s="15"/>
      <c r="W77" s="16"/>
      <c r="X77" s="14"/>
      <c r="Y77" s="14"/>
      <c r="Z77" s="14"/>
      <c r="AA77" s="14"/>
      <c r="AB77" s="14"/>
      <c r="AC77" s="14"/>
      <c r="AD77" s="14"/>
      <c r="AE77" s="14"/>
      <c r="AF77" s="14"/>
      <c r="AG77" s="14"/>
      <c r="AH77" s="14"/>
      <c r="AI77" s="14"/>
      <c r="AJ77" s="14"/>
      <c r="AK77" s="14"/>
      <c r="AL77" s="14"/>
      <c r="AM77" s="14"/>
      <c r="AN77" s="14"/>
      <c r="AO77" s="14"/>
    </row>
    <row r="78" spans="1:41" ht="16.5" customHeight="1" x14ac:dyDescent="0.25">
      <c r="A78" s="1849" t="s">
        <v>47</v>
      </c>
      <c r="B78" s="1709" t="s">
        <v>933</v>
      </c>
      <c r="C78" s="391">
        <v>0</v>
      </c>
      <c r="D78" s="391">
        <v>1</v>
      </c>
      <c r="E78" s="391">
        <v>1</v>
      </c>
      <c r="F78" s="391">
        <v>0</v>
      </c>
      <c r="G78" s="391">
        <v>0</v>
      </c>
      <c r="H78" s="391">
        <v>0</v>
      </c>
      <c r="I78" s="391">
        <v>0</v>
      </c>
      <c r="J78" s="391">
        <v>17</v>
      </c>
      <c r="K78" s="391">
        <v>1</v>
      </c>
      <c r="L78" s="391">
        <v>2</v>
      </c>
      <c r="M78" s="391">
        <v>1</v>
      </c>
      <c r="N78" s="391">
        <v>4</v>
      </c>
      <c r="O78" s="391">
        <v>1</v>
      </c>
      <c r="P78" s="391">
        <v>0</v>
      </c>
      <c r="Q78" s="392">
        <v>0</v>
      </c>
      <c r="R78" s="665">
        <f t="shared" si="17"/>
        <v>28</v>
      </c>
      <c r="S78" s="695">
        <f>R78/SUM(R78:R81)</f>
        <v>4.6893317702227429E-3</v>
      </c>
      <c r="T78" s="15"/>
      <c r="U78" s="15"/>
      <c r="V78" s="15"/>
      <c r="W78" s="16"/>
      <c r="X78" s="14"/>
      <c r="Y78" s="14"/>
      <c r="Z78" s="14"/>
      <c r="AA78" s="14"/>
      <c r="AB78" s="14"/>
      <c r="AC78" s="14"/>
      <c r="AD78" s="14"/>
      <c r="AE78" s="14"/>
      <c r="AF78" s="14"/>
      <c r="AG78" s="14"/>
      <c r="AH78" s="14"/>
      <c r="AI78" s="14"/>
      <c r="AJ78" s="14"/>
      <c r="AK78" s="14"/>
      <c r="AL78" s="14"/>
      <c r="AM78" s="14"/>
      <c r="AN78" s="14"/>
      <c r="AO78" s="14"/>
    </row>
    <row r="79" spans="1:41" ht="17.25" customHeight="1" x14ac:dyDescent="0.25">
      <c r="A79" s="1847"/>
      <c r="B79" s="1688" t="s">
        <v>78</v>
      </c>
      <c r="C79" s="394">
        <v>0</v>
      </c>
      <c r="D79" s="394">
        <v>0</v>
      </c>
      <c r="E79" s="394">
        <v>4</v>
      </c>
      <c r="F79" s="394">
        <v>1</v>
      </c>
      <c r="G79" s="394">
        <v>1</v>
      </c>
      <c r="H79" s="394">
        <v>0</v>
      </c>
      <c r="I79" s="394">
        <v>0</v>
      </c>
      <c r="J79" s="394">
        <v>135</v>
      </c>
      <c r="K79" s="394">
        <v>9</v>
      </c>
      <c r="L79" s="394">
        <v>3</v>
      </c>
      <c r="M79" s="394">
        <v>54</v>
      </c>
      <c r="N79" s="394">
        <v>8</v>
      </c>
      <c r="O79" s="394">
        <v>0</v>
      </c>
      <c r="P79" s="394">
        <v>5</v>
      </c>
      <c r="Q79" s="395">
        <v>1</v>
      </c>
      <c r="R79" s="666">
        <f t="shared" si="17"/>
        <v>221</v>
      </c>
      <c r="S79" s="696">
        <f>R79/SUM(R78:R81)</f>
        <v>3.701222575782951E-2</v>
      </c>
      <c r="T79" s="15"/>
      <c r="U79" s="15"/>
      <c r="V79" s="15"/>
      <c r="W79" s="16"/>
      <c r="X79" s="14"/>
      <c r="Y79" s="14"/>
      <c r="Z79" s="14"/>
      <c r="AA79" s="14"/>
      <c r="AB79" s="14"/>
      <c r="AC79" s="14"/>
      <c r="AD79" s="14"/>
      <c r="AE79" s="14"/>
      <c r="AF79" s="14"/>
      <c r="AG79" s="14"/>
      <c r="AH79" s="14"/>
      <c r="AI79" s="14"/>
      <c r="AJ79" s="14"/>
      <c r="AK79" s="14"/>
      <c r="AL79" s="14"/>
      <c r="AM79" s="14"/>
      <c r="AN79" s="14"/>
      <c r="AO79" s="14"/>
    </row>
    <row r="80" spans="1:41" ht="17.25" customHeight="1" x14ac:dyDescent="0.25">
      <c r="A80" s="1847"/>
      <c r="B80" s="1688" t="s">
        <v>79</v>
      </c>
      <c r="C80" s="394">
        <v>2</v>
      </c>
      <c r="D80" s="394">
        <v>23</v>
      </c>
      <c r="E80" s="394">
        <v>34</v>
      </c>
      <c r="F80" s="394">
        <v>5</v>
      </c>
      <c r="G80" s="394">
        <v>2</v>
      </c>
      <c r="H80" s="394">
        <v>0</v>
      </c>
      <c r="I80" s="394">
        <v>4</v>
      </c>
      <c r="J80" s="394">
        <v>475</v>
      </c>
      <c r="K80" s="394">
        <v>43</v>
      </c>
      <c r="L80" s="394">
        <v>11</v>
      </c>
      <c r="M80" s="394">
        <v>206</v>
      </c>
      <c r="N80" s="394">
        <v>63</v>
      </c>
      <c r="O80" s="394">
        <v>2</v>
      </c>
      <c r="P80" s="394">
        <v>32</v>
      </c>
      <c r="Q80" s="395">
        <v>13</v>
      </c>
      <c r="R80" s="666">
        <f t="shared" si="17"/>
        <v>915</v>
      </c>
      <c r="S80" s="696">
        <f>R80/SUM(R78:R81)</f>
        <v>0.1532406632054932</v>
      </c>
      <c r="T80" s="15"/>
      <c r="U80" s="15"/>
      <c r="V80" s="15"/>
      <c r="W80" s="16"/>
      <c r="X80" s="14"/>
      <c r="Y80" s="14"/>
      <c r="Z80" s="14"/>
      <c r="AA80" s="14"/>
      <c r="AB80" s="14"/>
      <c r="AC80" s="14"/>
      <c r="AD80" s="14"/>
      <c r="AE80" s="14"/>
      <c r="AF80" s="14"/>
      <c r="AG80" s="14"/>
      <c r="AH80" s="14"/>
      <c r="AI80" s="14"/>
      <c r="AJ80" s="14"/>
      <c r="AK80" s="14"/>
      <c r="AL80" s="14"/>
      <c r="AM80" s="14"/>
      <c r="AN80" s="14"/>
      <c r="AO80" s="14"/>
    </row>
    <row r="81" spans="1:41" ht="17.25" customHeight="1" thickBot="1" x14ac:dyDescent="0.3">
      <c r="A81" s="1848"/>
      <c r="B81" s="1689" t="s">
        <v>442</v>
      </c>
      <c r="C81" s="397">
        <v>25</v>
      </c>
      <c r="D81" s="397">
        <v>120</v>
      </c>
      <c r="E81" s="397">
        <v>82</v>
      </c>
      <c r="F81" s="397">
        <v>29</v>
      </c>
      <c r="G81" s="397">
        <v>14</v>
      </c>
      <c r="H81" s="397">
        <v>5</v>
      </c>
      <c r="I81" s="397">
        <v>11</v>
      </c>
      <c r="J81" s="397">
        <v>3071</v>
      </c>
      <c r="K81" s="397">
        <v>202</v>
      </c>
      <c r="L81" s="397">
        <v>67</v>
      </c>
      <c r="M81" s="397">
        <v>741</v>
      </c>
      <c r="N81" s="397">
        <v>182</v>
      </c>
      <c r="O81" s="397">
        <v>20</v>
      </c>
      <c r="P81" s="397">
        <v>134</v>
      </c>
      <c r="Q81" s="398">
        <v>104</v>
      </c>
      <c r="R81" s="667">
        <f t="shared" si="17"/>
        <v>4807</v>
      </c>
      <c r="S81" s="697">
        <f>R81/SUM(R78:R81)</f>
        <v>0.8050577792664545</v>
      </c>
      <c r="T81" s="15"/>
      <c r="U81" s="15"/>
      <c r="V81" s="15"/>
      <c r="W81" s="16"/>
      <c r="X81" s="14"/>
      <c r="Y81" s="14"/>
      <c r="Z81" s="14"/>
      <c r="AA81" s="14"/>
      <c r="AB81" s="14"/>
      <c r="AC81" s="14"/>
      <c r="AD81" s="14"/>
      <c r="AE81" s="14"/>
      <c r="AF81" s="14"/>
      <c r="AG81" s="14"/>
      <c r="AH81" s="14"/>
      <c r="AI81" s="14"/>
      <c r="AJ81" s="14"/>
      <c r="AK81" s="14"/>
      <c r="AL81" s="14"/>
      <c r="AM81" s="14"/>
      <c r="AN81" s="14"/>
      <c r="AO81" s="14"/>
    </row>
    <row r="82" spans="1:41" ht="16.5" customHeight="1" x14ac:dyDescent="0.25">
      <c r="A82" s="1891" t="s">
        <v>77</v>
      </c>
      <c r="B82" s="1721" t="s">
        <v>933</v>
      </c>
      <c r="C82" s="381">
        <v>0</v>
      </c>
      <c r="D82" s="381">
        <v>0</v>
      </c>
      <c r="E82" s="381">
        <v>0</v>
      </c>
      <c r="F82" s="381">
        <v>0</v>
      </c>
      <c r="G82" s="381">
        <v>0</v>
      </c>
      <c r="H82" s="381">
        <v>0</v>
      </c>
      <c r="I82" s="381">
        <v>0</v>
      </c>
      <c r="J82" s="381">
        <v>0</v>
      </c>
      <c r="K82" s="381">
        <v>0</v>
      </c>
      <c r="L82" s="381">
        <v>0</v>
      </c>
      <c r="M82" s="381">
        <v>0</v>
      </c>
      <c r="N82" s="381">
        <v>0</v>
      </c>
      <c r="O82" s="381">
        <v>0</v>
      </c>
      <c r="P82" s="381">
        <v>0</v>
      </c>
      <c r="Q82" s="382">
        <v>0</v>
      </c>
      <c r="R82" s="2234">
        <f t="shared" ref="R82" si="20">SUM(C82:Q82)</f>
        <v>0</v>
      </c>
      <c r="S82" s="1473">
        <f>R82/SUM(R82:R85)</f>
        <v>0</v>
      </c>
      <c r="T82" s="15"/>
      <c r="U82" s="15"/>
      <c r="V82" s="15"/>
      <c r="W82" s="16"/>
      <c r="X82" s="14"/>
      <c r="Y82" s="14"/>
      <c r="Z82" s="14"/>
      <c r="AA82" s="14"/>
      <c r="AB82" s="14"/>
      <c r="AC82" s="14"/>
      <c r="AD82" s="14"/>
      <c r="AE82" s="14"/>
      <c r="AF82" s="14"/>
      <c r="AG82" s="14"/>
      <c r="AH82" s="14"/>
      <c r="AI82" s="14"/>
      <c r="AJ82" s="14"/>
      <c r="AK82" s="14"/>
      <c r="AL82" s="14"/>
      <c r="AM82" s="14"/>
      <c r="AN82" s="14"/>
      <c r="AO82" s="14"/>
    </row>
    <row r="83" spans="1:41" ht="17.25" customHeight="1" x14ac:dyDescent="0.25">
      <c r="A83" s="1892"/>
      <c r="B83" s="1723" t="s">
        <v>78</v>
      </c>
      <c r="C83" s="388">
        <v>0</v>
      </c>
      <c r="D83" s="388">
        <v>0</v>
      </c>
      <c r="E83" s="388">
        <v>2</v>
      </c>
      <c r="F83" s="388">
        <v>0</v>
      </c>
      <c r="G83" s="388">
        <v>0</v>
      </c>
      <c r="H83" s="388">
        <v>0</v>
      </c>
      <c r="I83" s="388">
        <v>0</v>
      </c>
      <c r="J83" s="388">
        <v>30</v>
      </c>
      <c r="K83" s="388">
        <v>2</v>
      </c>
      <c r="L83" s="388">
        <v>1</v>
      </c>
      <c r="M83" s="388">
        <v>4</v>
      </c>
      <c r="N83" s="388">
        <v>2</v>
      </c>
      <c r="O83" s="388">
        <v>0</v>
      </c>
      <c r="P83" s="388">
        <v>0</v>
      </c>
      <c r="Q83" s="389">
        <v>1</v>
      </c>
      <c r="R83" s="2235">
        <f t="shared" si="17"/>
        <v>42</v>
      </c>
      <c r="S83" s="2236">
        <f>R83/SUM(R82:R85)</f>
        <v>5.7534246575342465E-2</v>
      </c>
      <c r="T83" s="15"/>
      <c r="U83" s="15"/>
      <c r="V83" s="15"/>
      <c r="W83" s="16"/>
      <c r="X83" s="14"/>
      <c r="Y83" s="14"/>
      <c r="Z83" s="14"/>
      <c r="AA83" s="14"/>
      <c r="AB83" s="14"/>
      <c r="AC83" s="14"/>
      <c r="AD83" s="14"/>
      <c r="AE83" s="14"/>
      <c r="AF83" s="14"/>
      <c r="AG83" s="14"/>
      <c r="AH83" s="14"/>
      <c r="AI83" s="14"/>
      <c r="AJ83" s="14"/>
      <c r="AK83" s="14"/>
      <c r="AL83" s="14"/>
      <c r="AM83" s="14"/>
      <c r="AN83" s="14"/>
      <c r="AO83" s="14"/>
    </row>
    <row r="84" spans="1:41" ht="17.25" customHeight="1" x14ac:dyDescent="0.25">
      <c r="A84" s="1892"/>
      <c r="B84" s="1723" t="s">
        <v>79</v>
      </c>
      <c r="C84" s="388">
        <v>0</v>
      </c>
      <c r="D84" s="388">
        <v>3</v>
      </c>
      <c r="E84" s="388">
        <v>2</v>
      </c>
      <c r="F84" s="388">
        <v>4</v>
      </c>
      <c r="G84" s="388">
        <v>1</v>
      </c>
      <c r="H84" s="388">
        <v>0</v>
      </c>
      <c r="I84" s="388">
        <v>1</v>
      </c>
      <c r="J84" s="388">
        <v>130</v>
      </c>
      <c r="K84" s="388">
        <v>11</v>
      </c>
      <c r="L84" s="388">
        <v>3</v>
      </c>
      <c r="M84" s="388">
        <v>29</v>
      </c>
      <c r="N84" s="388">
        <v>6</v>
      </c>
      <c r="O84" s="388">
        <v>0</v>
      </c>
      <c r="P84" s="388">
        <v>4</v>
      </c>
      <c r="Q84" s="389">
        <v>5</v>
      </c>
      <c r="R84" s="2235">
        <f t="shared" si="17"/>
        <v>199</v>
      </c>
      <c r="S84" s="2236">
        <f>R84/SUM(R82:R85)</f>
        <v>0.27260273972602739</v>
      </c>
      <c r="T84" s="15"/>
      <c r="U84" s="15"/>
      <c r="V84" s="15"/>
      <c r="W84" s="16"/>
      <c r="X84" s="14"/>
      <c r="Y84" s="14"/>
      <c r="Z84" s="14"/>
      <c r="AA84" s="14"/>
      <c r="AB84" s="14"/>
      <c r="AC84" s="14"/>
      <c r="AD84" s="14"/>
      <c r="AE84" s="14"/>
      <c r="AF84" s="14"/>
      <c r="AG84" s="14"/>
      <c r="AH84" s="14"/>
      <c r="AI84" s="14"/>
      <c r="AJ84" s="14"/>
      <c r="AK84" s="14"/>
      <c r="AL84" s="14"/>
      <c r="AM84" s="14"/>
      <c r="AN84" s="14"/>
      <c r="AO84" s="14"/>
    </row>
    <row r="85" spans="1:41" ht="17.25" customHeight="1" thickBot="1" x14ac:dyDescent="0.3">
      <c r="A85" s="1892"/>
      <c r="B85" s="2241" t="s">
        <v>442</v>
      </c>
      <c r="C85" s="1686">
        <v>1</v>
      </c>
      <c r="D85" s="1686">
        <v>19</v>
      </c>
      <c r="E85" s="1686">
        <v>7</v>
      </c>
      <c r="F85" s="1686">
        <v>3</v>
      </c>
      <c r="G85" s="1686">
        <v>4</v>
      </c>
      <c r="H85" s="1686">
        <v>2</v>
      </c>
      <c r="I85" s="1686">
        <v>1</v>
      </c>
      <c r="J85" s="1686">
        <v>303</v>
      </c>
      <c r="K85" s="1686">
        <v>14</v>
      </c>
      <c r="L85" s="1686">
        <v>9</v>
      </c>
      <c r="M85" s="1686">
        <v>58</v>
      </c>
      <c r="N85" s="1686">
        <v>25</v>
      </c>
      <c r="O85" s="1686">
        <v>6</v>
      </c>
      <c r="P85" s="1686">
        <v>18</v>
      </c>
      <c r="Q85" s="1687">
        <v>19</v>
      </c>
      <c r="R85" s="2239">
        <f t="shared" si="17"/>
        <v>489</v>
      </c>
      <c r="S85" s="2240">
        <f>R85/SUM(R82:R85)</f>
        <v>0.66986301369863011</v>
      </c>
      <c r="T85" s="15"/>
      <c r="U85" s="15"/>
      <c r="V85" s="15"/>
      <c r="W85" s="16"/>
      <c r="X85" s="14"/>
      <c r="Y85" s="14"/>
      <c r="Z85" s="14"/>
      <c r="AA85" s="14"/>
      <c r="AB85" s="14"/>
      <c r="AC85" s="14"/>
      <c r="AD85" s="14"/>
      <c r="AE85" s="14"/>
      <c r="AF85" s="14"/>
      <c r="AG85" s="14"/>
      <c r="AH85" s="14"/>
      <c r="AI85" s="14"/>
      <c r="AJ85" s="14"/>
      <c r="AK85" s="14"/>
      <c r="AL85" s="14"/>
      <c r="AM85" s="14"/>
      <c r="AN85" s="14"/>
      <c r="AO85" s="14"/>
    </row>
    <row r="86" spans="1:41" ht="17.25" customHeight="1" thickTop="1" x14ac:dyDescent="0.25">
      <c r="A86" s="1846" t="s">
        <v>26</v>
      </c>
      <c r="B86" s="1718" t="s">
        <v>933</v>
      </c>
      <c r="C86" s="1710">
        <f>SUM(C82,C78,C74,C70)</f>
        <v>0</v>
      </c>
      <c r="D86" s="1710">
        <f t="shared" ref="D86:P86" si="21">SUM(D82,D78,D74,D70)</f>
        <v>1</v>
      </c>
      <c r="E86" s="1710">
        <f t="shared" si="21"/>
        <v>1</v>
      </c>
      <c r="F86" s="1710">
        <f t="shared" si="21"/>
        <v>1</v>
      </c>
      <c r="G86" s="1710">
        <f t="shared" si="21"/>
        <v>3</v>
      </c>
      <c r="H86" s="1710">
        <f t="shared" si="21"/>
        <v>0</v>
      </c>
      <c r="I86" s="1710">
        <f t="shared" si="21"/>
        <v>0</v>
      </c>
      <c r="J86" s="1710">
        <f>SUM(J82,J78,J74,J70)</f>
        <v>36</v>
      </c>
      <c r="K86" s="1710">
        <f t="shared" si="21"/>
        <v>5</v>
      </c>
      <c r="L86" s="1710">
        <f t="shared" si="21"/>
        <v>5</v>
      </c>
      <c r="M86" s="1710">
        <f t="shared" si="21"/>
        <v>5</v>
      </c>
      <c r="N86" s="1710">
        <f t="shared" si="21"/>
        <v>10</v>
      </c>
      <c r="O86" s="1710">
        <f t="shared" si="21"/>
        <v>2</v>
      </c>
      <c r="P86" s="1710">
        <f t="shared" si="21"/>
        <v>0</v>
      </c>
      <c r="Q86" s="1710">
        <f>SUM(Q82,Q78,Q74,Q70)</f>
        <v>2</v>
      </c>
      <c r="R86" s="1711">
        <f>SUM(C86:Q86)</f>
        <v>71</v>
      </c>
      <c r="S86" s="1712">
        <f>R86/SUM(R86:R89)</f>
        <v>3.8098304357158191E-3</v>
      </c>
      <c r="T86" s="15"/>
      <c r="U86" s="15"/>
      <c r="V86" s="15"/>
      <c r="W86" s="16"/>
      <c r="X86" s="14"/>
      <c r="Y86" s="14"/>
      <c r="Z86" s="14"/>
      <c r="AA86" s="14"/>
      <c r="AB86" s="14"/>
      <c r="AC86" s="14"/>
      <c r="AD86" s="14"/>
      <c r="AE86" s="14"/>
      <c r="AF86" s="14"/>
      <c r="AG86" s="14"/>
      <c r="AH86" s="14"/>
      <c r="AI86" s="14"/>
      <c r="AJ86" s="14"/>
      <c r="AK86" s="14"/>
      <c r="AL86" s="14"/>
      <c r="AM86" s="14"/>
      <c r="AN86" s="14"/>
      <c r="AO86" s="14"/>
    </row>
    <row r="87" spans="1:41" ht="17.25" customHeight="1" x14ac:dyDescent="0.25">
      <c r="A87" s="1847"/>
      <c r="B87" s="1688" t="s">
        <v>78</v>
      </c>
      <c r="C87" s="1713">
        <f>SUM(C83,C79,C75,C71)</f>
        <v>0</v>
      </c>
      <c r="D87" s="1713">
        <f t="shared" ref="D87:P87" si="22">SUM(D83,D79,D75,D71)</f>
        <v>9</v>
      </c>
      <c r="E87" s="1713">
        <f t="shared" si="22"/>
        <v>17</v>
      </c>
      <c r="F87" s="1713">
        <f t="shared" si="22"/>
        <v>10</v>
      </c>
      <c r="G87" s="1713">
        <f t="shared" si="22"/>
        <v>5</v>
      </c>
      <c r="H87" s="1713">
        <f t="shared" si="22"/>
        <v>1</v>
      </c>
      <c r="I87" s="1713">
        <f t="shared" si="22"/>
        <v>1</v>
      </c>
      <c r="J87" s="1713">
        <f t="shared" si="22"/>
        <v>562</v>
      </c>
      <c r="K87" s="1713">
        <f t="shared" si="22"/>
        <v>51</v>
      </c>
      <c r="L87" s="1713">
        <f t="shared" si="22"/>
        <v>7</v>
      </c>
      <c r="M87" s="1713">
        <f t="shared" si="22"/>
        <v>212</v>
      </c>
      <c r="N87" s="1713">
        <f t="shared" si="22"/>
        <v>24</v>
      </c>
      <c r="O87" s="1713">
        <f t="shared" si="22"/>
        <v>1</v>
      </c>
      <c r="P87" s="1713">
        <f t="shared" si="22"/>
        <v>22</v>
      </c>
      <c r="Q87" s="1713">
        <f>SUM(Q83,Q79,Q75,Q71)</f>
        <v>9</v>
      </c>
      <c r="R87" s="1714">
        <f>SUM(C87:Q87)</f>
        <v>931</v>
      </c>
      <c r="S87" s="1715">
        <f>R87/SUM(R87:R90)</f>
        <v>5.0148117907038735E-2</v>
      </c>
      <c r="T87" s="15"/>
      <c r="U87" s="15"/>
      <c r="V87" s="15"/>
      <c r="W87" s="16"/>
      <c r="X87" s="14"/>
      <c r="Y87" s="14"/>
      <c r="Z87" s="14"/>
      <c r="AA87" s="14"/>
      <c r="AB87" s="14"/>
      <c r="AC87" s="14"/>
      <c r="AD87" s="14"/>
      <c r="AE87" s="14"/>
      <c r="AF87" s="14"/>
      <c r="AG87" s="14"/>
      <c r="AH87" s="14"/>
      <c r="AI87" s="14"/>
      <c r="AJ87" s="14"/>
      <c r="AK87" s="14"/>
      <c r="AL87" s="14"/>
      <c r="AM87" s="14"/>
      <c r="AN87" s="14"/>
      <c r="AO87" s="14"/>
    </row>
    <row r="88" spans="1:41" ht="17.25" customHeight="1" x14ac:dyDescent="0.25">
      <c r="A88" s="1847"/>
      <c r="B88" s="1688" t="s">
        <v>79</v>
      </c>
      <c r="C88" s="1713">
        <f>SUM(C84,C80,C76,C72)</f>
        <v>11</v>
      </c>
      <c r="D88" s="1713">
        <f t="shared" ref="D88:P88" si="23">SUM(D84,D80,D76,D72)</f>
        <v>98</v>
      </c>
      <c r="E88" s="1713">
        <f t="shared" si="23"/>
        <v>93</v>
      </c>
      <c r="F88" s="1713">
        <f t="shared" si="23"/>
        <v>38</v>
      </c>
      <c r="G88" s="1713">
        <f t="shared" si="23"/>
        <v>13</v>
      </c>
      <c r="H88" s="1713">
        <f t="shared" si="23"/>
        <v>1</v>
      </c>
      <c r="I88" s="1713">
        <f t="shared" si="23"/>
        <v>17</v>
      </c>
      <c r="J88" s="1713">
        <f t="shared" si="23"/>
        <v>1932</v>
      </c>
      <c r="K88" s="1713">
        <f t="shared" si="23"/>
        <v>179</v>
      </c>
      <c r="L88" s="1713">
        <f t="shared" si="23"/>
        <v>41</v>
      </c>
      <c r="M88" s="1713">
        <f t="shared" si="23"/>
        <v>791</v>
      </c>
      <c r="N88" s="1713">
        <f t="shared" si="23"/>
        <v>205</v>
      </c>
      <c r="O88" s="1713">
        <f t="shared" si="23"/>
        <v>19</v>
      </c>
      <c r="P88" s="1713">
        <f t="shared" si="23"/>
        <v>129</v>
      </c>
      <c r="Q88" s="1713">
        <f>SUM(Q84,Q80,Q76,Q72)</f>
        <v>52</v>
      </c>
      <c r="R88" s="666">
        <f>SUM(C88:Q88)</f>
        <v>3619</v>
      </c>
      <c r="S88" s="1715">
        <f>R88/SUM(R86:R89)</f>
        <v>0.19419403305430349</v>
      </c>
      <c r="T88" s="15"/>
      <c r="U88" s="15"/>
      <c r="V88" s="15"/>
      <c r="W88" s="16"/>
      <c r="X88" s="14"/>
      <c r="Y88" s="14"/>
      <c r="Z88" s="14"/>
      <c r="AA88" s="14"/>
      <c r="AB88" s="14"/>
      <c r="AC88" s="14"/>
      <c r="AD88" s="14"/>
      <c r="AE88" s="14"/>
      <c r="AF88" s="14"/>
      <c r="AG88" s="14"/>
      <c r="AH88" s="14"/>
      <c r="AI88" s="14"/>
      <c r="AJ88" s="14"/>
      <c r="AK88" s="14"/>
      <c r="AL88" s="14"/>
      <c r="AM88" s="14"/>
      <c r="AN88" s="14"/>
      <c r="AO88" s="14"/>
    </row>
    <row r="89" spans="1:41" ht="17.25" customHeight="1" thickBot="1" x14ac:dyDescent="0.3">
      <c r="A89" s="1848"/>
      <c r="B89" s="1689" t="s">
        <v>442</v>
      </c>
      <c r="C89" s="1719">
        <f>SUM(C85,C81,C77,C73)</f>
        <v>65</v>
      </c>
      <c r="D89" s="1719">
        <f t="shared" ref="D89:P89" si="24">SUM(D85,D81,D77,D73)</f>
        <v>371</v>
      </c>
      <c r="E89" s="1719">
        <f t="shared" si="24"/>
        <v>222</v>
      </c>
      <c r="F89" s="1719">
        <f t="shared" si="24"/>
        <v>85</v>
      </c>
      <c r="G89" s="1719">
        <f t="shared" si="24"/>
        <v>63</v>
      </c>
      <c r="H89" s="1719">
        <f t="shared" si="24"/>
        <v>16</v>
      </c>
      <c r="I89" s="1719">
        <f t="shared" si="24"/>
        <v>28</v>
      </c>
      <c r="J89" s="1719">
        <f t="shared" si="24"/>
        <v>8840</v>
      </c>
      <c r="K89" s="1719">
        <f t="shared" si="24"/>
        <v>483</v>
      </c>
      <c r="L89" s="1719">
        <f t="shared" si="24"/>
        <v>219</v>
      </c>
      <c r="M89" s="1719">
        <f t="shared" si="24"/>
        <v>2260</v>
      </c>
      <c r="N89" s="1719">
        <f t="shared" si="24"/>
        <v>511</v>
      </c>
      <c r="O89" s="1719">
        <f t="shared" si="24"/>
        <v>62</v>
      </c>
      <c r="P89" s="1719">
        <f t="shared" si="24"/>
        <v>396</v>
      </c>
      <c r="Q89" s="1719">
        <f>SUM(Q85,Q81,Q77,Q73)</f>
        <v>394</v>
      </c>
      <c r="R89" s="1720">
        <f>SUM(C89:Q89)</f>
        <v>14015</v>
      </c>
      <c r="S89" s="1717">
        <f>R89/SUM(R86:R89)</f>
        <v>0.75203906417686195</v>
      </c>
      <c r="T89" s="15"/>
      <c r="U89" s="15"/>
      <c r="V89" s="15"/>
      <c r="W89" s="16"/>
      <c r="X89" s="14"/>
      <c r="Y89" s="14"/>
      <c r="Z89" s="14"/>
      <c r="AA89" s="14"/>
      <c r="AB89" s="14"/>
      <c r="AC89" s="14"/>
      <c r="AD89" s="14"/>
      <c r="AE89" s="14"/>
      <c r="AF89" s="14"/>
      <c r="AG89" s="14"/>
      <c r="AH89" s="14"/>
      <c r="AI89" s="14"/>
      <c r="AJ89" s="14"/>
      <c r="AK89" s="14"/>
      <c r="AL89" s="14"/>
      <c r="AM89" s="14"/>
      <c r="AN89" s="14"/>
      <c r="AO89" s="14"/>
    </row>
    <row r="90" spans="1:41" ht="15.75" customHeight="1" x14ac:dyDescent="0.25">
      <c r="A90" s="1891" t="s">
        <v>43</v>
      </c>
      <c r="B90" s="1721" t="s">
        <v>934</v>
      </c>
      <c r="C90" s="1722">
        <f>C86/SUM($C$86:$C$89)</f>
        <v>0</v>
      </c>
      <c r="D90" s="1722">
        <f>D86/SUM(D86:D89)</f>
        <v>2.0876826722338203E-3</v>
      </c>
      <c r="E90" s="1722">
        <f t="shared" ref="E90:R90" si="25">E86/SUM(E86:E89)</f>
        <v>3.003003003003003E-3</v>
      </c>
      <c r="F90" s="1722">
        <f t="shared" si="25"/>
        <v>7.462686567164179E-3</v>
      </c>
      <c r="G90" s="1722">
        <f t="shared" si="25"/>
        <v>3.5714285714285712E-2</v>
      </c>
      <c r="H90" s="1722">
        <f t="shared" si="25"/>
        <v>0</v>
      </c>
      <c r="I90" s="1722">
        <f t="shared" si="25"/>
        <v>0</v>
      </c>
      <c r="J90" s="1722">
        <f t="shared" si="25"/>
        <v>3.1662269129287598E-3</v>
      </c>
      <c r="K90" s="1722">
        <f t="shared" si="25"/>
        <v>6.9637883008356544E-3</v>
      </c>
      <c r="L90" s="1722">
        <f t="shared" si="25"/>
        <v>1.8382352941176471E-2</v>
      </c>
      <c r="M90" s="1722">
        <f t="shared" si="25"/>
        <v>1.5299877600979193E-3</v>
      </c>
      <c r="N90" s="1722">
        <f t="shared" si="25"/>
        <v>1.3333333333333334E-2</v>
      </c>
      <c r="O90" s="1722">
        <f t="shared" si="25"/>
        <v>2.3809523809523808E-2</v>
      </c>
      <c r="P90" s="1722">
        <f t="shared" si="25"/>
        <v>0</v>
      </c>
      <c r="Q90" s="1722">
        <f t="shared" si="25"/>
        <v>4.3763676148796497E-3</v>
      </c>
      <c r="R90" s="1722">
        <f t="shared" si="25"/>
        <v>3.8098304357158191E-3</v>
      </c>
      <c r="S90" s="1850"/>
      <c r="T90" s="15"/>
      <c r="U90" s="15"/>
      <c r="V90" s="15"/>
      <c r="W90" s="16"/>
      <c r="X90" s="14"/>
      <c r="Y90" s="14"/>
      <c r="Z90" s="14"/>
      <c r="AA90" s="14"/>
      <c r="AB90" s="14"/>
      <c r="AC90" s="14"/>
      <c r="AD90" s="14"/>
      <c r="AE90" s="14"/>
      <c r="AF90" s="14"/>
      <c r="AG90" s="14"/>
      <c r="AH90" s="14"/>
      <c r="AI90" s="14"/>
      <c r="AJ90" s="14"/>
      <c r="AK90" s="14"/>
      <c r="AL90" s="14"/>
      <c r="AM90" s="14"/>
      <c r="AN90" s="14"/>
      <c r="AO90" s="14"/>
    </row>
    <row r="91" spans="1:41" ht="15.75" customHeight="1" x14ac:dyDescent="0.25">
      <c r="A91" s="1892"/>
      <c r="B91" s="1723" t="s">
        <v>78</v>
      </c>
      <c r="C91" s="1724">
        <f t="shared" ref="C91:C92" si="26">C87/SUM($C$86:$C$89)</f>
        <v>0</v>
      </c>
      <c r="D91" s="1724">
        <f>D87/SUM(D86:D89)</f>
        <v>1.8789144050104383E-2</v>
      </c>
      <c r="E91" s="1724">
        <f t="shared" ref="E91:R91" si="27">E87/SUM(E86:E89)</f>
        <v>5.1051051051051052E-2</v>
      </c>
      <c r="F91" s="1724">
        <f t="shared" si="27"/>
        <v>7.4626865671641784E-2</v>
      </c>
      <c r="G91" s="1724">
        <f t="shared" si="27"/>
        <v>5.9523809523809521E-2</v>
      </c>
      <c r="H91" s="1724">
        <f t="shared" si="27"/>
        <v>5.5555555555555552E-2</v>
      </c>
      <c r="I91" s="1724">
        <f t="shared" si="27"/>
        <v>2.1739130434782608E-2</v>
      </c>
      <c r="J91" s="1724">
        <f t="shared" si="27"/>
        <v>4.9428320140721196E-2</v>
      </c>
      <c r="K91" s="1724">
        <f t="shared" si="27"/>
        <v>7.1030640668523673E-2</v>
      </c>
      <c r="L91" s="1724">
        <f t="shared" si="27"/>
        <v>2.5735294117647058E-2</v>
      </c>
      <c r="M91" s="1724">
        <f t="shared" si="27"/>
        <v>6.4871481028151781E-2</v>
      </c>
      <c r="N91" s="1724">
        <f t="shared" si="27"/>
        <v>3.2000000000000001E-2</v>
      </c>
      <c r="O91" s="1724">
        <f t="shared" si="27"/>
        <v>1.1904761904761904E-2</v>
      </c>
      <c r="P91" s="1724">
        <f t="shared" si="27"/>
        <v>4.0219378427787937E-2</v>
      </c>
      <c r="Q91" s="1724">
        <f t="shared" si="27"/>
        <v>1.9693654266958426E-2</v>
      </c>
      <c r="R91" s="1724">
        <f t="shared" si="27"/>
        <v>4.9957072333118697E-2</v>
      </c>
      <c r="S91" s="1851"/>
      <c r="T91" s="15"/>
      <c r="U91" s="15"/>
      <c r="V91" s="15"/>
      <c r="W91" s="16"/>
      <c r="X91" s="14"/>
      <c r="Y91" s="14"/>
      <c r="Z91" s="14"/>
      <c r="AA91" s="14"/>
      <c r="AB91" s="14"/>
      <c r="AC91" s="14"/>
      <c r="AD91" s="14"/>
      <c r="AE91" s="14"/>
      <c r="AF91" s="14"/>
      <c r="AG91" s="14"/>
      <c r="AH91" s="14"/>
      <c r="AI91" s="14"/>
      <c r="AJ91" s="14"/>
      <c r="AK91" s="14"/>
      <c r="AL91" s="14"/>
      <c r="AM91" s="14"/>
      <c r="AN91" s="14"/>
      <c r="AO91" s="14"/>
    </row>
    <row r="92" spans="1:41" ht="15.75" customHeight="1" x14ac:dyDescent="0.25">
      <c r="A92" s="1892"/>
      <c r="B92" s="1723" t="s">
        <v>79</v>
      </c>
      <c r="C92" s="1724">
        <f t="shared" si="26"/>
        <v>0.14473684210526316</v>
      </c>
      <c r="D92" s="1724">
        <f t="shared" ref="D92" si="28">D88/SUM(D86:D89)</f>
        <v>0.20459290187891441</v>
      </c>
      <c r="E92" s="1724">
        <f t="shared" ref="E92:R92" si="29">E88/SUM(E86:E89)</f>
        <v>0.27927927927927926</v>
      </c>
      <c r="F92" s="1724">
        <f t="shared" si="29"/>
        <v>0.28358208955223879</v>
      </c>
      <c r="G92" s="1724">
        <f t="shared" si="29"/>
        <v>0.15476190476190477</v>
      </c>
      <c r="H92" s="1724">
        <f t="shared" si="29"/>
        <v>5.5555555555555552E-2</v>
      </c>
      <c r="I92" s="1724">
        <f t="shared" si="29"/>
        <v>0.36956521739130432</v>
      </c>
      <c r="J92" s="1724">
        <f t="shared" si="29"/>
        <v>0.16992084432717677</v>
      </c>
      <c r="K92" s="1724">
        <f t="shared" si="29"/>
        <v>0.24930362116991645</v>
      </c>
      <c r="L92" s="1724">
        <f t="shared" si="29"/>
        <v>0.15073529411764705</v>
      </c>
      <c r="M92" s="1724">
        <f t="shared" si="29"/>
        <v>0.24204406364749081</v>
      </c>
      <c r="N92" s="1724">
        <f t="shared" si="29"/>
        <v>0.27333333333333332</v>
      </c>
      <c r="O92" s="1724">
        <f t="shared" si="29"/>
        <v>0.22619047619047619</v>
      </c>
      <c r="P92" s="1724">
        <f t="shared" si="29"/>
        <v>0.23583180987202926</v>
      </c>
      <c r="Q92" s="1724">
        <f t="shared" si="29"/>
        <v>0.1137855579868709</v>
      </c>
      <c r="R92" s="1724">
        <f t="shared" si="29"/>
        <v>0.19419403305430349</v>
      </c>
      <c r="S92" s="1851"/>
      <c r="T92" s="15"/>
      <c r="U92" s="15"/>
      <c r="V92" s="15"/>
      <c r="W92" s="16"/>
      <c r="X92" s="14"/>
      <c r="Y92" s="14"/>
      <c r="Z92" s="14"/>
      <c r="AA92" s="14"/>
      <c r="AB92" s="14"/>
      <c r="AC92" s="14"/>
      <c r="AD92" s="14"/>
      <c r="AE92" s="14"/>
      <c r="AF92" s="14"/>
      <c r="AG92" s="14"/>
      <c r="AH92" s="14"/>
      <c r="AI92" s="14"/>
      <c r="AJ92" s="14"/>
      <c r="AK92" s="14"/>
      <c r="AL92" s="14"/>
      <c r="AM92" s="14"/>
      <c r="AN92" s="14"/>
      <c r="AO92" s="14"/>
    </row>
    <row r="93" spans="1:41" ht="18.75" customHeight="1" thickBot="1" x14ac:dyDescent="0.3">
      <c r="A93" s="1893"/>
      <c r="B93" s="1725" t="s">
        <v>442</v>
      </c>
      <c r="C93" s="1486">
        <f>C89/SUM(C$86:C$89)</f>
        <v>0.85526315789473684</v>
      </c>
      <c r="D93" s="1486">
        <f t="shared" ref="D93" si="30">D89/SUM(D86:D89)</f>
        <v>0.77453027139874742</v>
      </c>
      <c r="E93" s="1486">
        <f t="shared" ref="E93:R93" si="31">E89/SUM(E86:E89)</f>
        <v>0.66666666666666663</v>
      </c>
      <c r="F93" s="1486">
        <f t="shared" si="31"/>
        <v>0.63432835820895528</v>
      </c>
      <c r="G93" s="1486">
        <f t="shared" si="31"/>
        <v>0.75</v>
      </c>
      <c r="H93" s="1486">
        <f t="shared" si="31"/>
        <v>0.88888888888888884</v>
      </c>
      <c r="I93" s="1486">
        <f t="shared" si="31"/>
        <v>0.60869565217391308</v>
      </c>
      <c r="J93" s="1486">
        <f t="shared" si="31"/>
        <v>0.77748460861917323</v>
      </c>
      <c r="K93" s="1486">
        <f t="shared" si="31"/>
        <v>0.67270194986072418</v>
      </c>
      <c r="L93" s="1486">
        <f t="shared" si="31"/>
        <v>0.80514705882352944</v>
      </c>
      <c r="M93" s="1486">
        <f t="shared" si="31"/>
        <v>0.69155446756425953</v>
      </c>
      <c r="N93" s="1486">
        <f t="shared" si="31"/>
        <v>0.68133333333333335</v>
      </c>
      <c r="O93" s="1486">
        <f t="shared" si="31"/>
        <v>0.73809523809523814</v>
      </c>
      <c r="P93" s="1486">
        <f t="shared" si="31"/>
        <v>0.72394881170018277</v>
      </c>
      <c r="Q93" s="1486">
        <f t="shared" si="31"/>
        <v>0.862144420131291</v>
      </c>
      <c r="R93" s="1486">
        <f t="shared" si="31"/>
        <v>0.75203906417686195</v>
      </c>
      <c r="S93" s="1852"/>
      <c r="T93" s="15"/>
      <c r="U93" s="15"/>
      <c r="V93" s="17"/>
      <c r="W93" s="16"/>
      <c r="X93" s="14"/>
      <c r="Y93" s="14"/>
      <c r="Z93" s="14"/>
      <c r="AA93" s="14"/>
      <c r="AB93" s="14"/>
      <c r="AC93" s="14"/>
      <c r="AD93" s="14"/>
      <c r="AE93" s="14"/>
      <c r="AF93" s="14"/>
      <c r="AG93" s="14"/>
      <c r="AH93" s="14"/>
      <c r="AI93" s="14"/>
      <c r="AJ93" s="14"/>
      <c r="AK93" s="14"/>
      <c r="AL93" s="14"/>
      <c r="AM93" s="14"/>
      <c r="AN93" s="14"/>
      <c r="AO93" s="14"/>
    </row>
    <row r="94" spans="1:41" ht="15.75" customHeight="1" thickBot="1" x14ac:dyDescent="0.3">
      <c r="A94" s="1853" t="s">
        <v>771</v>
      </c>
      <c r="B94" s="1854"/>
      <c r="C94" s="1854"/>
      <c r="D94" s="1854"/>
      <c r="E94" s="1854"/>
      <c r="F94" s="1854"/>
      <c r="G94" s="1854"/>
      <c r="H94" s="1854"/>
      <c r="I94" s="1854"/>
      <c r="J94" s="1854"/>
      <c r="K94" s="1854"/>
      <c r="L94" s="1854"/>
      <c r="M94" s="1854"/>
      <c r="N94" s="1854"/>
      <c r="O94" s="1854"/>
      <c r="P94" s="1854"/>
      <c r="Q94" s="1854"/>
      <c r="R94" s="1854"/>
      <c r="S94" s="1855"/>
      <c r="T94" s="14"/>
      <c r="U94" s="14"/>
      <c r="V94" s="14"/>
      <c r="W94" s="14"/>
      <c r="X94" s="14"/>
      <c r="Y94" s="14"/>
      <c r="Z94" s="14"/>
      <c r="AA94" s="14"/>
      <c r="AB94" s="14"/>
      <c r="AC94" s="14"/>
      <c r="AD94" s="14"/>
      <c r="AE94" s="14"/>
      <c r="AF94" s="14"/>
      <c r="AG94" s="14"/>
      <c r="AH94" s="14"/>
      <c r="AI94" s="14"/>
      <c r="AJ94" s="14"/>
      <c r="AK94" s="14"/>
      <c r="AL94" s="14"/>
      <c r="AM94" s="14"/>
      <c r="AN94" s="14"/>
      <c r="AO94" s="14"/>
    </row>
    <row r="95" spans="1:41" ht="71.25" customHeight="1" thickBot="1" x14ac:dyDescent="0.3">
      <c r="A95" s="75"/>
      <c r="B95" s="161" t="s">
        <v>97</v>
      </c>
      <c r="C95" s="724" t="s">
        <v>80</v>
      </c>
      <c r="D95" s="170" t="s">
        <v>81</v>
      </c>
      <c r="E95" s="170" t="s">
        <v>82</v>
      </c>
      <c r="F95" s="170" t="s">
        <v>83</v>
      </c>
      <c r="G95" s="170" t="s">
        <v>84</v>
      </c>
      <c r="H95" s="170" t="s">
        <v>85</v>
      </c>
      <c r="I95" s="170" t="s">
        <v>86</v>
      </c>
      <c r="J95" s="170" t="s">
        <v>87</v>
      </c>
      <c r="K95" s="170" t="s">
        <v>88</v>
      </c>
      <c r="L95" s="170" t="s">
        <v>89</v>
      </c>
      <c r="M95" s="170" t="s">
        <v>90</v>
      </c>
      <c r="N95" s="170" t="s">
        <v>91</v>
      </c>
      <c r="O95" s="170" t="s">
        <v>92</v>
      </c>
      <c r="P95" s="170" t="s">
        <v>93</v>
      </c>
      <c r="Q95" s="171" t="s">
        <v>94</v>
      </c>
      <c r="R95" s="161" t="s">
        <v>95</v>
      </c>
      <c r="S95" s="161" t="s">
        <v>443</v>
      </c>
      <c r="T95" s="15"/>
      <c r="U95" s="15"/>
      <c r="V95" s="15"/>
      <c r="W95" s="16"/>
      <c r="X95" s="14"/>
      <c r="Y95" s="15"/>
      <c r="Z95" s="15"/>
      <c r="AA95" s="15"/>
      <c r="AB95" s="15"/>
      <c r="AC95" s="15"/>
      <c r="AD95" s="15"/>
      <c r="AE95" s="15"/>
      <c r="AF95" s="15"/>
      <c r="AG95" s="15"/>
      <c r="AH95" s="15"/>
      <c r="AI95" s="15"/>
      <c r="AJ95" s="15"/>
      <c r="AK95" s="15"/>
      <c r="AL95" s="15"/>
      <c r="AM95" s="15"/>
      <c r="AN95" s="15"/>
      <c r="AO95" s="16"/>
    </row>
    <row r="96" spans="1:41" ht="15.75" customHeight="1" thickBot="1" x14ac:dyDescent="0.3">
      <c r="A96" s="1856" t="s">
        <v>76</v>
      </c>
      <c r="B96" s="1857"/>
      <c r="C96" s="1857"/>
      <c r="D96" s="1857"/>
      <c r="E96" s="1857"/>
      <c r="F96" s="1857"/>
      <c r="G96" s="1857"/>
      <c r="H96" s="1857"/>
      <c r="I96" s="1857"/>
      <c r="J96" s="1857"/>
      <c r="K96" s="1857"/>
      <c r="L96" s="1857"/>
      <c r="M96" s="1857"/>
      <c r="N96" s="1857"/>
      <c r="O96" s="1857"/>
      <c r="P96" s="1857"/>
      <c r="Q96" s="1857"/>
      <c r="R96" s="1857"/>
      <c r="S96" s="1858"/>
      <c r="T96" s="15"/>
      <c r="U96" s="15"/>
      <c r="V96" s="15"/>
      <c r="W96" s="16"/>
      <c r="X96" s="14"/>
      <c r="Y96" s="15"/>
      <c r="Z96" s="15"/>
      <c r="AA96" s="15"/>
      <c r="AB96" s="15"/>
      <c r="AC96" s="15"/>
      <c r="AD96" s="15"/>
      <c r="AE96" s="15"/>
      <c r="AF96" s="17"/>
      <c r="AG96" s="15"/>
      <c r="AH96" s="15"/>
      <c r="AI96" s="15"/>
      <c r="AJ96" s="15"/>
      <c r="AK96" s="15"/>
      <c r="AL96" s="15"/>
      <c r="AM96" s="15"/>
      <c r="AN96" s="17"/>
      <c r="AO96" s="16"/>
    </row>
    <row r="97" spans="1:41" ht="17.25" customHeight="1" x14ac:dyDescent="0.25">
      <c r="A97" s="1849" t="s">
        <v>44</v>
      </c>
      <c r="B97" s="1709" t="s">
        <v>933</v>
      </c>
      <c r="C97" s="391">
        <v>0</v>
      </c>
      <c r="D97" s="391">
        <v>0</v>
      </c>
      <c r="E97" s="391">
        <v>0</v>
      </c>
      <c r="F97" s="391">
        <v>0</v>
      </c>
      <c r="G97" s="391">
        <v>0</v>
      </c>
      <c r="H97" s="391">
        <v>0</v>
      </c>
      <c r="I97" s="391">
        <v>0</v>
      </c>
      <c r="J97" s="391">
        <v>0</v>
      </c>
      <c r="K97" s="391">
        <v>0</v>
      </c>
      <c r="L97" s="391">
        <v>0</v>
      </c>
      <c r="M97" s="391">
        <v>0</v>
      </c>
      <c r="N97" s="391">
        <v>0</v>
      </c>
      <c r="O97" s="391">
        <v>0</v>
      </c>
      <c r="P97" s="391">
        <v>0</v>
      </c>
      <c r="Q97" s="392">
        <v>0</v>
      </c>
      <c r="R97" s="665">
        <f t="shared" ref="R97:R104" si="32">SUM(C97:Q97)</f>
        <v>0</v>
      </c>
      <c r="S97" s="695">
        <f>R97/SUM(R97:R100)</f>
        <v>0</v>
      </c>
      <c r="T97" s="15"/>
      <c r="U97" s="15"/>
      <c r="V97" s="15"/>
      <c r="W97" s="16"/>
      <c r="X97" s="14"/>
      <c r="Y97" s="15"/>
      <c r="Z97" s="15"/>
      <c r="AA97" s="15"/>
      <c r="AB97" s="15"/>
      <c r="AC97" s="15"/>
      <c r="AD97" s="15"/>
      <c r="AE97" s="15"/>
      <c r="AF97" s="17"/>
      <c r="AG97" s="15"/>
      <c r="AH97" s="15"/>
      <c r="AI97" s="15"/>
      <c r="AJ97" s="15"/>
      <c r="AK97" s="15"/>
      <c r="AL97" s="15"/>
      <c r="AM97" s="15"/>
      <c r="AN97" s="17"/>
      <c r="AO97" s="16"/>
    </row>
    <row r="98" spans="1:41" ht="17.25" customHeight="1" x14ac:dyDescent="0.25">
      <c r="A98" s="1847"/>
      <c r="B98" s="1688" t="s">
        <v>78</v>
      </c>
      <c r="C98" s="394">
        <v>1</v>
      </c>
      <c r="D98" s="394">
        <v>8</v>
      </c>
      <c r="E98" s="394">
        <v>15</v>
      </c>
      <c r="F98" s="394">
        <v>17</v>
      </c>
      <c r="G98" s="394">
        <v>1</v>
      </c>
      <c r="H98" s="394">
        <v>0</v>
      </c>
      <c r="I98" s="394">
        <v>2</v>
      </c>
      <c r="J98" s="394">
        <v>425</v>
      </c>
      <c r="K98" s="394">
        <v>84</v>
      </c>
      <c r="L98" s="394">
        <v>14</v>
      </c>
      <c r="M98" s="394">
        <v>121</v>
      </c>
      <c r="N98" s="394">
        <v>48</v>
      </c>
      <c r="O98" s="394">
        <v>2</v>
      </c>
      <c r="P98" s="394">
        <v>15</v>
      </c>
      <c r="Q98" s="395">
        <v>18</v>
      </c>
      <c r="R98" s="666">
        <f t="shared" si="32"/>
        <v>771</v>
      </c>
      <c r="S98" s="696">
        <f>R98/SUM(R97:R100)</f>
        <v>0.23001193317422433</v>
      </c>
      <c r="T98" s="15"/>
      <c r="U98" s="15"/>
      <c r="V98" s="15"/>
      <c r="W98" s="16"/>
      <c r="X98" s="14"/>
      <c r="Y98" s="15"/>
      <c r="Z98" s="15"/>
      <c r="AA98" s="15"/>
      <c r="AB98" s="15"/>
      <c r="AC98" s="15"/>
      <c r="AD98" s="15"/>
      <c r="AE98" s="15"/>
      <c r="AF98" s="17"/>
      <c r="AG98" s="15"/>
      <c r="AH98" s="15"/>
      <c r="AI98" s="15"/>
      <c r="AJ98" s="15"/>
      <c r="AK98" s="15"/>
      <c r="AL98" s="15"/>
      <c r="AM98" s="15"/>
      <c r="AN98" s="17"/>
      <c r="AO98" s="16"/>
    </row>
    <row r="99" spans="1:41" ht="17.25" customHeight="1" x14ac:dyDescent="0.25">
      <c r="A99" s="1847"/>
      <c r="B99" s="1688" t="s">
        <v>79</v>
      </c>
      <c r="C99" s="394">
        <v>2</v>
      </c>
      <c r="D99" s="394">
        <v>15</v>
      </c>
      <c r="E99" s="394">
        <v>7</v>
      </c>
      <c r="F99" s="394">
        <v>12</v>
      </c>
      <c r="G99" s="394">
        <v>6</v>
      </c>
      <c r="H99" s="394">
        <v>0</v>
      </c>
      <c r="I99" s="394">
        <v>1</v>
      </c>
      <c r="J99" s="394">
        <v>333</v>
      </c>
      <c r="K99" s="394">
        <v>18</v>
      </c>
      <c r="L99" s="394">
        <v>3</v>
      </c>
      <c r="M99" s="394">
        <v>89</v>
      </c>
      <c r="N99" s="394">
        <v>34</v>
      </c>
      <c r="O99" s="394">
        <v>3</v>
      </c>
      <c r="P99" s="394">
        <v>15</v>
      </c>
      <c r="Q99" s="395">
        <v>18</v>
      </c>
      <c r="R99" s="666">
        <f t="shared" si="32"/>
        <v>556</v>
      </c>
      <c r="S99" s="696">
        <f>R99/SUM(R97:R100)</f>
        <v>0.16587112171837709</v>
      </c>
      <c r="T99" s="15"/>
      <c r="U99" s="15"/>
      <c r="V99" s="15"/>
      <c r="W99" s="16"/>
      <c r="X99" s="14"/>
      <c r="Y99" s="15"/>
      <c r="Z99" s="15"/>
      <c r="AA99" s="15"/>
      <c r="AB99" s="15"/>
      <c r="AC99" s="15"/>
      <c r="AD99" s="15"/>
      <c r="AE99" s="15"/>
      <c r="AF99" s="17"/>
      <c r="AG99" s="15"/>
      <c r="AH99" s="15"/>
      <c r="AI99" s="15"/>
      <c r="AJ99" s="15"/>
      <c r="AK99" s="15"/>
      <c r="AL99" s="15"/>
      <c r="AM99" s="15"/>
      <c r="AN99" s="17"/>
      <c r="AO99" s="16"/>
    </row>
    <row r="100" spans="1:41" ht="17.25" customHeight="1" thickBot="1" x14ac:dyDescent="0.3">
      <c r="A100" s="1848"/>
      <c r="B100" s="1689" t="s">
        <v>442</v>
      </c>
      <c r="C100" s="397">
        <v>6</v>
      </c>
      <c r="D100" s="397">
        <v>28</v>
      </c>
      <c r="E100" s="397">
        <v>31</v>
      </c>
      <c r="F100" s="397">
        <v>17</v>
      </c>
      <c r="G100" s="397">
        <v>16</v>
      </c>
      <c r="H100" s="397">
        <v>5</v>
      </c>
      <c r="I100" s="397">
        <v>5</v>
      </c>
      <c r="J100" s="397">
        <v>1362</v>
      </c>
      <c r="K100" s="397">
        <v>51</v>
      </c>
      <c r="L100" s="397">
        <v>27</v>
      </c>
      <c r="M100" s="397">
        <v>274</v>
      </c>
      <c r="N100" s="397">
        <v>96</v>
      </c>
      <c r="O100" s="397">
        <v>6</v>
      </c>
      <c r="P100" s="397">
        <v>45</v>
      </c>
      <c r="Q100" s="398">
        <v>56</v>
      </c>
      <c r="R100" s="667">
        <f t="shared" si="32"/>
        <v>2025</v>
      </c>
      <c r="S100" s="697">
        <f>R100/SUM(R97:R100)</f>
        <v>0.60411694510739855</v>
      </c>
      <c r="T100" s="15"/>
      <c r="U100" s="15"/>
      <c r="V100" s="15"/>
      <c r="W100" s="16"/>
      <c r="X100" s="14"/>
      <c r="Y100" s="15"/>
      <c r="Z100" s="15"/>
      <c r="AA100" s="15"/>
      <c r="AB100" s="15"/>
      <c r="AC100" s="15"/>
      <c r="AD100" s="15"/>
      <c r="AE100" s="15"/>
      <c r="AF100" s="15"/>
      <c r="AG100" s="15"/>
      <c r="AH100" s="15"/>
      <c r="AI100" s="15"/>
      <c r="AJ100" s="15"/>
      <c r="AK100" s="15"/>
      <c r="AL100" s="15"/>
      <c r="AM100" s="15"/>
      <c r="AN100" s="15"/>
      <c r="AO100" s="16"/>
    </row>
    <row r="101" spans="1:41" ht="17.25" customHeight="1" x14ac:dyDescent="0.25">
      <c r="A101" s="1891" t="s">
        <v>48</v>
      </c>
      <c r="B101" s="1721" t="s">
        <v>933</v>
      </c>
      <c r="C101" s="381">
        <v>0</v>
      </c>
      <c r="D101" s="381">
        <v>0</v>
      </c>
      <c r="E101" s="381">
        <v>0</v>
      </c>
      <c r="F101" s="381">
        <v>0</v>
      </c>
      <c r="G101" s="381">
        <v>1</v>
      </c>
      <c r="H101" s="381">
        <v>0</v>
      </c>
      <c r="I101" s="381">
        <v>0</v>
      </c>
      <c r="J101" s="381">
        <v>1</v>
      </c>
      <c r="K101" s="381">
        <v>0</v>
      </c>
      <c r="L101" s="381">
        <v>0</v>
      </c>
      <c r="M101" s="381">
        <v>0</v>
      </c>
      <c r="N101" s="381">
        <v>0</v>
      </c>
      <c r="O101" s="381">
        <v>0</v>
      </c>
      <c r="P101" s="381">
        <v>0</v>
      </c>
      <c r="Q101" s="382">
        <v>0</v>
      </c>
      <c r="R101" s="2234">
        <f t="shared" si="32"/>
        <v>2</v>
      </c>
      <c r="S101" s="1473">
        <f>R101/SUM(R101:R104)</f>
        <v>2.2946305644791189E-4</v>
      </c>
      <c r="T101" s="15"/>
      <c r="U101" s="15"/>
      <c r="V101" s="15"/>
      <c r="W101" s="16"/>
      <c r="X101" s="14"/>
      <c r="Y101" s="15"/>
      <c r="Z101" s="15"/>
      <c r="AA101" s="15"/>
      <c r="AB101" s="15"/>
      <c r="AC101" s="15"/>
      <c r="AD101" s="15"/>
      <c r="AE101" s="15"/>
      <c r="AF101" s="17"/>
      <c r="AG101" s="15"/>
      <c r="AH101" s="15"/>
      <c r="AI101" s="15"/>
      <c r="AJ101" s="15"/>
      <c r="AK101" s="15"/>
      <c r="AL101" s="15"/>
      <c r="AM101" s="15"/>
      <c r="AN101" s="17"/>
      <c r="AO101" s="16"/>
    </row>
    <row r="102" spans="1:41" ht="17.25" customHeight="1" x14ac:dyDescent="0.25">
      <c r="A102" s="1892"/>
      <c r="B102" s="1723" t="s">
        <v>78</v>
      </c>
      <c r="C102" s="388">
        <v>3</v>
      </c>
      <c r="D102" s="388">
        <v>22</v>
      </c>
      <c r="E102" s="388">
        <v>31</v>
      </c>
      <c r="F102" s="388">
        <v>19</v>
      </c>
      <c r="G102" s="388">
        <v>9</v>
      </c>
      <c r="H102" s="388">
        <v>1</v>
      </c>
      <c r="I102" s="388">
        <v>6</v>
      </c>
      <c r="J102" s="388">
        <v>859</v>
      </c>
      <c r="K102" s="388">
        <v>82</v>
      </c>
      <c r="L102" s="388">
        <v>13</v>
      </c>
      <c r="M102" s="388">
        <v>433</v>
      </c>
      <c r="N102" s="388">
        <v>70</v>
      </c>
      <c r="O102" s="388">
        <v>12</v>
      </c>
      <c r="P102" s="388">
        <v>40</v>
      </c>
      <c r="Q102" s="389">
        <v>19</v>
      </c>
      <c r="R102" s="2235">
        <f t="shared" si="32"/>
        <v>1619</v>
      </c>
      <c r="S102" s="2236">
        <f>R102/SUM(R101:R104)</f>
        <v>0.18575034419458467</v>
      </c>
      <c r="T102" s="15"/>
      <c r="U102" s="15"/>
      <c r="V102" s="15"/>
      <c r="W102" s="16"/>
      <c r="X102" s="14"/>
      <c r="Y102" s="15"/>
      <c r="Z102" s="15"/>
      <c r="AA102" s="15"/>
      <c r="AB102" s="15"/>
      <c r="AC102" s="15"/>
      <c r="AD102" s="15"/>
      <c r="AE102" s="15"/>
      <c r="AF102" s="15"/>
      <c r="AG102" s="15"/>
      <c r="AH102" s="15"/>
      <c r="AI102" s="15"/>
      <c r="AJ102" s="15"/>
      <c r="AK102" s="15"/>
      <c r="AL102" s="15"/>
      <c r="AM102" s="15"/>
      <c r="AN102" s="15"/>
      <c r="AO102" s="16"/>
    </row>
    <row r="103" spans="1:41" ht="17.25" customHeight="1" x14ac:dyDescent="0.25">
      <c r="A103" s="1892"/>
      <c r="B103" s="1723" t="s">
        <v>79</v>
      </c>
      <c r="C103" s="388">
        <v>2</v>
      </c>
      <c r="D103" s="388">
        <v>22</v>
      </c>
      <c r="E103" s="388">
        <v>17</v>
      </c>
      <c r="F103" s="388">
        <v>16</v>
      </c>
      <c r="G103" s="388">
        <v>8</v>
      </c>
      <c r="H103" s="388">
        <v>3</v>
      </c>
      <c r="I103" s="388">
        <v>1</v>
      </c>
      <c r="J103" s="388">
        <v>683</v>
      </c>
      <c r="K103" s="388">
        <v>36</v>
      </c>
      <c r="L103" s="388">
        <v>7</v>
      </c>
      <c r="M103" s="388">
        <v>229</v>
      </c>
      <c r="N103" s="388">
        <v>61</v>
      </c>
      <c r="O103" s="388">
        <v>3</v>
      </c>
      <c r="P103" s="388">
        <v>49</v>
      </c>
      <c r="Q103" s="389">
        <v>27</v>
      </c>
      <c r="R103" s="2235">
        <f t="shared" si="32"/>
        <v>1164</v>
      </c>
      <c r="S103" s="2236">
        <f>R103/SUM(R101:R104)</f>
        <v>0.13354749885268472</v>
      </c>
      <c r="T103" s="15"/>
      <c r="U103" s="15"/>
      <c r="V103" s="15"/>
      <c r="W103" s="16"/>
      <c r="X103" s="14"/>
      <c r="Y103" s="15"/>
      <c r="Z103" s="15"/>
      <c r="AA103" s="15"/>
      <c r="AB103" s="15"/>
      <c r="AC103" s="15"/>
      <c r="AD103" s="15"/>
      <c r="AE103" s="15"/>
      <c r="AF103" s="15"/>
      <c r="AG103" s="15"/>
      <c r="AH103" s="15"/>
      <c r="AI103" s="15"/>
      <c r="AJ103" s="15"/>
      <c r="AK103" s="15"/>
      <c r="AL103" s="15"/>
      <c r="AM103" s="15"/>
      <c r="AN103" s="15"/>
      <c r="AO103" s="16"/>
    </row>
    <row r="104" spans="1:41" ht="17.25" customHeight="1" thickBot="1" x14ac:dyDescent="0.3">
      <c r="A104" s="1893"/>
      <c r="B104" s="1725" t="s">
        <v>442</v>
      </c>
      <c r="C104" s="386">
        <v>26</v>
      </c>
      <c r="D104" s="386">
        <v>116</v>
      </c>
      <c r="E104" s="386">
        <v>78</v>
      </c>
      <c r="F104" s="386">
        <v>44</v>
      </c>
      <c r="G104" s="386">
        <v>46</v>
      </c>
      <c r="H104" s="386">
        <v>11</v>
      </c>
      <c r="I104" s="386">
        <v>16</v>
      </c>
      <c r="J104" s="386">
        <v>3754</v>
      </c>
      <c r="K104" s="386">
        <v>188</v>
      </c>
      <c r="L104" s="386">
        <v>100</v>
      </c>
      <c r="M104" s="386">
        <v>935</v>
      </c>
      <c r="N104" s="386">
        <v>252</v>
      </c>
      <c r="O104" s="386">
        <v>26</v>
      </c>
      <c r="P104" s="386">
        <v>216</v>
      </c>
      <c r="Q104" s="387">
        <v>123</v>
      </c>
      <c r="R104" s="2237">
        <f t="shared" si="32"/>
        <v>5931</v>
      </c>
      <c r="S104" s="1004">
        <f>R104/SUM(R101:R104)</f>
        <v>0.68047269389628273</v>
      </c>
      <c r="T104" s="15"/>
      <c r="U104" s="15"/>
      <c r="V104" s="15"/>
      <c r="W104" s="16"/>
      <c r="X104" s="14"/>
      <c r="Y104" s="15"/>
      <c r="Z104" s="15"/>
      <c r="AA104" s="15"/>
      <c r="AB104" s="15"/>
      <c r="AC104" s="15"/>
      <c r="AD104" s="15"/>
      <c r="AE104" s="15"/>
      <c r="AF104" s="15"/>
      <c r="AG104" s="15"/>
      <c r="AH104" s="15"/>
      <c r="AI104" s="15"/>
      <c r="AJ104" s="15"/>
      <c r="AK104" s="15"/>
      <c r="AL104" s="15"/>
      <c r="AM104" s="15"/>
      <c r="AN104" s="15"/>
      <c r="AO104" s="16"/>
    </row>
    <row r="105" spans="1:41" ht="17.25" customHeight="1" x14ac:dyDescent="0.25">
      <c r="A105" s="1849" t="s">
        <v>45</v>
      </c>
      <c r="B105" s="1709" t="s">
        <v>933</v>
      </c>
      <c r="C105" s="391">
        <v>0</v>
      </c>
      <c r="D105" s="391">
        <v>0</v>
      </c>
      <c r="E105" s="391">
        <v>0</v>
      </c>
      <c r="F105" s="391">
        <v>0</v>
      </c>
      <c r="G105" s="391">
        <v>0</v>
      </c>
      <c r="H105" s="391">
        <v>0</v>
      </c>
      <c r="I105" s="391">
        <v>0</v>
      </c>
      <c r="J105" s="391">
        <v>4</v>
      </c>
      <c r="K105" s="391">
        <v>0</v>
      </c>
      <c r="L105" s="391">
        <v>0</v>
      </c>
      <c r="M105" s="391">
        <v>1</v>
      </c>
      <c r="N105" s="391">
        <v>0</v>
      </c>
      <c r="O105" s="391">
        <v>0</v>
      </c>
      <c r="P105" s="391">
        <v>0</v>
      </c>
      <c r="Q105" s="392">
        <v>0</v>
      </c>
      <c r="R105" s="665">
        <f t="shared" ref="R105" si="33">SUM(C105:Q105)</f>
        <v>5</v>
      </c>
      <c r="S105" s="695">
        <f>R105/SUM(R105:R108)</f>
        <v>5.3061657646184866E-4</v>
      </c>
      <c r="T105" s="15"/>
      <c r="U105" s="15"/>
      <c r="V105" s="15"/>
      <c r="W105" s="16"/>
      <c r="X105" s="14"/>
      <c r="Y105" s="15"/>
      <c r="Z105" s="15"/>
      <c r="AA105" s="15"/>
      <c r="AB105" s="15"/>
      <c r="AC105" s="15"/>
      <c r="AD105" s="15"/>
      <c r="AE105" s="15"/>
      <c r="AF105" s="17"/>
      <c r="AG105" s="15"/>
      <c r="AH105" s="15"/>
      <c r="AI105" s="15"/>
      <c r="AJ105" s="15"/>
      <c r="AK105" s="15"/>
      <c r="AL105" s="15"/>
      <c r="AM105" s="15"/>
      <c r="AN105" s="17"/>
      <c r="AO105" s="16"/>
    </row>
    <row r="106" spans="1:41" ht="17.25" customHeight="1" x14ac:dyDescent="0.25">
      <c r="A106" s="1847"/>
      <c r="B106" s="1688" t="s">
        <v>78</v>
      </c>
      <c r="C106" s="394">
        <v>0</v>
      </c>
      <c r="D106" s="394">
        <v>13</v>
      </c>
      <c r="E106" s="394">
        <v>12</v>
      </c>
      <c r="F106" s="394">
        <v>14</v>
      </c>
      <c r="G106" s="394">
        <v>6</v>
      </c>
      <c r="H106" s="394">
        <v>1</v>
      </c>
      <c r="I106" s="394">
        <v>3</v>
      </c>
      <c r="J106" s="394">
        <v>268</v>
      </c>
      <c r="K106" s="394">
        <v>34</v>
      </c>
      <c r="L106" s="394">
        <v>5</v>
      </c>
      <c r="M106" s="394">
        <v>158</v>
      </c>
      <c r="N106" s="394">
        <v>32</v>
      </c>
      <c r="O106" s="394">
        <v>0</v>
      </c>
      <c r="P106" s="394">
        <v>21</v>
      </c>
      <c r="Q106" s="395">
        <v>5</v>
      </c>
      <c r="R106" s="666">
        <f t="shared" ref="R106:R109" si="34">SUM(C106:Q106)</f>
        <v>572</v>
      </c>
      <c r="S106" s="696">
        <f>R106/SUM(R105:R108)</f>
        <v>6.0702536347235485E-2</v>
      </c>
      <c r="T106" s="15"/>
      <c r="U106" s="15"/>
      <c r="V106" s="15"/>
      <c r="W106" s="16"/>
      <c r="X106" s="14"/>
      <c r="Y106" s="15"/>
      <c r="Z106" s="15"/>
      <c r="AA106" s="15"/>
      <c r="AB106" s="15"/>
      <c r="AC106" s="15"/>
      <c r="AD106" s="15"/>
      <c r="AE106" s="15"/>
      <c r="AF106" s="15"/>
      <c r="AG106" s="15"/>
      <c r="AH106" s="15"/>
      <c r="AI106" s="15"/>
      <c r="AJ106" s="15"/>
      <c r="AK106" s="15"/>
      <c r="AL106" s="15"/>
      <c r="AM106" s="15"/>
      <c r="AN106" s="15"/>
      <c r="AO106" s="16"/>
    </row>
    <row r="107" spans="1:41" ht="17.25" customHeight="1" x14ac:dyDescent="0.25">
      <c r="A107" s="1847"/>
      <c r="B107" s="1688" t="s">
        <v>79</v>
      </c>
      <c r="C107" s="394">
        <v>2</v>
      </c>
      <c r="D107" s="394">
        <v>12</v>
      </c>
      <c r="E107" s="394">
        <v>13</v>
      </c>
      <c r="F107" s="394">
        <v>9</v>
      </c>
      <c r="G107" s="394">
        <v>4</v>
      </c>
      <c r="H107" s="394">
        <v>0</v>
      </c>
      <c r="I107" s="394">
        <v>0</v>
      </c>
      <c r="J107" s="394">
        <v>285</v>
      </c>
      <c r="K107" s="394">
        <v>15</v>
      </c>
      <c r="L107" s="394">
        <v>2</v>
      </c>
      <c r="M107" s="394">
        <v>113</v>
      </c>
      <c r="N107" s="394">
        <v>28</v>
      </c>
      <c r="O107" s="394">
        <v>1</v>
      </c>
      <c r="P107" s="394">
        <v>21</v>
      </c>
      <c r="Q107" s="395">
        <v>11</v>
      </c>
      <c r="R107" s="666">
        <f t="shared" si="34"/>
        <v>516</v>
      </c>
      <c r="S107" s="696">
        <f>R107/SUM(R105:R108)</f>
        <v>5.475963069086278E-2</v>
      </c>
      <c r="T107" s="15"/>
      <c r="U107" s="15"/>
      <c r="V107" s="15"/>
      <c r="W107" s="16"/>
      <c r="X107" s="14"/>
      <c r="Y107" s="15"/>
      <c r="Z107" s="15"/>
      <c r="AA107" s="15"/>
      <c r="AB107" s="15"/>
      <c r="AC107" s="15"/>
      <c r="AD107" s="15"/>
      <c r="AE107" s="15"/>
      <c r="AF107" s="15"/>
      <c r="AG107" s="15"/>
      <c r="AH107" s="15"/>
      <c r="AI107" s="15"/>
      <c r="AJ107" s="15"/>
      <c r="AK107" s="15"/>
      <c r="AL107" s="15"/>
      <c r="AM107" s="15"/>
      <c r="AN107" s="15"/>
      <c r="AO107" s="16"/>
    </row>
    <row r="108" spans="1:41" ht="17.25" customHeight="1" thickBot="1" x14ac:dyDescent="0.3">
      <c r="A108" s="1848"/>
      <c r="B108" s="1689" t="s">
        <v>442</v>
      </c>
      <c r="C108" s="397">
        <v>32</v>
      </c>
      <c r="D108" s="397">
        <v>177</v>
      </c>
      <c r="E108" s="397">
        <v>122</v>
      </c>
      <c r="F108" s="397">
        <v>56</v>
      </c>
      <c r="G108" s="397">
        <v>60</v>
      </c>
      <c r="H108" s="397">
        <v>15</v>
      </c>
      <c r="I108" s="397">
        <v>17</v>
      </c>
      <c r="J108" s="397">
        <v>5241</v>
      </c>
      <c r="K108" s="397">
        <v>300</v>
      </c>
      <c r="L108" s="397">
        <v>130</v>
      </c>
      <c r="M108" s="397">
        <v>1315</v>
      </c>
      <c r="N108" s="397">
        <v>398</v>
      </c>
      <c r="O108" s="397">
        <v>27</v>
      </c>
      <c r="P108" s="397">
        <v>256</v>
      </c>
      <c r="Q108" s="398">
        <v>184</v>
      </c>
      <c r="R108" s="667">
        <f t="shared" si="34"/>
        <v>8330</v>
      </c>
      <c r="S108" s="697">
        <f>R108/SUM(R105:R108)</f>
        <v>0.88400721638543989</v>
      </c>
      <c r="T108" s="15"/>
      <c r="U108" s="15"/>
      <c r="V108" s="15"/>
      <c r="W108" s="16"/>
      <c r="X108" s="14"/>
      <c r="Y108" s="15"/>
      <c r="Z108" s="15"/>
      <c r="AA108" s="15"/>
      <c r="AB108" s="15"/>
      <c r="AC108" s="15"/>
      <c r="AD108" s="15"/>
      <c r="AE108" s="15"/>
      <c r="AF108" s="17"/>
      <c r="AG108" s="15"/>
      <c r="AH108" s="15"/>
      <c r="AI108" s="15"/>
      <c r="AJ108" s="15"/>
      <c r="AK108" s="15"/>
      <c r="AL108" s="15"/>
      <c r="AM108" s="15"/>
      <c r="AN108" s="17"/>
      <c r="AO108" s="16"/>
    </row>
    <row r="109" spans="1:41" ht="17.25" customHeight="1" x14ac:dyDescent="0.25">
      <c r="A109" s="1891" t="s">
        <v>49</v>
      </c>
      <c r="B109" s="1721" t="s">
        <v>933</v>
      </c>
      <c r="C109" s="381">
        <v>0</v>
      </c>
      <c r="D109" s="381">
        <v>0</v>
      </c>
      <c r="E109" s="381">
        <v>0</v>
      </c>
      <c r="F109" s="381">
        <v>0</v>
      </c>
      <c r="G109" s="381">
        <v>0</v>
      </c>
      <c r="H109" s="381">
        <v>0</v>
      </c>
      <c r="I109" s="381">
        <v>0</v>
      </c>
      <c r="J109" s="381">
        <v>0</v>
      </c>
      <c r="K109" s="381">
        <v>0</v>
      </c>
      <c r="L109" s="381">
        <v>0</v>
      </c>
      <c r="M109" s="381">
        <v>0</v>
      </c>
      <c r="N109" s="381">
        <v>0</v>
      </c>
      <c r="O109" s="381">
        <v>0</v>
      </c>
      <c r="P109" s="381">
        <v>0</v>
      </c>
      <c r="Q109" s="382">
        <v>0</v>
      </c>
      <c r="R109" s="2234">
        <f t="shared" si="34"/>
        <v>0</v>
      </c>
      <c r="S109" s="1473">
        <f>R109/SUM(R109:R112)</f>
        <v>0</v>
      </c>
      <c r="T109" s="15"/>
      <c r="U109" s="15"/>
      <c r="V109" s="15"/>
      <c r="W109" s="16"/>
      <c r="X109" s="14"/>
      <c r="Y109" s="15"/>
      <c r="Z109" s="15"/>
      <c r="AA109" s="15"/>
      <c r="AB109" s="15"/>
      <c r="AC109" s="15"/>
      <c r="AD109" s="15"/>
      <c r="AE109" s="15"/>
      <c r="AF109" s="17"/>
      <c r="AG109" s="15"/>
      <c r="AH109" s="15"/>
      <c r="AI109" s="15"/>
      <c r="AJ109" s="15"/>
      <c r="AK109" s="15"/>
      <c r="AL109" s="15"/>
      <c r="AM109" s="15"/>
      <c r="AN109" s="17"/>
      <c r="AO109" s="16"/>
    </row>
    <row r="110" spans="1:41" ht="17.25" customHeight="1" x14ac:dyDescent="0.25">
      <c r="A110" s="1892"/>
      <c r="B110" s="1723" t="s">
        <v>78</v>
      </c>
      <c r="C110" s="388">
        <v>0</v>
      </c>
      <c r="D110" s="388">
        <v>0</v>
      </c>
      <c r="E110" s="388">
        <v>1</v>
      </c>
      <c r="F110" s="388">
        <v>0</v>
      </c>
      <c r="G110" s="388">
        <v>0</v>
      </c>
      <c r="H110" s="388">
        <v>0</v>
      </c>
      <c r="I110" s="388">
        <v>0</v>
      </c>
      <c r="J110" s="388">
        <v>24</v>
      </c>
      <c r="K110" s="388">
        <v>0</v>
      </c>
      <c r="L110" s="388">
        <v>0</v>
      </c>
      <c r="M110" s="388">
        <v>3</v>
      </c>
      <c r="N110" s="388">
        <v>3</v>
      </c>
      <c r="O110" s="388">
        <v>0</v>
      </c>
      <c r="P110" s="388">
        <v>2</v>
      </c>
      <c r="Q110" s="389">
        <v>0</v>
      </c>
      <c r="R110" s="2235">
        <f t="shared" ref="R110:R116" si="35">SUM(C110:Q110)</f>
        <v>33</v>
      </c>
      <c r="S110" s="2236">
        <f>R110/SUM(R109:R112)</f>
        <v>0.13200000000000001</v>
      </c>
      <c r="T110" s="15"/>
      <c r="U110" s="15"/>
      <c r="V110" s="15"/>
      <c r="W110" s="16"/>
      <c r="X110" s="14"/>
      <c r="Y110" s="15"/>
      <c r="Z110" s="15"/>
      <c r="AA110" s="15"/>
      <c r="AB110" s="15"/>
      <c r="AC110" s="15"/>
      <c r="AD110" s="15"/>
      <c r="AE110" s="15"/>
      <c r="AF110" s="17"/>
      <c r="AG110" s="15"/>
      <c r="AH110" s="15"/>
      <c r="AI110" s="15"/>
      <c r="AJ110" s="15"/>
      <c r="AK110" s="15"/>
      <c r="AL110" s="15"/>
      <c r="AM110" s="15"/>
      <c r="AN110" s="17"/>
      <c r="AO110" s="16"/>
    </row>
    <row r="111" spans="1:41" ht="17.25" customHeight="1" x14ac:dyDescent="0.25">
      <c r="A111" s="1892"/>
      <c r="B111" s="1723" t="s">
        <v>79</v>
      </c>
      <c r="C111" s="388">
        <v>0</v>
      </c>
      <c r="D111" s="388">
        <v>0</v>
      </c>
      <c r="E111" s="388">
        <v>0</v>
      </c>
      <c r="F111" s="388">
        <v>0</v>
      </c>
      <c r="G111" s="388">
        <v>0</v>
      </c>
      <c r="H111" s="388">
        <v>0</v>
      </c>
      <c r="I111" s="388">
        <v>0</v>
      </c>
      <c r="J111" s="388">
        <v>61</v>
      </c>
      <c r="K111" s="388">
        <v>0</v>
      </c>
      <c r="L111" s="388">
        <v>0</v>
      </c>
      <c r="M111" s="388">
        <v>4</v>
      </c>
      <c r="N111" s="388">
        <v>9</v>
      </c>
      <c r="O111" s="388">
        <v>1</v>
      </c>
      <c r="P111" s="388">
        <v>0</v>
      </c>
      <c r="Q111" s="389">
        <v>0</v>
      </c>
      <c r="R111" s="2235">
        <f t="shared" si="35"/>
        <v>75</v>
      </c>
      <c r="S111" s="2236">
        <f>R111/SUM(R109:R112)</f>
        <v>0.3</v>
      </c>
      <c r="T111" s="15"/>
      <c r="U111" s="15"/>
      <c r="V111" s="15"/>
      <c r="W111" s="16"/>
      <c r="X111" s="14"/>
      <c r="Y111" s="15"/>
      <c r="Z111" s="15"/>
      <c r="AA111" s="15"/>
      <c r="AB111" s="15"/>
      <c r="AC111" s="15"/>
      <c r="AD111" s="15"/>
      <c r="AE111" s="15"/>
      <c r="AF111" s="17"/>
      <c r="AG111" s="15"/>
      <c r="AH111" s="15"/>
      <c r="AI111" s="15"/>
      <c r="AJ111" s="15"/>
      <c r="AK111" s="15"/>
      <c r="AL111" s="15"/>
      <c r="AM111" s="15"/>
      <c r="AN111" s="17"/>
      <c r="AO111" s="16"/>
    </row>
    <row r="112" spans="1:41" ht="17.25" customHeight="1" thickBot="1" x14ac:dyDescent="0.3">
      <c r="A112" s="1892"/>
      <c r="B112" s="2241" t="s">
        <v>442</v>
      </c>
      <c r="C112" s="1686">
        <v>0</v>
      </c>
      <c r="D112" s="1686">
        <v>2</v>
      </c>
      <c r="E112" s="1686">
        <v>1</v>
      </c>
      <c r="F112" s="1686">
        <v>2</v>
      </c>
      <c r="G112" s="1686">
        <v>0</v>
      </c>
      <c r="H112" s="1686">
        <v>0</v>
      </c>
      <c r="I112" s="1686">
        <v>0</v>
      </c>
      <c r="J112" s="1686">
        <v>90</v>
      </c>
      <c r="K112" s="1686">
        <v>1</v>
      </c>
      <c r="L112" s="1686">
        <v>1</v>
      </c>
      <c r="M112" s="1686">
        <v>29</v>
      </c>
      <c r="N112" s="1686">
        <v>8</v>
      </c>
      <c r="O112" s="1686">
        <v>1</v>
      </c>
      <c r="P112" s="1686">
        <v>5</v>
      </c>
      <c r="Q112" s="1687">
        <v>2</v>
      </c>
      <c r="R112" s="2239">
        <f t="shared" si="35"/>
        <v>142</v>
      </c>
      <c r="S112" s="2240">
        <f>R112/SUM(R109:R112)</f>
        <v>0.56799999999999995</v>
      </c>
      <c r="T112" s="15"/>
      <c r="U112" s="15"/>
      <c r="V112" s="15"/>
      <c r="W112" s="16"/>
      <c r="X112" s="14"/>
      <c r="Y112" s="16"/>
      <c r="Z112" s="16"/>
      <c r="AA112" s="16"/>
      <c r="AB112" s="16"/>
      <c r="AC112" s="16"/>
      <c r="AD112" s="16"/>
      <c r="AE112" s="16"/>
      <c r="AF112" s="16"/>
      <c r="AG112" s="16"/>
      <c r="AH112" s="16"/>
      <c r="AI112" s="16"/>
      <c r="AJ112" s="16"/>
      <c r="AK112" s="16"/>
      <c r="AL112" s="16"/>
      <c r="AM112" s="16"/>
      <c r="AN112" s="16"/>
      <c r="AO112" s="15"/>
    </row>
    <row r="113" spans="1:41" ht="17.25" customHeight="1" thickTop="1" x14ac:dyDescent="0.25">
      <c r="A113" s="1846" t="s">
        <v>26</v>
      </c>
      <c r="B113" s="1718" t="s">
        <v>933</v>
      </c>
      <c r="C113" s="1710">
        <f>SUM(C97,C101,C105,C109)</f>
        <v>0</v>
      </c>
      <c r="D113" s="1710">
        <f t="shared" ref="D113:Q113" si="36">SUM(D97,D101,D105,D109)</f>
        <v>0</v>
      </c>
      <c r="E113" s="1710">
        <f t="shared" si="36"/>
        <v>0</v>
      </c>
      <c r="F113" s="1710">
        <f t="shared" si="36"/>
        <v>0</v>
      </c>
      <c r="G113" s="1710">
        <f t="shared" si="36"/>
        <v>1</v>
      </c>
      <c r="H113" s="1710">
        <f t="shared" si="36"/>
        <v>0</v>
      </c>
      <c r="I113" s="1710">
        <f t="shared" si="36"/>
        <v>0</v>
      </c>
      <c r="J113" s="1710">
        <f t="shared" si="36"/>
        <v>5</v>
      </c>
      <c r="K113" s="1710">
        <f t="shared" si="36"/>
        <v>0</v>
      </c>
      <c r="L113" s="1710">
        <f t="shared" si="36"/>
        <v>0</v>
      </c>
      <c r="M113" s="1710">
        <f t="shared" si="36"/>
        <v>1</v>
      </c>
      <c r="N113" s="1710">
        <f t="shared" si="36"/>
        <v>0</v>
      </c>
      <c r="O113" s="1710">
        <f t="shared" si="36"/>
        <v>0</v>
      </c>
      <c r="P113" s="1710">
        <f t="shared" si="36"/>
        <v>0</v>
      </c>
      <c r="Q113" s="1710">
        <f t="shared" si="36"/>
        <v>0</v>
      </c>
      <c r="R113" s="1711">
        <f t="shared" ref="R113" si="37">SUM(C113:Q113)</f>
        <v>7</v>
      </c>
      <c r="S113" s="1712">
        <f>R113/SUM(R113:R116)</f>
        <v>3.219723103813072E-4</v>
      </c>
      <c r="T113" s="15"/>
      <c r="U113" s="15"/>
      <c r="V113" s="15"/>
      <c r="W113" s="16"/>
      <c r="X113" s="14"/>
      <c r="Y113" s="15"/>
      <c r="Z113" s="15"/>
      <c r="AA113" s="15"/>
      <c r="AB113" s="15"/>
      <c r="AC113" s="15"/>
      <c r="AD113" s="15"/>
      <c r="AE113" s="15"/>
      <c r="AF113" s="17"/>
      <c r="AG113" s="15"/>
      <c r="AH113" s="15"/>
      <c r="AI113" s="15"/>
      <c r="AJ113" s="15"/>
      <c r="AK113" s="15"/>
      <c r="AL113" s="15"/>
      <c r="AM113" s="15"/>
      <c r="AN113" s="17"/>
      <c r="AO113" s="16"/>
    </row>
    <row r="114" spans="1:41" ht="17.25" customHeight="1" x14ac:dyDescent="0.25">
      <c r="A114" s="1847"/>
      <c r="B114" s="1688" t="s">
        <v>78</v>
      </c>
      <c r="C114" s="1713">
        <f>SUM(C98,C102,C106,C110)</f>
        <v>4</v>
      </c>
      <c r="D114" s="1713">
        <f t="shared" ref="D114:Q114" si="38">SUM(D98,D102,D106,D110)</f>
        <v>43</v>
      </c>
      <c r="E114" s="1713">
        <f t="shared" si="38"/>
        <v>59</v>
      </c>
      <c r="F114" s="1713">
        <f t="shared" si="38"/>
        <v>50</v>
      </c>
      <c r="G114" s="1713">
        <f t="shared" si="38"/>
        <v>16</v>
      </c>
      <c r="H114" s="1713">
        <f t="shared" si="38"/>
        <v>2</v>
      </c>
      <c r="I114" s="1713">
        <f t="shared" si="38"/>
        <v>11</v>
      </c>
      <c r="J114" s="1713">
        <f t="shared" si="38"/>
        <v>1576</v>
      </c>
      <c r="K114" s="1713">
        <f t="shared" si="38"/>
        <v>200</v>
      </c>
      <c r="L114" s="1713">
        <f t="shared" si="38"/>
        <v>32</v>
      </c>
      <c r="M114" s="1713">
        <f t="shared" si="38"/>
        <v>715</v>
      </c>
      <c r="N114" s="1713">
        <f t="shared" si="38"/>
        <v>153</v>
      </c>
      <c r="O114" s="1713">
        <f t="shared" si="38"/>
        <v>14</v>
      </c>
      <c r="P114" s="1713">
        <f t="shared" si="38"/>
        <v>78</v>
      </c>
      <c r="Q114" s="1713">
        <f t="shared" si="38"/>
        <v>42</v>
      </c>
      <c r="R114" s="1714">
        <f t="shared" si="35"/>
        <v>2995</v>
      </c>
      <c r="S114" s="1715">
        <f>R114/SUM(R113:R116)</f>
        <v>0.13775815279885931</v>
      </c>
      <c r="T114" s="15"/>
      <c r="U114" s="15"/>
      <c r="V114" s="15"/>
      <c r="W114" s="16"/>
      <c r="X114" s="14"/>
      <c r="Y114" s="16"/>
      <c r="Z114" s="16"/>
      <c r="AA114" s="16"/>
      <c r="AB114" s="16"/>
      <c r="AC114" s="16"/>
      <c r="AD114" s="16"/>
      <c r="AE114" s="16"/>
      <c r="AF114" s="16"/>
      <c r="AG114" s="16"/>
      <c r="AH114" s="16"/>
      <c r="AI114" s="16"/>
      <c r="AJ114" s="16"/>
      <c r="AK114" s="16"/>
      <c r="AL114" s="16"/>
      <c r="AM114" s="16"/>
      <c r="AN114" s="16"/>
      <c r="AO114" s="15"/>
    </row>
    <row r="115" spans="1:41" ht="17.25" customHeight="1" x14ac:dyDescent="0.25">
      <c r="A115" s="1847"/>
      <c r="B115" s="1688" t="s">
        <v>79</v>
      </c>
      <c r="C115" s="1713">
        <f>SUM(C99,C103,C107,C111)</f>
        <v>6</v>
      </c>
      <c r="D115" s="1713">
        <f t="shared" ref="D115:Q115" si="39">SUM(D99,D103,D107,D111)</f>
        <v>49</v>
      </c>
      <c r="E115" s="1713">
        <f t="shared" si="39"/>
        <v>37</v>
      </c>
      <c r="F115" s="1713">
        <f t="shared" si="39"/>
        <v>37</v>
      </c>
      <c r="G115" s="1713">
        <f t="shared" si="39"/>
        <v>18</v>
      </c>
      <c r="H115" s="1713">
        <f t="shared" si="39"/>
        <v>3</v>
      </c>
      <c r="I115" s="1713">
        <f t="shared" si="39"/>
        <v>2</v>
      </c>
      <c r="J115" s="1713">
        <f t="shared" si="39"/>
        <v>1362</v>
      </c>
      <c r="K115" s="1713">
        <f t="shared" si="39"/>
        <v>69</v>
      </c>
      <c r="L115" s="1713">
        <f t="shared" si="39"/>
        <v>12</v>
      </c>
      <c r="M115" s="1713">
        <f t="shared" si="39"/>
        <v>435</v>
      </c>
      <c r="N115" s="1713">
        <f t="shared" si="39"/>
        <v>132</v>
      </c>
      <c r="O115" s="1713">
        <f t="shared" si="39"/>
        <v>8</v>
      </c>
      <c r="P115" s="1713">
        <f t="shared" si="39"/>
        <v>85</v>
      </c>
      <c r="Q115" s="1713">
        <f t="shared" si="39"/>
        <v>56</v>
      </c>
      <c r="R115" s="666">
        <f t="shared" si="35"/>
        <v>2311</v>
      </c>
      <c r="S115" s="1715">
        <f>R115/SUM(R113:R116)</f>
        <v>0.10629685847017156</v>
      </c>
      <c r="T115" s="15"/>
      <c r="U115" s="15"/>
      <c r="V115" s="15"/>
      <c r="W115" s="16"/>
      <c r="X115" s="14"/>
      <c r="Y115" s="16"/>
      <c r="Z115" s="16"/>
      <c r="AA115" s="16"/>
      <c r="AB115" s="16"/>
      <c r="AC115" s="16"/>
      <c r="AD115" s="16"/>
      <c r="AE115" s="16"/>
      <c r="AF115" s="16"/>
      <c r="AG115" s="16"/>
      <c r="AH115" s="16"/>
      <c r="AI115" s="16"/>
      <c r="AJ115" s="16"/>
      <c r="AK115" s="16"/>
      <c r="AL115" s="16"/>
      <c r="AM115" s="16"/>
      <c r="AN115" s="16"/>
      <c r="AO115" s="15"/>
    </row>
    <row r="116" spans="1:41" ht="17.25" customHeight="1" thickBot="1" x14ac:dyDescent="0.3">
      <c r="A116" s="1848"/>
      <c r="B116" s="1689" t="s">
        <v>442</v>
      </c>
      <c r="C116" s="1716">
        <f>SUM(C100,C104,C108,C112)</f>
        <v>64</v>
      </c>
      <c r="D116" s="1716">
        <f t="shared" ref="D116:Q116" si="40">SUM(D100,D104,D108,D112)</f>
        <v>323</v>
      </c>
      <c r="E116" s="1716">
        <f t="shared" si="40"/>
        <v>232</v>
      </c>
      <c r="F116" s="1716">
        <f t="shared" si="40"/>
        <v>119</v>
      </c>
      <c r="G116" s="1716">
        <f t="shared" si="40"/>
        <v>122</v>
      </c>
      <c r="H116" s="1716">
        <f t="shared" si="40"/>
        <v>31</v>
      </c>
      <c r="I116" s="1716">
        <f t="shared" si="40"/>
        <v>38</v>
      </c>
      <c r="J116" s="1716">
        <f t="shared" si="40"/>
        <v>10447</v>
      </c>
      <c r="K116" s="1716">
        <f t="shared" si="40"/>
        <v>540</v>
      </c>
      <c r="L116" s="1716">
        <f t="shared" si="40"/>
        <v>258</v>
      </c>
      <c r="M116" s="1716">
        <f t="shared" si="40"/>
        <v>2553</v>
      </c>
      <c r="N116" s="1716">
        <f t="shared" si="40"/>
        <v>754</v>
      </c>
      <c r="O116" s="1716">
        <f t="shared" si="40"/>
        <v>60</v>
      </c>
      <c r="P116" s="1716">
        <f t="shared" si="40"/>
        <v>522</v>
      </c>
      <c r="Q116" s="1716">
        <f t="shared" si="40"/>
        <v>365</v>
      </c>
      <c r="R116" s="667">
        <f t="shared" si="35"/>
        <v>16428</v>
      </c>
      <c r="S116" s="1717">
        <f>R116/SUM(R113:R116)</f>
        <v>0.75562301642058782</v>
      </c>
      <c r="T116" s="15"/>
      <c r="U116" s="15"/>
      <c r="V116" s="15"/>
      <c r="W116" s="16"/>
      <c r="X116" s="14"/>
      <c r="Y116" s="14"/>
      <c r="Z116" s="14"/>
      <c r="AA116" s="14"/>
      <c r="AB116" s="14"/>
      <c r="AC116" s="14"/>
      <c r="AD116" s="14"/>
      <c r="AE116" s="14"/>
      <c r="AF116" s="14"/>
      <c r="AG116" s="14"/>
      <c r="AH116" s="14"/>
      <c r="AI116" s="14"/>
      <c r="AJ116" s="14"/>
      <c r="AK116" s="14"/>
      <c r="AL116" s="14"/>
      <c r="AM116" s="14"/>
      <c r="AN116" s="14"/>
      <c r="AO116" s="14"/>
    </row>
    <row r="117" spans="1:41" ht="17.25" customHeight="1" thickBot="1" x14ac:dyDescent="0.3">
      <c r="A117" s="1860" t="s">
        <v>350</v>
      </c>
      <c r="B117" s="1861"/>
      <c r="C117" s="1857"/>
      <c r="D117" s="1857"/>
      <c r="E117" s="1857"/>
      <c r="F117" s="1857"/>
      <c r="G117" s="1857"/>
      <c r="H117" s="1857"/>
      <c r="I117" s="1857"/>
      <c r="J117" s="1857"/>
      <c r="K117" s="1857"/>
      <c r="L117" s="1857"/>
      <c r="M117" s="1857"/>
      <c r="N117" s="1857"/>
      <c r="O117" s="1857"/>
      <c r="P117" s="1857"/>
      <c r="Q117" s="1857"/>
      <c r="R117" s="1861"/>
      <c r="S117" s="1862"/>
      <c r="T117" s="15"/>
      <c r="U117" s="15"/>
      <c r="V117" s="15"/>
      <c r="W117" s="16"/>
      <c r="X117" s="14"/>
      <c r="Y117" s="14"/>
      <c r="Z117" s="14"/>
      <c r="AA117" s="14"/>
      <c r="AB117" s="14"/>
      <c r="AC117" s="14"/>
      <c r="AD117" s="14"/>
      <c r="AE117" s="14"/>
      <c r="AF117" s="14"/>
      <c r="AG117" s="14"/>
      <c r="AH117" s="14"/>
      <c r="AI117" s="14"/>
      <c r="AJ117" s="14"/>
      <c r="AK117" s="14"/>
      <c r="AL117" s="14"/>
      <c r="AM117" s="14"/>
      <c r="AN117" s="14"/>
      <c r="AO117" s="14"/>
    </row>
    <row r="118" spans="1:41" ht="17.25" customHeight="1" x14ac:dyDescent="0.25">
      <c r="A118" s="1849" t="s">
        <v>75</v>
      </c>
      <c r="B118" s="1709" t="s">
        <v>933</v>
      </c>
      <c r="C118" s="391">
        <v>0</v>
      </c>
      <c r="D118" s="391">
        <v>0</v>
      </c>
      <c r="E118" s="391">
        <v>0</v>
      </c>
      <c r="F118" s="391">
        <v>0</v>
      </c>
      <c r="G118" s="391">
        <v>0</v>
      </c>
      <c r="H118" s="391">
        <v>0</v>
      </c>
      <c r="I118" s="391">
        <v>0</v>
      </c>
      <c r="J118" s="391">
        <v>0</v>
      </c>
      <c r="K118" s="391">
        <v>0</v>
      </c>
      <c r="L118" s="391">
        <v>0</v>
      </c>
      <c r="M118" s="391">
        <v>0</v>
      </c>
      <c r="N118" s="391">
        <v>0</v>
      </c>
      <c r="O118" s="391">
        <v>0</v>
      </c>
      <c r="P118" s="391">
        <v>0</v>
      </c>
      <c r="Q118" s="392">
        <v>0</v>
      </c>
      <c r="R118" s="665">
        <f t="shared" ref="R118" si="41">SUM(C118:Q118)</f>
        <v>0</v>
      </c>
      <c r="S118" s="695">
        <f>R118/SUM(R118:R121)</f>
        <v>0</v>
      </c>
      <c r="T118" s="15"/>
      <c r="U118" s="15"/>
      <c r="V118" s="15"/>
      <c r="W118" s="16"/>
      <c r="X118" s="14"/>
      <c r="Y118" s="15"/>
      <c r="Z118" s="15"/>
      <c r="AA118" s="15"/>
      <c r="AB118" s="15"/>
      <c r="AC118" s="15"/>
      <c r="AD118" s="15"/>
      <c r="AE118" s="15"/>
      <c r="AF118" s="17"/>
      <c r="AG118" s="15"/>
      <c r="AH118" s="15"/>
      <c r="AI118" s="15"/>
      <c r="AJ118" s="15"/>
      <c r="AK118" s="15"/>
      <c r="AL118" s="15"/>
      <c r="AM118" s="15"/>
      <c r="AN118" s="17"/>
      <c r="AO118" s="16"/>
    </row>
    <row r="119" spans="1:41" ht="15.95" customHeight="1" x14ac:dyDescent="0.25">
      <c r="A119" s="1847"/>
      <c r="B119" s="1688" t="s">
        <v>78</v>
      </c>
      <c r="C119" s="394">
        <v>0</v>
      </c>
      <c r="D119" s="394">
        <v>1</v>
      </c>
      <c r="E119" s="394">
        <v>0</v>
      </c>
      <c r="F119" s="394">
        <v>0</v>
      </c>
      <c r="G119" s="394">
        <v>0</v>
      </c>
      <c r="H119" s="394">
        <v>0</v>
      </c>
      <c r="I119" s="394">
        <v>0</v>
      </c>
      <c r="J119" s="394">
        <v>2</v>
      </c>
      <c r="K119" s="394">
        <v>0</v>
      </c>
      <c r="L119" s="394">
        <v>0</v>
      </c>
      <c r="M119" s="394">
        <v>0</v>
      </c>
      <c r="N119" s="394">
        <v>0</v>
      </c>
      <c r="O119" s="394">
        <v>0</v>
      </c>
      <c r="P119" s="394">
        <v>0</v>
      </c>
      <c r="Q119" s="395">
        <v>0</v>
      </c>
      <c r="R119" s="666">
        <f t="shared" ref="R119:R133" si="42">SUM(C119:Q119)</f>
        <v>3</v>
      </c>
      <c r="S119" s="696">
        <f>R119/SUM(R118:R121)</f>
        <v>1.7857142857142856E-2</v>
      </c>
      <c r="T119" s="15"/>
      <c r="U119" s="15"/>
      <c r="V119" s="15"/>
      <c r="W119" s="16"/>
      <c r="X119" s="14"/>
      <c r="Y119" s="14"/>
      <c r="Z119" s="14"/>
      <c r="AA119" s="14"/>
      <c r="AB119" s="14"/>
      <c r="AC119" s="14"/>
      <c r="AD119" s="14"/>
      <c r="AE119" s="14"/>
      <c r="AF119" s="14"/>
      <c r="AG119" s="14"/>
      <c r="AH119" s="14"/>
      <c r="AI119" s="14"/>
      <c r="AJ119" s="14"/>
      <c r="AK119" s="14"/>
      <c r="AL119" s="14"/>
      <c r="AM119" s="14"/>
      <c r="AN119" s="14"/>
      <c r="AO119" s="14"/>
    </row>
    <row r="120" spans="1:41" ht="15.95" customHeight="1" x14ac:dyDescent="0.25">
      <c r="A120" s="1847"/>
      <c r="B120" s="1688" t="s">
        <v>79</v>
      </c>
      <c r="C120" s="394">
        <v>0</v>
      </c>
      <c r="D120" s="394">
        <v>0</v>
      </c>
      <c r="E120" s="394">
        <v>0</v>
      </c>
      <c r="F120" s="394">
        <v>0</v>
      </c>
      <c r="G120" s="394">
        <v>0</v>
      </c>
      <c r="H120" s="394">
        <v>0</v>
      </c>
      <c r="I120" s="394">
        <v>0</v>
      </c>
      <c r="J120" s="394">
        <v>2</v>
      </c>
      <c r="K120" s="394">
        <v>0</v>
      </c>
      <c r="L120" s="394">
        <v>0</v>
      </c>
      <c r="M120" s="394">
        <v>0</v>
      </c>
      <c r="N120" s="394">
        <v>0</v>
      </c>
      <c r="O120" s="394">
        <v>0</v>
      </c>
      <c r="P120" s="394">
        <v>0</v>
      </c>
      <c r="Q120" s="395">
        <v>1</v>
      </c>
      <c r="R120" s="666">
        <f t="shared" si="42"/>
        <v>3</v>
      </c>
      <c r="S120" s="696">
        <f>R120/SUM(R118:R121)</f>
        <v>1.7857142857142856E-2</v>
      </c>
      <c r="T120" s="15"/>
      <c r="U120" s="15"/>
      <c r="V120" s="15"/>
      <c r="W120" s="16"/>
      <c r="X120" s="14"/>
      <c r="Y120" s="14"/>
      <c r="Z120" s="14"/>
      <c r="AA120" s="14"/>
      <c r="AB120" s="14"/>
      <c r="AC120" s="14"/>
      <c r="AD120" s="14"/>
      <c r="AE120" s="14"/>
      <c r="AF120" s="14"/>
      <c r="AG120" s="14"/>
      <c r="AH120" s="14"/>
      <c r="AI120" s="14"/>
      <c r="AJ120" s="14"/>
      <c r="AK120" s="14"/>
      <c r="AL120" s="14"/>
      <c r="AM120" s="14"/>
      <c r="AN120" s="14"/>
      <c r="AO120" s="14"/>
    </row>
    <row r="121" spans="1:41" ht="15.95" customHeight="1" thickBot="1" x14ac:dyDescent="0.3">
      <c r="A121" s="1848"/>
      <c r="B121" s="1689" t="s">
        <v>442</v>
      </c>
      <c r="C121" s="397">
        <v>1</v>
      </c>
      <c r="D121" s="397">
        <v>3</v>
      </c>
      <c r="E121" s="397">
        <v>3</v>
      </c>
      <c r="F121" s="397">
        <v>1</v>
      </c>
      <c r="G121" s="397">
        <v>2</v>
      </c>
      <c r="H121" s="397">
        <v>1</v>
      </c>
      <c r="I121" s="397">
        <v>0</v>
      </c>
      <c r="J121" s="397">
        <v>100</v>
      </c>
      <c r="K121" s="397">
        <v>6</v>
      </c>
      <c r="L121" s="397">
        <v>1</v>
      </c>
      <c r="M121" s="397">
        <v>27</v>
      </c>
      <c r="N121" s="397">
        <v>7</v>
      </c>
      <c r="O121" s="397">
        <v>0</v>
      </c>
      <c r="P121" s="397">
        <v>6</v>
      </c>
      <c r="Q121" s="398">
        <v>4</v>
      </c>
      <c r="R121" s="667">
        <f t="shared" si="42"/>
        <v>162</v>
      </c>
      <c r="S121" s="697">
        <f>R121/SUM(R118:R121)</f>
        <v>0.9642857142857143</v>
      </c>
      <c r="T121" s="15"/>
      <c r="U121" s="15"/>
      <c r="V121" s="15"/>
      <c r="W121" s="16"/>
      <c r="X121" s="14"/>
      <c r="Y121" s="14"/>
      <c r="Z121" s="14"/>
      <c r="AA121" s="14"/>
      <c r="AB121" s="14"/>
      <c r="AC121" s="14"/>
      <c r="AD121" s="14"/>
      <c r="AE121" s="14"/>
      <c r="AF121" s="14"/>
      <c r="AG121" s="14"/>
      <c r="AH121" s="14"/>
      <c r="AI121" s="14"/>
      <c r="AJ121" s="14"/>
      <c r="AK121" s="14"/>
      <c r="AL121" s="14"/>
      <c r="AM121" s="14"/>
      <c r="AN121" s="14"/>
      <c r="AO121" s="14"/>
    </row>
    <row r="122" spans="1:41" ht="17.25" customHeight="1" x14ac:dyDescent="0.25">
      <c r="A122" s="1891" t="s">
        <v>46</v>
      </c>
      <c r="B122" s="1721" t="s">
        <v>933</v>
      </c>
      <c r="C122" s="381">
        <v>0</v>
      </c>
      <c r="D122" s="381">
        <v>0</v>
      </c>
      <c r="E122" s="381">
        <v>0</v>
      </c>
      <c r="F122" s="381">
        <v>0</v>
      </c>
      <c r="G122" s="381">
        <v>1</v>
      </c>
      <c r="H122" s="381">
        <v>0</v>
      </c>
      <c r="I122" s="381">
        <v>0</v>
      </c>
      <c r="J122" s="381">
        <v>4</v>
      </c>
      <c r="K122" s="381">
        <v>0</v>
      </c>
      <c r="L122" s="381">
        <v>0</v>
      </c>
      <c r="M122" s="381">
        <v>1</v>
      </c>
      <c r="N122" s="381">
        <v>0</v>
      </c>
      <c r="O122" s="381">
        <v>0</v>
      </c>
      <c r="P122" s="381">
        <v>0</v>
      </c>
      <c r="Q122" s="382">
        <v>0</v>
      </c>
      <c r="R122" s="2234">
        <f t="shared" ref="R122" si="43">SUM(C122:Q122)</f>
        <v>6</v>
      </c>
      <c r="S122" s="1473">
        <f>R122/SUM(R122:R125)</f>
        <v>4.1276829939460648E-4</v>
      </c>
      <c r="T122" s="15"/>
      <c r="U122" s="15"/>
      <c r="V122" s="15"/>
      <c r="W122" s="16"/>
      <c r="X122" s="14"/>
      <c r="Y122" s="15"/>
      <c r="Z122" s="15"/>
      <c r="AA122" s="15"/>
      <c r="AB122" s="15"/>
      <c r="AC122" s="15"/>
      <c r="AD122" s="15"/>
      <c r="AE122" s="15"/>
      <c r="AF122" s="17"/>
      <c r="AG122" s="15"/>
      <c r="AH122" s="15"/>
      <c r="AI122" s="15"/>
      <c r="AJ122" s="15"/>
      <c r="AK122" s="15"/>
      <c r="AL122" s="15"/>
      <c r="AM122" s="15"/>
      <c r="AN122" s="17"/>
      <c r="AO122" s="16"/>
    </row>
    <row r="123" spans="1:41" ht="15.95" customHeight="1" x14ac:dyDescent="0.25">
      <c r="A123" s="1892"/>
      <c r="B123" s="1723" t="s">
        <v>78</v>
      </c>
      <c r="C123" s="388">
        <v>2</v>
      </c>
      <c r="D123" s="388">
        <v>28</v>
      </c>
      <c r="E123" s="388">
        <v>42</v>
      </c>
      <c r="F123" s="388">
        <v>40</v>
      </c>
      <c r="G123" s="388">
        <v>9</v>
      </c>
      <c r="H123" s="388">
        <v>1</v>
      </c>
      <c r="I123" s="388">
        <v>8</v>
      </c>
      <c r="J123" s="388">
        <v>1079</v>
      </c>
      <c r="K123" s="388">
        <v>164</v>
      </c>
      <c r="L123" s="388">
        <v>28</v>
      </c>
      <c r="M123" s="388">
        <v>509</v>
      </c>
      <c r="N123" s="388">
        <v>116</v>
      </c>
      <c r="O123" s="388">
        <v>13</v>
      </c>
      <c r="P123" s="388">
        <v>47</v>
      </c>
      <c r="Q123" s="389">
        <v>35</v>
      </c>
      <c r="R123" s="2235">
        <f t="shared" si="42"/>
        <v>2121</v>
      </c>
      <c r="S123" s="2236">
        <f>R123/SUM(R122:R125)</f>
        <v>0.14591359383599339</v>
      </c>
      <c r="T123" s="15"/>
      <c r="U123" s="15"/>
      <c r="V123" s="15"/>
      <c r="W123" s="16"/>
      <c r="X123" s="14"/>
      <c r="Y123" s="14"/>
      <c r="Z123" s="14"/>
      <c r="AA123" s="14"/>
      <c r="AB123" s="14"/>
      <c r="AC123" s="14"/>
      <c r="AD123" s="14"/>
      <c r="AE123" s="14"/>
      <c r="AF123" s="14"/>
      <c r="AG123" s="14"/>
      <c r="AH123" s="14"/>
      <c r="AI123" s="14"/>
      <c r="AJ123" s="14"/>
      <c r="AK123" s="14"/>
      <c r="AL123" s="14"/>
      <c r="AM123" s="14"/>
      <c r="AN123" s="14"/>
      <c r="AO123" s="14"/>
    </row>
    <row r="124" spans="1:41" ht="15.95" customHeight="1" x14ac:dyDescent="0.25">
      <c r="A124" s="1892"/>
      <c r="B124" s="1723" t="s">
        <v>79</v>
      </c>
      <c r="C124" s="388">
        <v>3</v>
      </c>
      <c r="D124" s="388">
        <v>39</v>
      </c>
      <c r="E124" s="388">
        <v>26</v>
      </c>
      <c r="F124" s="388">
        <v>26</v>
      </c>
      <c r="G124" s="388">
        <v>14</v>
      </c>
      <c r="H124" s="388">
        <v>1</v>
      </c>
      <c r="I124" s="388">
        <v>1</v>
      </c>
      <c r="J124" s="388">
        <v>996</v>
      </c>
      <c r="K124" s="388">
        <v>50</v>
      </c>
      <c r="L124" s="388">
        <v>9</v>
      </c>
      <c r="M124" s="388">
        <v>324</v>
      </c>
      <c r="N124" s="388">
        <v>94</v>
      </c>
      <c r="O124" s="388">
        <v>5</v>
      </c>
      <c r="P124" s="388">
        <v>52</v>
      </c>
      <c r="Q124" s="389">
        <v>42</v>
      </c>
      <c r="R124" s="2235">
        <f t="shared" si="42"/>
        <v>1682</v>
      </c>
      <c r="S124" s="2236">
        <f>R124/SUM(R122:R125)</f>
        <v>0.11571271326362136</v>
      </c>
      <c r="T124" s="15"/>
      <c r="U124" s="15"/>
      <c r="V124" s="15"/>
      <c r="W124" s="16"/>
      <c r="X124" s="14"/>
      <c r="Y124" s="14"/>
      <c r="Z124" s="14"/>
      <c r="AA124" s="14"/>
      <c r="AB124" s="14"/>
      <c r="AC124" s="14"/>
      <c r="AD124" s="14"/>
      <c r="AE124" s="14"/>
      <c r="AF124" s="14"/>
      <c r="AG124" s="14"/>
      <c r="AH124" s="14"/>
      <c r="AI124" s="14"/>
      <c r="AJ124" s="14"/>
      <c r="AK124" s="14"/>
      <c r="AL124" s="14"/>
      <c r="AM124" s="14"/>
      <c r="AN124" s="14"/>
      <c r="AO124" s="14"/>
    </row>
    <row r="125" spans="1:41" ht="15.95" customHeight="1" thickBot="1" x14ac:dyDescent="0.3">
      <c r="A125" s="1893"/>
      <c r="B125" s="1725" t="s">
        <v>442</v>
      </c>
      <c r="C125" s="386">
        <v>40</v>
      </c>
      <c r="D125" s="386">
        <v>206</v>
      </c>
      <c r="E125" s="386">
        <v>136</v>
      </c>
      <c r="F125" s="386">
        <v>79</v>
      </c>
      <c r="G125" s="386">
        <v>78</v>
      </c>
      <c r="H125" s="386">
        <v>18</v>
      </c>
      <c r="I125" s="386">
        <v>33</v>
      </c>
      <c r="J125" s="386">
        <v>6769</v>
      </c>
      <c r="K125" s="386">
        <v>355</v>
      </c>
      <c r="L125" s="386">
        <v>174</v>
      </c>
      <c r="M125" s="386">
        <v>1721</v>
      </c>
      <c r="N125" s="386">
        <v>480</v>
      </c>
      <c r="O125" s="386">
        <v>45</v>
      </c>
      <c r="P125" s="386">
        <v>336</v>
      </c>
      <c r="Q125" s="387">
        <v>257</v>
      </c>
      <c r="R125" s="2237">
        <f t="shared" si="42"/>
        <v>10727</v>
      </c>
      <c r="S125" s="1004">
        <f>R125/SUM(R122:R125)</f>
        <v>0.73796092460099061</v>
      </c>
      <c r="T125" s="15"/>
      <c r="U125" s="15"/>
      <c r="V125" s="15"/>
      <c r="W125" s="16"/>
      <c r="X125" s="14"/>
      <c r="Y125" s="14"/>
      <c r="Z125" s="14"/>
      <c r="AA125" s="14"/>
      <c r="AB125" s="14"/>
      <c r="AC125" s="14"/>
      <c r="AD125" s="14"/>
      <c r="AE125" s="14"/>
      <c r="AF125" s="14"/>
      <c r="AG125" s="14"/>
      <c r="AH125" s="14"/>
      <c r="AI125" s="14"/>
      <c r="AJ125" s="14"/>
      <c r="AK125" s="14"/>
      <c r="AL125" s="14"/>
      <c r="AM125" s="14"/>
      <c r="AN125" s="14"/>
      <c r="AO125" s="14"/>
    </row>
    <row r="126" spans="1:41" ht="17.25" customHeight="1" x14ac:dyDescent="0.25">
      <c r="A126" s="1849" t="s">
        <v>47</v>
      </c>
      <c r="B126" s="1709" t="s">
        <v>933</v>
      </c>
      <c r="C126" s="391">
        <v>0</v>
      </c>
      <c r="D126" s="391">
        <v>0</v>
      </c>
      <c r="E126" s="391">
        <v>0</v>
      </c>
      <c r="F126" s="391">
        <v>0</v>
      </c>
      <c r="G126" s="391">
        <v>0</v>
      </c>
      <c r="H126" s="391">
        <v>0</v>
      </c>
      <c r="I126" s="391">
        <v>0</v>
      </c>
      <c r="J126" s="391">
        <v>1</v>
      </c>
      <c r="K126" s="391">
        <v>0</v>
      </c>
      <c r="L126" s="391">
        <v>0</v>
      </c>
      <c r="M126" s="391">
        <v>0</v>
      </c>
      <c r="N126" s="391">
        <v>0</v>
      </c>
      <c r="O126" s="391">
        <v>0</v>
      </c>
      <c r="P126" s="391">
        <v>0</v>
      </c>
      <c r="Q126" s="392">
        <v>0</v>
      </c>
      <c r="R126" s="665">
        <f t="shared" ref="R126" si="44">SUM(C126:Q126)</f>
        <v>1</v>
      </c>
      <c r="S126" s="695">
        <f>R126/SUM(R126:R129)</f>
        <v>1.5518311607697082E-4</v>
      </c>
      <c r="T126" s="15"/>
      <c r="U126" s="15"/>
      <c r="V126" s="15"/>
      <c r="W126" s="16"/>
      <c r="X126" s="14"/>
      <c r="Y126" s="15"/>
      <c r="Z126" s="15"/>
      <c r="AA126" s="15"/>
      <c r="AB126" s="15"/>
      <c r="AC126" s="15"/>
      <c r="AD126" s="15"/>
      <c r="AE126" s="15"/>
      <c r="AF126" s="17"/>
      <c r="AG126" s="15"/>
      <c r="AH126" s="15"/>
      <c r="AI126" s="15"/>
      <c r="AJ126" s="15"/>
      <c r="AK126" s="15"/>
      <c r="AL126" s="15"/>
      <c r="AM126" s="15"/>
      <c r="AN126" s="17"/>
      <c r="AO126" s="16"/>
    </row>
    <row r="127" spans="1:41" ht="15.95" customHeight="1" x14ac:dyDescent="0.25">
      <c r="A127" s="1847"/>
      <c r="B127" s="1688" t="s">
        <v>78</v>
      </c>
      <c r="C127" s="394">
        <v>2</v>
      </c>
      <c r="D127" s="394">
        <v>13</v>
      </c>
      <c r="E127" s="394">
        <v>15</v>
      </c>
      <c r="F127" s="394">
        <v>10</v>
      </c>
      <c r="G127" s="394">
        <v>6</v>
      </c>
      <c r="H127" s="394">
        <v>1</v>
      </c>
      <c r="I127" s="394">
        <v>3</v>
      </c>
      <c r="J127" s="394">
        <v>411</v>
      </c>
      <c r="K127" s="394">
        <v>34</v>
      </c>
      <c r="L127" s="394">
        <v>4</v>
      </c>
      <c r="M127" s="394">
        <v>197</v>
      </c>
      <c r="N127" s="394">
        <v>33</v>
      </c>
      <c r="O127" s="394">
        <v>1</v>
      </c>
      <c r="P127" s="394">
        <v>28</v>
      </c>
      <c r="Q127" s="395">
        <v>3</v>
      </c>
      <c r="R127" s="666">
        <f t="shared" si="42"/>
        <v>761</v>
      </c>
      <c r="S127" s="696">
        <f>R127/SUM(R126:R129)</f>
        <v>0.1180943513345748</v>
      </c>
      <c r="T127" s="15"/>
      <c r="U127" s="15"/>
      <c r="V127" s="15"/>
      <c r="W127" s="16"/>
      <c r="X127" s="14"/>
      <c r="Y127" s="14"/>
      <c r="Z127" s="14"/>
      <c r="AA127" s="14"/>
      <c r="AB127" s="14"/>
      <c r="AC127" s="14"/>
      <c r="AD127" s="14"/>
      <c r="AE127" s="14"/>
      <c r="AF127" s="14"/>
      <c r="AG127" s="14"/>
      <c r="AH127" s="14"/>
      <c r="AI127" s="14"/>
      <c r="AJ127" s="14"/>
      <c r="AK127" s="14"/>
      <c r="AL127" s="14"/>
      <c r="AM127" s="14"/>
      <c r="AN127" s="14"/>
      <c r="AO127" s="14"/>
    </row>
    <row r="128" spans="1:41" ht="15.95" customHeight="1" x14ac:dyDescent="0.25">
      <c r="A128" s="1847"/>
      <c r="B128" s="1688" t="s">
        <v>79</v>
      </c>
      <c r="C128" s="394">
        <v>2</v>
      </c>
      <c r="D128" s="394">
        <v>9</v>
      </c>
      <c r="E128" s="394">
        <v>11</v>
      </c>
      <c r="F128" s="394">
        <v>11</v>
      </c>
      <c r="G128" s="394">
        <v>3</v>
      </c>
      <c r="H128" s="394">
        <v>2</v>
      </c>
      <c r="I128" s="394">
        <v>0</v>
      </c>
      <c r="J128" s="394">
        <v>315</v>
      </c>
      <c r="K128" s="394">
        <v>17</v>
      </c>
      <c r="L128" s="394">
        <v>3</v>
      </c>
      <c r="M128" s="394">
        <v>104</v>
      </c>
      <c r="N128" s="394">
        <v>36</v>
      </c>
      <c r="O128" s="394">
        <v>3</v>
      </c>
      <c r="P128" s="394">
        <v>30</v>
      </c>
      <c r="Q128" s="395">
        <v>9</v>
      </c>
      <c r="R128" s="666">
        <f t="shared" si="42"/>
        <v>555</v>
      </c>
      <c r="S128" s="696">
        <f>R128/SUM(R126:R129)</f>
        <v>8.6126629422718814E-2</v>
      </c>
      <c r="T128" s="15"/>
      <c r="U128" s="15"/>
      <c r="V128" s="15"/>
      <c r="W128" s="16"/>
      <c r="X128" s="14"/>
      <c r="Y128" s="14"/>
      <c r="Z128" s="14"/>
      <c r="AA128" s="14"/>
      <c r="AB128" s="14"/>
      <c r="AC128" s="14"/>
      <c r="AD128" s="14"/>
      <c r="AE128" s="14"/>
      <c r="AF128" s="14"/>
      <c r="AG128" s="14"/>
      <c r="AH128" s="14"/>
      <c r="AI128" s="14"/>
      <c r="AJ128" s="14"/>
      <c r="AK128" s="14"/>
      <c r="AL128" s="14"/>
      <c r="AM128" s="14"/>
      <c r="AN128" s="14"/>
      <c r="AO128" s="14"/>
    </row>
    <row r="129" spans="1:41" ht="15.95" customHeight="1" thickBot="1" x14ac:dyDescent="0.3">
      <c r="A129" s="1848"/>
      <c r="B129" s="1689" t="s">
        <v>442</v>
      </c>
      <c r="C129" s="397">
        <v>19</v>
      </c>
      <c r="D129" s="397">
        <v>108</v>
      </c>
      <c r="E129" s="397">
        <v>83</v>
      </c>
      <c r="F129" s="397">
        <v>34</v>
      </c>
      <c r="G129" s="397">
        <v>39</v>
      </c>
      <c r="H129" s="397">
        <v>11</v>
      </c>
      <c r="I129" s="397">
        <v>5</v>
      </c>
      <c r="J129" s="397">
        <v>3328</v>
      </c>
      <c r="K129" s="397">
        <v>164</v>
      </c>
      <c r="L129" s="397">
        <v>78</v>
      </c>
      <c r="M129" s="397">
        <v>741</v>
      </c>
      <c r="N129" s="397">
        <v>241</v>
      </c>
      <c r="O129" s="397">
        <v>11</v>
      </c>
      <c r="P129" s="397">
        <v>166</v>
      </c>
      <c r="Q129" s="398">
        <v>99</v>
      </c>
      <c r="R129" s="667">
        <f t="shared" si="42"/>
        <v>5127</v>
      </c>
      <c r="S129" s="697">
        <f>R129/SUM(R126:R129)</f>
        <v>0.79562383612662946</v>
      </c>
      <c r="T129" s="15"/>
      <c r="U129" s="15"/>
      <c r="V129" s="15"/>
      <c r="W129" s="16"/>
      <c r="X129" s="14"/>
      <c r="Y129" s="14"/>
      <c r="Z129" s="14"/>
      <c r="AA129" s="14"/>
      <c r="AB129" s="14"/>
      <c r="AC129" s="14"/>
      <c r="AD129" s="14"/>
      <c r="AE129" s="14"/>
      <c r="AF129" s="14"/>
      <c r="AG129" s="14"/>
      <c r="AH129" s="14"/>
      <c r="AI129" s="14"/>
      <c r="AJ129" s="14"/>
      <c r="AK129" s="14"/>
      <c r="AL129" s="14"/>
      <c r="AM129" s="14"/>
      <c r="AN129" s="14"/>
      <c r="AO129" s="14"/>
    </row>
    <row r="130" spans="1:41" ht="17.25" customHeight="1" x14ac:dyDescent="0.25">
      <c r="A130" s="1891" t="s">
        <v>77</v>
      </c>
      <c r="B130" s="1721" t="s">
        <v>933</v>
      </c>
      <c r="C130" s="381">
        <v>0</v>
      </c>
      <c r="D130" s="381">
        <v>0</v>
      </c>
      <c r="E130" s="381">
        <v>0</v>
      </c>
      <c r="F130" s="381">
        <v>0</v>
      </c>
      <c r="G130" s="381">
        <v>0</v>
      </c>
      <c r="H130" s="381">
        <v>0</v>
      </c>
      <c r="I130" s="381">
        <v>0</v>
      </c>
      <c r="J130" s="381">
        <v>0</v>
      </c>
      <c r="K130" s="381">
        <v>0</v>
      </c>
      <c r="L130" s="381">
        <v>0</v>
      </c>
      <c r="M130" s="381">
        <v>0</v>
      </c>
      <c r="N130" s="381">
        <v>0</v>
      </c>
      <c r="O130" s="381">
        <v>0</v>
      </c>
      <c r="P130" s="381">
        <v>0</v>
      </c>
      <c r="Q130" s="382">
        <v>0</v>
      </c>
      <c r="R130" s="2234">
        <f t="shared" ref="R130" si="45">SUM(C130:Q130)</f>
        <v>0</v>
      </c>
      <c r="S130" s="1473">
        <f>R130/SUM(R130:R133)</f>
        <v>0</v>
      </c>
      <c r="T130" s="15"/>
      <c r="U130" s="15"/>
      <c r="V130" s="15"/>
      <c r="W130" s="16"/>
      <c r="X130" s="14"/>
      <c r="Y130" s="15"/>
      <c r="Z130" s="15"/>
      <c r="AA130" s="15"/>
      <c r="AB130" s="15"/>
      <c r="AC130" s="15"/>
      <c r="AD130" s="15"/>
      <c r="AE130" s="15"/>
      <c r="AF130" s="17"/>
      <c r="AG130" s="15"/>
      <c r="AH130" s="15"/>
      <c r="AI130" s="15"/>
      <c r="AJ130" s="15"/>
      <c r="AK130" s="15"/>
      <c r="AL130" s="15"/>
      <c r="AM130" s="15"/>
      <c r="AN130" s="17"/>
      <c r="AO130" s="16"/>
    </row>
    <row r="131" spans="1:41" ht="15.95" customHeight="1" x14ac:dyDescent="0.25">
      <c r="A131" s="1892"/>
      <c r="B131" s="1723" t="s">
        <v>78</v>
      </c>
      <c r="C131" s="388">
        <v>0</v>
      </c>
      <c r="D131" s="388">
        <v>1</v>
      </c>
      <c r="E131" s="388">
        <v>2</v>
      </c>
      <c r="F131" s="388">
        <v>0</v>
      </c>
      <c r="G131" s="388">
        <v>1</v>
      </c>
      <c r="H131" s="388">
        <v>0</v>
      </c>
      <c r="I131" s="388">
        <v>0</v>
      </c>
      <c r="J131" s="388">
        <v>84</v>
      </c>
      <c r="K131" s="388">
        <v>2</v>
      </c>
      <c r="L131" s="388">
        <v>0</v>
      </c>
      <c r="M131" s="388">
        <v>9</v>
      </c>
      <c r="N131" s="388">
        <v>4</v>
      </c>
      <c r="O131" s="388">
        <v>0</v>
      </c>
      <c r="P131" s="388">
        <v>3</v>
      </c>
      <c r="Q131" s="389">
        <v>4</v>
      </c>
      <c r="R131" s="2235">
        <f t="shared" si="42"/>
        <v>110</v>
      </c>
      <c r="S131" s="2236">
        <f>R131/SUM(R130:R133)</f>
        <v>0.18549747048903878</v>
      </c>
      <c r="T131" s="15"/>
      <c r="U131" s="15"/>
      <c r="V131" s="15"/>
      <c r="W131" s="16"/>
      <c r="X131" s="14"/>
      <c r="Y131" s="14"/>
      <c r="Z131" s="14"/>
      <c r="AA131" s="14"/>
      <c r="AB131" s="14"/>
      <c r="AC131" s="14"/>
      <c r="AD131" s="14"/>
      <c r="AE131" s="14"/>
      <c r="AF131" s="14"/>
      <c r="AG131" s="14"/>
      <c r="AH131" s="14"/>
      <c r="AI131" s="14"/>
      <c r="AJ131" s="14"/>
      <c r="AK131" s="14"/>
      <c r="AL131" s="14"/>
      <c r="AM131" s="14"/>
      <c r="AN131" s="14"/>
      <c r="AO131" s="14"/>
    </row>
    <row r="132" spans="1:41" ht="15.95" customHeight="1" x14ac:dyDescent="0.25">
      <c r="A132" s="1892"/>
      <c r="B132" s="1723" t="s">
        <v>79</v>
      </c>
      <c r="C132" s="388">
        <v>1</v>
      </c>
      <c r="D132" s="388">
        <v>1</v>
      </c>
      <c r="E132" s="388">
        <v>0</v>
      </c>
      <c r="F132" s="388">
        <v>0</v>
      </c>
      <c r="G132" s="388">
        <v>1</v>
      </c>
      <c r="H132" s="388">
        <v>0</v>
      </c>
      <c r="I132" s="388">
        <v>1</v>
      </c>
      <c r="J132" s="388">
        <v>49</v>
      </c>
      <c r="K132" s="388">
        <v>2</v>
      </c>
      <c r="L132" s="388">
        <v>0</v>
      </c>
      <c r="M132" s="388">
        <v>7</v>
      </c>
      <c r="N132" s="388">
        <v>2</v>
      </c>
      <c r="O132" s="388">
        <v>0</v>
      </c>
      <c r="P132" s="388">
        <v>3</v>
      </c>
      <c r="Q132" s="389">
        <v>4</v>
      </c>
      <c r="R132" s="2235">
        <f t="shared" si="42"/>
        <v>71</v>
      </c>
      <c r="S132" s="2236">
        <f>R132/SUM(R130:R133)</f>
        <v>0.11973018549747048</v>
      </c>
      <c r="T132" s="15"/>
      <c r="U132" s="15"/>
      <c r="V132" s="15"/>
      <c r="W132" s="16"/>
      <c r="X132" s="14"/>
      <c r="Y132" s="14"/>
      <c r="Z132" s="14"/>
      <c r="AA132" s="14"/>
      <c r="AB132" s="14"/>
      <c r="AC132" s="14"/>
      <c r="AD132" s="14"/>
      <c r="AE132" s="14"/>
      <c r="AF132" s="14"/>
      <c r="AG132" s="14"/>
      <c r="AH132" s="14"/>
      <c r="AI132" s="14"/>
      <c r="AJ132" s="14"/>
      <c r="AK132" s="14"/>
      <c r="AL132" s="14"/>
      <c r="AM132" s="14"/>
      <c r="AN132" s="14"/>
      <c r="AO132" s="14"/>
    </row>
    <row r="133" spans="1:41" ht="15.95" customHeight="1" thickBot="1" x14ac:dyDescent="0.3">
      <c r="A133" s="1892"/>
      <c r="B133" s="2241" t="s">
        <v>442</v>
      </c>
      <c r="C133" s="1686">
        <v>4</v>
      </c>
      <c r="D133" s="1686">
        <v>6</v>
      </c>
      <c r="E133" s="1686">
        <v>10</v>
      </c>
      <c r="F133" s="1686">
        <v>5</v>
      </c>
      <c r="G133" s="1686">
        <v>3</v>
      </c>
      <c r="H133" s="1686">
        <v>1</v>
      </c>
      <c r="I133" s="1686">
        <v>0</v>
      </c>
      <c r="J133" s="1686">
        <v>250</v>
      </c>
      <c r="K133" s="1686">
        <v>15</v>
      </c>
      <c r="L133" s="1686">
        <v>5</v>
      </c>
      <c r="M133" s="1686">
        <v>64</v>
      </c>
      <c r="N133" s="1686">
        <v>26</v>
      </c>
      <c r="O133" s="1686">
        <v>4</v>
      </c>
      <c r="P133" s="1686">
        <v>14</v>
      </c>
      <c r="Q133" s="1687">
        <v>5</v>
      </c>
      <c r="R133" s="2239">
        <f t="shared" si="42"/>
        <v>412</v>
      </c>
      <c r="S133" s="2240">
        <f>R133/SUM(R130:R133)</f>
        <v>0.69477234401349075</v>
      </c>
      <c r="T133" s="15"/>
      <c r="U133" s="15"/>
      <c r="V133" s="15"/>
      <c r="W133" s="16"/>
      <c r="X133" s="14"/>
      <c r="Y133" s="14"/>
      <c r="Z133" s="14"/>
      <c r="AA133" s="14"/>
      <c r="AB133" s="14"/>
      <c r="AC133" s="14"/>
      <c r="AD133" s="14"/>
      <c r="AE133" s="14"/>
      <c r="AF133" s="14"/>
      <c r="AG133" s="14"/>
      <c r="AH133" s="14"/>
      <c r="AI133" s="14"/>
      <c r="AJ133" s="14"/>
      <c r="AK133" s="14"/>
      <c r="AL133" s="14"/>
      <c r="AM133" s="14"/>
      <c r="AN133" s="14"/>
      <c r="AO133" s="14"/>
    </row>
    <row r="134" spans="1:41" ht="17.25" customHeight="1" thickTop="1" x14ac:dyDescent="0.25">
      <c r="A134" s="1846" t="s">
        <v>26</v>
      </c>
      <c r="B134" s="1718" t="s">
        <v>933</v>
      </c>
      <c r="C134" s="1710">
        <f>SUM(C118,C122,C126,C130)</f>
        <v>0</v>
      </c>
      <c r="D134" s="1710">
        <f t="shared" ref="D134:Q134" si="46">SUM(D118,D122,D126,D130)</f>
        <v>0</v>
      </c>
      <c r="E134" s="1710">
        <f t="shared" si="46"/>
        <v>0</v>
      </c>
      <c r="F134" s="1710">
        <f t="shared" si="46"/>
        <v>0</v>
      </c>
      <c r="G134" s="1710">
        <f t="shared" si="46"/>
        <v>1</v>
      </c>
      <c r="H134" s="1710">
        <f t="shared" si="46"/>
        <v>0</v>
      </c>
      <c r="I134" s="1710">
        <f t="shared" si="46"/>
        <v>0</v>
      </c>
      <c r="J134" s="1710">
        <f t="shared" si="46"/>
        <v>5</v>
      </c>
      <c r="K134" s="1710">
        <f t="shared" si="46"/>
        <v>0</v>
      </c>
      <c r="L134" s="1710">
        <f t="shared" si="46"/>
        <v>0</v>
      </c>
      <c r="M134" s="1710">
        <f t="shared" si="46"/>
        <v>1</v>
      </c>
      <c r="N134" s="1710">
        <f t="shared" si="46"/>
        <v>0</v>
      </c>
      <c r="O134" s="1710">
        <f t="shared" si="46"/>
        <v>0</v>
      </c>
      <c r="P134" s="1710">
        <f t="shared" si="46"/>
        <v>0</v>
      </c>
      <c r="Q134" s="1710">
        <f t="shared" si="46"/>
        <v>0</v>
      </c>
      <c r="R134" s="1711">
        <f t="shared" ref="R134" si="47">SUM(C134:Q134)</f>
        <v>7</v>
      </c>
      <c r="S134" s="1712">
        <f>R134/SUM(R134:R137)</f>
        <v>3.219723103813072E-4</v>
      </c>
      <c r="T134" s="15"/>
      <c r="U134" s="15"/>
      <c r="V134" s="15"/>
      <c r="W134" s="16"/>
      <c r="X134" s="14"/>
      <c r="Y134" s="15"/>
      <c r="Z134" s="15"/>
      <c r="AA134" s="15"/>
      <c r="AB134" s="15"/>
      <c r="AC134" s="15"/>
      <c r="AD134" s="15"/>
      <c r="AE134" s="15"/>
      <c r="AF134" s="17"/>
      <c r="AG134" s="15"/>
      <c r="AH134" s="15"/>
      <c r="AI134" s="15"/>
      <c r="AJ134" s="15"/>
      <c r="AK134" s="15"/>
      <c r="AL134" s="15"/>
      <c r="AM134" s="15"/>
      <c r="AN134" s="17"/>
      <c r="AO134" s="16"/>
    </row>
    <row r="135" spans="1:41" ht="15.95" customHeight="1" x14ac:dyDescent="0.25">
      <c r="A135" s="1847"/>
      <c r="B135" s="1688" t="s">
        <v>78</v>
      </c>
      <c r="C135" s="1713">
        <f>SUM(C119,C123,C127,C131)</f>
        <v>4</v>
      </c>
      <c r="D135" s="1713">
        <f t="shared" ref="D135:Q135" si="48">SUM(D119,D123,D127,D131)</f>
        <v>43</v>
      </c>
      <c r="E135" s="1713">
        <f t="shared" si="48"/>
        <v>59</v>
      </c>
      <c r="F135" s="1713">
        <f t="shared" si="48"/>
        <v>50</v>
      </c>
      <c r="G135" s="1713">
        <f t="shared" si="48"/>
        <v>16</v>
      </c>
      <c r="H135" s="1713">
        <f t="shared" si="48"/>
        <v>2</v>
      </c>
      <c r="I135" s="1713">
        <f t="shared" si="48"/>
        <v>11</v>
      </c>
      <c r="J135" s="1713">
        <f t="shared" si="48"/>
        <v>1576</v>
      </c>
      <c r="K135" s="1713">
        <f t="shared" si="48"/>
        <v>200</v>
      </c>
      <c r="L135" s="1713">
        <f t="shared" si="48"/>
        <v>32</v>
      </c>
      <c r="M135" s="1713">
        <f t="shared" si="48"/>
        <v>715</v>
      </c>
      <c r="N135" s="1713">
        <f t="shared" si="48"/>
        <v>153</v>
      </c>
      <c r="O135" s="1713">
        <f t="shared" si="48"/>
        <v>14</v>
      </c>
      <c r="P135" s="1713">
        <f t="shared" si="48"/>
        <v>78</v>
      </c>
      <c r="Q135" s="1713">
        <f t="shared" si="48"/>
        <v>42</v>
      </c>
      <c r="R135" s="1714">
        <f>SUM(C135:Q135)</f>
        <v>2995</v>
      </c>
      <c r="S135" s="1715">
        <f>R135/SUM(R134:R137)</f>
        <v>0.13775815279885931</v>
      </c>
      <c r="T135" s="15"/>
      <c r="U135" s="15"/>
      <c r="V135" s="15"/>
      <c r="W135" s="16"/>
      <c r="X135" s="14"/>
      <c r="Y135" s="14"/>
      <c r="Z135" s="14"/>
      <c r="AA135" s="14"/>
      <c r="AB135" s="14"/>
      <c r="AC135" s="14"/>
      <c r="AD135" s="14"/>
      <c r="AE135" s="14"/>
      <c r="AF135" s="14"/>
      <c r="AG135" s="14"/>
      <c r="AH135" s="14"/>
      <c r="AI135" s="14"/>
      <c r="AJ135" s="14"/>
      <c r="AK135" s="14"/>
      <c r="AL135" s="14"/>
      <c r="AM135" s="14"/>
      <c r="AN135" s="14"/>
      <c r="AO135" s="14"/>
    </row>
    <row r="136" spans="1:41" ht="15.95" customHeight="1" x14ac:dyDescent="0.25">
      <c r="A136" s="1847"/>
      <c r="B136" s="1688" t="s">
        <v>79</v>
      </c>
      <c r="C136" s="1713">
        <f>SUM(C120,C124,C128,C132)</f>
        <v>6</v>
      </c>
      <c r="D136" s="1713">
        <f t="shared" ref="D136:Q136" si="49">SUM(D120,D124,D128,D132)</f>
        <v>49</v>
      </c>
      <c r="E136" s="1713">
        <f t="shared" si="49"/>
        <v>37</v>
      </c>
      <c r="F136" s="1713">
        <f t="shared" si="49"/>
        <v>37</v>
      </c>
      <c r="G136" s="1713">
        <f t="shared" si="49"/>
        <v>18</v>
      </c>
      <c r="H136" s="1713">
        <f t="shared" si="49"/>
        <v>3</v>
      </c>
      <c r="I136" s="1713">
        <f t="shared" si="49"/>
        <v>2</v>
      </c>
      <c r="J136" s="1713">
        <f t="shared" si="49"/>
        <v>1362</v>
      </c>
      <c r="K136" s="1713">
        <f t="shared" si="49"/>
        <v>69</v>
      </c>
      <c r="L136" s="1713">
        <f t="shared" si="49"/>
        <v>12</v>
      </c>
      <c r="M136" s="1713">
        <f t="shared" si="49"/>
        <v>435</v>
      </c>
      <c r="N136" s="1713">
        <f t="shared" si="49"/>
        <v>132</v>
      </c>
      <c r="O136" s="1713">
        <f t="shared" si="49"/>
        <v>8</v>
      </c>
      <c r="P136" s="1713">
        <f t="shared" si="49"/>
        <v>85</v>
      </c>
      <c r="Q136" s="1713">
        <f t="shared" si="49"/>
        <v>56</v>
      </c>
      <c r="R136" s="666">
        <f>SUM(C136:Q136)</f>
        <v>2311</v>
      </c>
      <c r="S136" s="1715">
        <f>R136/SUM(R134:R137)</f>
        <v>0.10629685847017156</v>
      </c>
      <c r="T136" s="15"/>
      <c r="U136" s="15"/>
      <c r="V136" s="15"/>
      <c r="W136" s="16"/>
      <c r="X136" s="14"/>
      <c r="Y136" s="14"/>
      <c r="Z136" s="14"/>
      <c r="AA136" s="14"/>
      <c r="AB136" s="14"/>
      <c r="AC136" s="14"/>
      <c r="AD136" s="14"/>
      <c r="AE136" s="14"/>
      <c r="AF136" s="14"/>
      <c r="AG136" s="14"/>
      <c r="AH136" s="14"/>
      <c r="AI136" s="14"/>
      <c r="AJ136" s="14"/>
      <c r="AK136" s="14"/>
      <c r="AL136" s="14"/>
      <c r="AM136" s="14"/>
      <c r="AN136" s="14"/>
      <c r="AO136" s="14"/>
    </row>
    <row r="137" spans="1:41" ht="15.95" customHeight="1" thickBot="1" x14ac:dyDescent="0.3">
      <c r="A137" s="1848"/>
      <c r="B137" s="1689" t="s">
        <v>442</v>
      </c>
      <c r="C137" s="1719">
        <f>SUM(C121,C125,C129,C133)</f>
        <v>64</v>
      </c>
      <c r="D137" s="1719">
        <f t="shared" ref="D137:Q137" si="50">SUM(D121,D125,D129,D133)</f>
        <v>323</v>
      </c>
      <c r="E137" s="1719">
        <f t="shared" si="50"/>
        <v>232</v>
      </c>
      <c r="F137" s="1719">
        <f t="shared" si="50"/>
        <v>119</v>
      </c>
      <c r="G137" s="1719">
        <f t="shared" si="50"/>
        <v>122</v>
      </c>
      <c r="H137" s="1719">
        <f t="shared" si="50"/>
        <v>31</v>
      </c>
      <c r="I137" s="1719">
        <f t="shared" si="50"/>
        <v>38</v>
      </c>
      <c r="J137" s="1719">
        <f t="shared" si="50"/>
        <v>10447</v>
      </c>
      <c r="K137" s="1719">
        <f t="shared" si="50"/>
        <v>540</v>
      </c>
      <c r="L137" s="1719">
        <f t="shared" si="50"/>
        <v>258</v>
      </c>
      <c r="M137" s="1719">
        <f t="shared" si="50"/>
        <v>2553</v>
      </c>
      <c r="N137" s="1719">
        <f t="shared" si="50"/>
        <v>754</v>
      </c>
      <c r="O137" s="1719">
        <f t="shared" si="50"/>
        <v>60</v>
      </c>
      <c r="P137" s="1719">
        <f t="shared" si="50"/>
        <v>522</v>
      </c>
      <c r="Q137" s="1719">
        <f t="shared" si="50"/>
        <v>365</v>
      </c>
      <c r="R137" s="1720">
        <f>SUM(C137:Q137)</f>
        <v>16428</v>
      </c>
      <c r="S137" s="1717">
        <f>R137/SUM(R134:R137)</f>
        <v>0.75562301642058782</v>
      </c>
      <c r="T137" s="15"/>
      <c r="U137" s="15"/>
      <c r="V137" s="15"/>
      <c r="W137" s="16"/>
      <c r="X137" s="14"/>
      <c r="Y137" s="14"/>
      <c r="Z137" s="14"/>
      <c r="AA137" s="14"/>
      <c r="AB137" s="14"/>
      <c r="AC137" s="14"/>
      <c r="AD137" s="14"/>
      <c r="AE137" s="14"/>
      <c r="AF137" s="14"/>
      <c r="AG137" s="14"/>
      <c r="AH137" s="14"/>
      <c r="AI137" s="14"/>
      <c r="AJ137" s="14"/>
      <c r="AK137" s="14"/>
      <c r="AL137" s="14"/>
      <c r="AM137" s="14"/>
      <c r="AN137" s="14"/>
      <c r="AO137" s="14"/>
    </row>
    <row r="138" spans="1:41" ht="17.25" customHeight="1" x14ac:dyDescent="0.25">
      <c r="A138" s="1891" t="s">
        <v>43</v>
      </c>
      <c r="B138" s="1721" t="s">
        <v>934</v>
      </c>
      <c r="C138" s="1722">
        <f>C134/SUM(C$134:C$137)</f>
        <v>0</v>
      </c>
      <c r="D138" s="1722">
        <f>D134/SUM(D$134:D$137)</f>
        <v>0</v>
      </c>
      <c r="E138" s="1722">
        <f t="shared" ref="E138:R138" si="51">E134/SUM(E$134:E$137)</f>
        <v>0</v>
      </c>
      <c r="F138" s="1722">
        <f t="shared" si="51"/>
        <v>0</v>
      </c>
      <c r="G138" s="1722">
        <f t="shared" si="51"/>
        <v>6.369426751592357E-3</v>
      </c>
      <c r="H138" s="1722">
        <f t="shared" si="51"/>
        <v>0</v>
      </c>
      <c r="I138" s="1722">
        <f t="shared" si="51"/>
        <v>0</v>
      </c>
      <c r="J138" s="1722">
        <f t="shared" si="51"/>
        <v>3.734129947722181E-4</v>
      </c>
      <c r="K138" s="1722">
        <f t="shared" si="51"/>
        <v>0</v>
      </c>
      <c r="L138" s="1722">
        <f t="shared" si="51"/>
        <v>0</v>
      </c>
      <c r="M138" s="1722">
        <f t="shared" si="51"/>
        <v>2.6997840172786179E-4</v>
      </c>
      <c r="N138" s="1722">
        <f t="shared" si="51"/>
        <v>0</v>
      </c>
      <c r="O138" s="1722">
        <f t="shared" si="51"/>
        <v>0</v>
      </c>
      <c r="P138" s="1722">
        <f t="shared" si="51"/>
        <v>0</v>
      </c>
      <c r="Q138" s="1722">
        <f t="shared" si="51"/>
        <v>0</v>
      </c>
      <c r="R138" s="2242">
        <f t="shared" si="51"/>
        <v>3.219723103813072E-4</v>
      </c>
      <c r="S138" s="1850"/>
      <c r="T138" s="15"/>
      <c r="U138" s="15"/>
      <c r="V138" s="15"/>
      <c r="W138" s="16"/>
      <c r="X138" s="14"/>
      <c r="Y138" s="15"/>
      <c r="Z138" s="15"/>
      <c r="AA138" s="15"/>
      <c r="AB138" s="15"/>
      <c r="AC138" s="15"/>
      <c r="AD138" s="15"/>
      <c r="AE138" s="15"/>
      <c r="AF138" s="17"/>
      <c r="AG138" s="15"/>
      <c r="AH138" s="15"/>
      <c r="AI138" s="15"/>
      <c r="AJ138" s="15"/>
      <c r="AK138" s="15"/>
      <c r="AL138" s="15"/>
      <c r="AM138" s="15"/>
      <c r="AN138" s="17"/>
      <c r="AO138" s="16"/>
    </row>
    <row r="139" spans="1:41" ht="15.95" customHeight="1" x14ac:dyDescent="0.25">
      <c r="A139" s="1892"/>
      <c r="B139" s="1723" t="s">
        <v>78</v>
      </c>
      <c r="C139" s="1724">
        <f t="shared" ref="C139:D141" si="52">C135/SUM(C$134:C$137)</f>
        <v>5.4054054054054057E-2</v>
      </c>
      <c r="D139" s="1724">
        <f t="shared" si="52"/>
        <v>0.10361445783132531</v>
      </c>
      <c r="E139" s="1724">
        <f t="shared" ref="E139:R139" si="53">E135/SUM(E$134:E$137)</f>
        <v>0.1798780487804878</v>
      </c>
      <c r="F139" s="1724">
        <f t="shared" si="53"/>
        <v>0.24271844660194175</v>
      </c>
      <c r="G139" s="1724">
        <f t="shared" si="53"/>
        <v>0.10191082802547771</v>
      </c>
      <c r="H139" s="1724">
        <f t="shared" si="53"/>
        <v>5.5555555555555552E-2</v>
      </c>
      <c r="I139" s="1724">
        <f t="shared" si="53"/>
        <v>0.21568627450980393</v>
      </c>
      <c r="J139" s="1724">
        <f t="shared" si="53"/>
        <v>0.11769977595220314</v>
      </c>
      <c r="K139" s="1724">
        <f t="shared" si="53"/>
        <v>0.24721878862793573</v>
      </c>
      <c r="L139" s="1724">
        <f t="shared" si="53"/>
        <v>0.10596026490066225</v>
      </c>
      <c r="M139" s="1724">
        <f t="shared" si="53"/>
        <v>0.19303455723542118</v>
      </c>
      <c r="N139" s="1724">
        <f t="shared" si="53"/>
        <v>0.14725697786333011</v>
      </c>
      <c r="O139" s="1724">
        <f t="shared" si="53"/>
        <v>0.17073170731707318</v>
      </c>
      <c r="P139" s="1724">
        <f t="shared" si="53"/>
        <v>0.11386861313868613</v>
      </c>
      <c r="Q139" s="1724">
        <f t="shared" si="53"/>
        <v>9.0712742980561561E-2</v>
      </c>
      <c r="R139" s="2243">
        <f t="shared" si="53"/>
        <v>0.13775815279885931</v>
      </c>
      <c r="S139" s="1851"/>
      <c r="T139" s="15"/>
      <c r="U139" s="15"/>
      <c r="V139" s="15"/>
      <c r="W139" s="16"/>
      <c r="X139" s="14"/>
      <c r="Y139" s="14"/>
      <c r="Z139" s="14"/>
      <c r="AA139" s="14"/>
      <c r="AB139" s="14"/>
      <c r="AC139" s="14"/>
      <c r="AD139" s="14"/>
      <c r="AE139" s="14"/>
      <c r="AF139" s="14"/>
      <c r="AG139" s="14"/>
      <c r="AH139" s="14"/>
      <c r="AI139" s="14"/>
      <c r="AJ139" s="14"/>
      <c r="AK139" s="14"/>
      <c r="AL139" s="14"/>
      <c r="AM139" s="14"/>
      <c r="AN139" s="14"/>
      <c r="AO139" s="14"/>
    </row>
    <row r="140" spans="1:41" ht="15.95" customHeight="1" x14ac:dyDescent="0.25">
      <c r="A140" s="1892"/>
      <c r="B140" s="1723" t="s">
        <v>79</v>
      </c>
      <c r="C140" s="1724">
        <f t="shared" si="52"/>
        <v>8.1081081081081086E-2</v>
      </c>
      <c r="D140" s="1724">
        <f t="shared" si="52"/>
        <v>0.1180722891566265</v>
      </c>
      <c r="E140" s="1724">
        <f t="shared" ref="E140:R140" si="54">E136/SUM(E$134:E$137)</f>
        <v>0.11280487804878049</v>
      </c>
      <c r="F140" s="1724">
        <f t="shared" si="54"/>
        <v>0.1796116504854369</v>
      </c>
      <c r="G140" s="1724">
        <f t="shared" si="54"/>
        <v>0.11464968152866242</v>
      </c>
      <c r="H140" s="1724">
        <f t="shared" si="54"/>
        <v>8.3333333333333329E-2</v>
      </c>
      <c r="I140" s="1724">
        <f t="shared" si="54"/>
        <v>3.9215686274509803E-2</v>
      </c>
      <c r="J140" s="1724">
        <f t="shared" si="54"/>
        <v>0.1017176997759522</v>
      </c>
      <c r="K140" s="1724">
        <f t="shared" si="54"/>
        <v>8.5290482076637822E-2</v>
      </c>
      <c r="L140" s="1724">
        <f t="shared" si="54"/>
        <v>3.9735099337748346E-2</v>
      </c>
      <c r="M140" s="1724">
        <f t="shared" si="54"/>
        <v>0.11744060475161987</v>
      </c>
      <c r="N140" s="1724">
        <f t="shared" si="54"/>
        <v>0.12704523580365737</v>
      </c>
      <c r="O140" s="1724">
        <f t="shared" si="54"/>
        <v>9.7560975609756101E-2</v>
      </c>
      <c r="P140" s="1724">
        <f t="shared" si="54"/>
        <v>0.12408759124087591</v>
      </c>
      <c r="Q140" s="1724">
        <f t="shared" si="54"/>
        <v>0.12095032397408208</v>
      </c>
      <c r="R140" s="2243">
        <f t="shared" si="54"/>
        <v>0.10629685847017156</v>
      </c>
      <c r="S140" s="1851"/>
      <c r="T140" s="15"/>
      <c r="U140" s="15"/>
      <c r="V140" s="15"/>
      <c r="W140" s="16"/>
      <c r="X140" s="14"/>
      <c r="Y140" s="14"/>
      <c r="Z140" s="14"/>
      <c r="AA140" s="14"/>
      <c r="AB140" s="14"/>
      <c r="AC140" s="14"/>
      <c r="AD140" s="14"/>
      <c r="AE140" s="14"/>
      <c r="AF140" s="14"/>
      <c r="AG140" s="14"/>
      <c r="AH140" s="14"/>
      <c r="AI140" s="14"/>
      <c r="AJ140" s="14"/>
      <c r="AK140" s="14"/>
      <c r="AL140" s="14"/>
      <c r="AM140" s="14"/>
      <c r="AN140" s="14"/>
      <c r="AO140" s="14"/>
    </row>
    <row r="141" spans="1:41" ht="15.95" customHeight="1" thickBot="1" x14ac:dyDescent="0.3">
      <c r="A141" s="1893"/>
      <c r="B141" s="1725" t="s">
        <v>442</v>
      </c>
      <c r="C141" s="1486">
        <f t="shared" si="52"/>
        <v>0.86486486486486491</v>
      </c>
      <c r="D141" s="1486">
        <f t="shared" si="52"/>
        <v>0.77831325301204823</v>
      </c>
      <c r="E141" s="1486">
        <f t="shared" ref="E141:R141" si="55">E137/SUM(E$134:E$137)</f>
        <v>0.70731707317073167</v>
      </c>
      <c r="F141" s="1486">
        <f t="shared" si="55"/>
        <v>0.57766990291262132</v>
      </c>
      <c r="G141" s="1486">
        <f t="shared" si="55"/>
        <v>0.77707006369426757</v>
      </c>
      <c r="H141" s="1486">
        <f t="shared" si="55"/>
        <v>0.86111111111111116</v>
      </c>
      <c r="I141" s="1486">
        <f t="shared" si="55"/>
        <v>0.74509803921568629</v>
      </c>
      <c r="J141" s="1486">
        <f t="shared" si="55"/>
        <v>0.78020911127707249</v>
      </c>
      <c r="K141" s="1486">
        <f t="shared" si="55"/>
        <v>0.66749072929542641</v>
      </c>
      <c r="L141" s="1486">
        <f t="shared" si="55"/>
        <v>0.85430463576158944</v>
      </c>
      <c r="M141" s="1486">
        <f t="shared" si="55"/>
        <v>0.68925485961123112</v>
      </c>
      <c r="N141" s="1486">
        <f t="shared" si="55"/>
        <v>0.72569778633301252</v>
      </c>
      <c r="O141" s="1486">
        <f t="shared" si="55"/>
        <v>0.73170731707317072</v>
      </c>
      <c r="P141" s="1486">
        <f t="shared" si="55"/>
        <v>0.762043795620438</v>
      </c>
      <c r="Q141" s="1486">
        <f t="shared" si="55"/>
        <v>0.78833693304535635</v>
      </c>
      <c r="R141" s="2244">
        <f t="shared" si="55"/>
        <v>0.75562301642058782</v>
      </c>
      <c r="S141" s="1852"/>
      <c r="T141" s="15"/>
      <c r="U141" s="15"/>
      <c r="V141" s="17"/>
      <c r="W141" s="16"/>
      <c r="X141" s="14"/>
      <c r="Y141" s="14"/>
      <c r="Z141" s="14"/>
      <c r="AA141" s="14"/>
      <c r="AB141" s="14"/>
      <c r="AC141" s="14"/>
      <c r="AD141" s="14"/>
      <c r="AE141" s="14"/>
      <c r="AF141" s="14"/>
      <c r="AG141" s="14"/>
      <c r="AH141" s="14"/>
      <c r="AI141" s="14"/>
      <c r="AJ141" s="14"/>
      <c r="AK141" s="14"/>
      <c r="AL141" s="14"/>
      <c r="AM141" s="14"/>
      <c r="AN141" s="14"/>
      <c r="AO141" s="14"/>
    </row>
    <row r="142" spans="1:41" ht="19.5" hidden="1" customHeight="1" thickBot="1" x14ac:dyDescent="0.3">
      <c r="A142" s="1853" t="s">
        <v>691</v>
      </c>
      <c r="B142" s="1854"/>
      <c r="C142" s="1854"/>
      <c r="D142" s="1854"/>
      <c r="E142" s="1854"/>
      <c r="F142" s="1854"/>
      <c r="G142" s="1854"/>
      <c r="H142" s="1854"/>
      <c r="I142" s="1854"/>
      <c r="J142" s="1854"/>
      <c r="K142" s="1854"/>
      <c r="L142" s="1854"/>
      <c r="M142" s="1854"/>
      <c r="N142" s="1854"/>
      <c r="O142" s="1854"/>
      <c r="P142" s="1854"/>
      <c r="Q142" s="1854"/>
      <c r="R142" s="1854"/>
      <c r="S142" s="1855"/>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row>
    <row r="143" spans="1:41" ht="71.25" hidden="1" customHeight="1" thickBot="1" x14ac:dyDescent="0.3">
      <c r="A143" s="75"/>
      <c r="B143" s="161" t="s">
        <v>97</v>
      </c>
      <c r="C143" s="724" t="s">
        <v>80</v>
      </c>
      <c r="D143" s="170" t="s">
        <v>81</v>
      </c>
      <c r="E143" s="170" t="s">
        <v>82</v>
      </c>
      <c r="F143" s="170" t="s">
        <v>83</v>
      </c>
      <c r="G143" s="170" t="s">
        <v>84</v>
      </c>
      <c r="H143" s="170" t="s">
        <v>85</v>
      </c>
      <c r="I143" s="170" t="s">
        <v>86</v>
      </c>
      <c r="J143" s="170" t="s">
        <v>87</v>
      </c>
      <c r="K143" s="170" t="s">
        <v>88</v>
      </c>
      <c r="L143" s="170" t="s">
        <v>89</v>
      </c>
      <c r="M143" s="170" t="s">
        <v>90</v>
      </c>
      <c r="N143" s="170" t="s">
        <v>91</v>
      </c>
      <c r="O143" s="170" t="s">
        <v>92</v>
      </c>
      <c r="P143" s="170" t="s">
        <v>93</v>
      </c>
      <c r="Q143" s="171" t="s">
        <v>94</v>
      </c>
      <c r="R143" s="161" t="s">
        <v>95</v>
      </c>
      <c r="S143" s="161" t="s">
        <v>443</v>
      </c>
      <c r="T143" s="15"/>
      <c r="U143" s="15"/>
      <c r="V143" s="15"/>
      <c r="W143" s="16"/>
      <c r="X143" s="14"/>
      <c r="Y143" s="15"/>
      <c r="Z143" s="15"/>
      <c r="AA143" s="15"/>
      <c r="AB143" s="15"/>
      <c r="AC143" s="15"/>
      <c r="AD143" s="15"/>
      <c r="AE143" s="15"/>
      <c r="AF143" s="15"/>
      <c r="AG143" s="15"/>
      <c r="AH143" s="15"/>
      <c r="AI143" s="15"/>
      <c r="AJ143" s="15"/>
      <c r="AK143" s="15"/>
      <c r="AL143" s="15"/>
      <c r="AM143" s="15"/>
      <c r="AN143" s="15"/>
      <c r="AO143" s="16"/>
    </row>
    <row r="144" spans="1:41" ht="15.75" hidden="1" customHeight="1" thickBot="1" x14ac:dyDescent="0.3">
      <c r="A144" s="1856" t="s">
        <v>76</v>
      </c>
      <c r="B144" s="1857"/>
      <c r="C144" s="1857"/>
      <c r="D144" s="1857"/>
      <c r="E144" s="1857"/>
      <c r="F144" s="1857"/>
      <c r="G144" s="1857"/>
      <c r="H144" s="1857"/>
      <c r="I144" s="1857"/>
      <c r="J144" s="1857"/>
      <c r="K144" s="1857"/>
      <c r="L144" s="1857"/>
      <c r="M144" s="1857"/>
      <c r="N144" s="1857"/>
      <c r="O144" s="1857"/>
      <c r="P144" s="1857"/>
      <c r="Q144" s="1857"/>
      <c r="R144" s="1857"/>
      <c r="S144" s="1858"/>
      <c r="T144" s="15"/>
      <c r="U144" s="15"/>
      <c r="V144" s="15"/>
      <c r="W144" s="16"/>
      <c r="X144" s="14"/>
      <c r="Y144" s="15"/>
      <c r="Z144" s="15"/>
      <c r="AA144" s="15"/>
      <c r="AB144" s="15"/>
      <c r="AC144" s="15"/>
      <c r="AD144" s="15"/>
      <c r="AE144" s="15"/>
      <c r="AF144" s="17"/>
      <c r="AG144" s="15"/>
      <c r="AH144" s="15"/>
      <c r="AI144" s="15"/>
      <c r="AJ144" s="15"/>
      <c r="AK144" s="15"/>
      <c r="AL144" s="15"/>
      <c r="AM144" s="15"/>
      <c r="AN144" s="17"/>
      <c r="AO144" s="16"/>
    </row>
    <row r="145" spans="1:41" ht="17.25" hidden="1" customHeight="1" thickBot="1" x14ac:dyDescent="0.3">
      <c r="A145" s="1891" t="s">
        <v>44</v>
      </c>
      <c r="B145" s="77" t="s">
        <v>78</v>
      </c>
      <c r="C145" s="575">
        <v>6</v>
      </c>
      <c r="D145" s="381">
        <v>20</v>
      </c>
      <c r="E145" s="381">
        <v>27</v>
      </c>
      <c r="F145" s="381">
        <v>19</v>
      </c>
      <c r="G145" s="381">
        <v>4</v>
      </c>
      <c r="H145" s="381">
        <v>0</v>
      </c>
      <c r="I145" s="381">
        <v>0</v>
      </c>
      <c r="J145" s="381">
        <v>425</v>
      </c>
      <c r="K145" s="381">
        <v>96</v>
      </c>
      <c r="L145" s="381">
        <v>14</v>
      </c>
      <c r="M145" s="381">
        <v>149</v>
      </c>
      <c r="N145" s="381">
        <v>57</v>
      </c>
      <c r="O145" s="381">
        <v>0</v>
      </c>
      <c r="P145" s="381">
        <v>36</v>
      </c>
      <c r="Q145" s="576">
        <v>21</v>
      </c>
      <c r="R145" s="651">
        <f t="shared" ref="R145:R153" si="56">SUM(C145:Q145)</f>
        <v>874</v>
      </c>
      <c r="S145" s="698">
        <f>R145/SUM(R145:R147)</f>
        <v>0.25751325869180908</v>
      </c>
      <c r="T145" s="15"/>
      <c r="U145" s="15"/>
      <c r="V145" s="15"/>
      <c r="W145" s="16"/>
      <c r="X145" s="14"/>
      <c r="Y145" s="15"/>
      <c r="Z145" s="15"/>
      <c r="AA145" s="15"/>
      <c r="AB145" s="15"/>
      <c r="AC145" s="15"/>
      <c r="AD145" s="15"/>
      <c r="AE145" s="15"/>
      <c r="AF145" s="17"/>
      <c r="AG145" s="15"/>
      <c r="AH145" s="15"/>
      <c r="AI145" s="15"/>
      <c r="AJ145" s="15"/>
      <c r="AK145" s="15"/>
      <c r="AL145" s="15"/>
      <c r="AM145" s="15"/>
      <c r="AN145" s="17"/>
      <c r="AO145" s="16"/>
    </row>
    <row r="146" spans="1:41" ht="17.25" hidden="1" customHeight="1" thickBot="1" x14ac:dyDescent="0.3">
      <c r="A146" s="1892"/>
      <c r="B146" s="78" t="s">
        <v>79</v>
      </c>
      <c r="C146" s="577">
        <v>1</v>
      </c>
      <c r="D146" s="383">
        <v>3</v>
      </c>
      <c r="E146" s="383">
        <v>6</v>
      </c>
      <c r="F146" s="383">
        <v>1</v>
      </c>
      <c r="G146" s="383">
        <v>1</v>
      </c>
      <c r="H146" s="383">
        <v>0</v>
      </c>
      <c r="I146" s="383">
        <v>0</v>
      </c>
      <c r="J146" s="383">
        <v>226</v>
      </c>
      <c r="K146" s="383">
        <v>3</v>
      </c>
      <c r="L146" s="383">
        <v>4</v>
      </c>
      <c r="M146" s="383">
        <v>51</v>
      </c>
      <c r="N146" s="383">
        <v>9</v>
      </c>
      <c r="O146" s="383">
        <v>3</v>
      </c>
      <c r="P146" s="383">
        <v>11</v>
      </c>
      <c r="Q146" s="578">
        <v>5</v>
      </c>
      <c r="R146" s="652">
        <f t="shared" si="56"/>
        <v>324</v>
      </c>
      <c r="S146" s="698">
        <f>R146/SUM(R145:R147)</f>
        <v>9.5462581025338833E-2</v>
      </c>
      <c r="T146" s="15"/>
      <c r="U146" s="15"/>
      <c r="V146" s="15"/>
      <c r="W146" s="16"/>
      <c r="X146" s="14"/>
      <c r="Y146" s="15"/>
      <c r="Z146" s="15"/>
      <c r="AA146" s="15"/>
      <c r="AB146" s="15"/>
      <c r="AC146" s="15"/>
      <c r="AD146" s="15"/>
      <c r="AE146" s="15"/>
      <c r="AF146" s="17"/>
      <c r="AG146" s="15"/>
      <c r="AH146" s="15"/>
      <c r="AI146" s="15"/>
      <c r="AJ146" s="15"/>
      <c r="AK146" s="15"/>
      <c r="AL146" s="15"/>
      <c r="AM146" s="15"/>
      <c r="AN146" s="17"/>
      <c r="AO146" s="16"/>
    </row>
    <row r="147" spans="1:41" ht="17.25" hidden="1" customHeight="1" thickBot="1" x14ac:dyDescent="0.3">
      <c r="A147" s="1893"/>
      <c r="B147" s="79" t="s">
        <v>442</v>
      </c>
      <c r="C147" s="579">
        <v>12</v>
      </c>
      <c r="D147" s="386">
        <v>39</v>
      </c>
      <c r="E147" s="386">
        <v>28</v>
      </c>
      <c r="F147" s="386">
        <v>19</v>
      </c>
      <c r="G147" s="386">
        <v>13</v>
      </c>
      <c r="H147" s="386">
        <v>0</v>
      </c>
      <c r="I147" s="386">
        <v>0</v>
      </c>
      <c r="J147" s="386">
        <v>1403</v>
      </c>
      <c r="K147" s="386">
        <v>48</v>
      </c>
      <c r="L147" s="386">
        <v>42</v>
      </c>
      <c r="M147" s="386">
        <v>335</v>
      </c>
      <c r="N147" s="386">
        <v>131</v>
      </c>
      <c r="O147" s="386">
        <v>12</v>
      </c>
      <c r="P147" s="386">
        <v>43</v>
      </c>
      <c r="Q147" s="580">
        <v>71</v>
      </c>
      <c r="R147" s="654">
        <f t="shared" si="56"/>
        <v>2196</v>
      </c>
      <c r="S147" s="698">
        <f>R147/SUM(R145:R147)</f>
        <v>0.64702416028285215</v>
      </c>
      <c r="T147" s="15"/>
      <c r="U147" s="15"/>
      <c r="V147" s="15"/>
      <c r="W147" s="16"/>
      <c r="X147" s="14"/>
      <c r="Y147" s="15"/>
      <c r="Z147" s="15"/>
      <c r="AA147" s="15"/>
      <c r="AB147" s="15"/>
      <c r="AC147" s="15"/>
      <c r="AD147" s="15"/>
      <c r="AE147" s="15"/>
      <c r="AF147" s="15"/>
      <c r="AG147" s="15"/>
      <c r="AH147" s="15"/>
      <c r="AI147" s="15"/>
      <c r="AJ147" s="15"/>
      <c r="AK147" s="15"/>
      <c r="AL147" s="15"/>
      <c r="AM147" s="15"/>
      <c r="AN147" s="15"/>
      <c r="AO147" s="16"/>
    </row>
    <row r="148" spans="1:41" ht="17.25" hidden="1" customHeight="1" thickBot="1" x14ac:dyDescent="0.3">
      <c r="A148" s="1891" t="s">
        <v>48</v>
      </c>
      <c r="B148" s="82" t="s">
        <v>78</v>
      </c>
      <c r="C148" s="581">
        <v>3</v>
      </c>
      <c r="D148" s="391">
        <v>36</v>
      </c>
      <c r="E148" s="391">
        <v>27</v>
      </c>
      <c r="F148" s="391">
        <v>28</v>
      </c>
      <c r="G148" s="391">
        <v>13</v>
      </c>
      <c r="H148" s="391">
        <v>0</v>
      </c>
      <c r="I148" s="391">
        <v>0</v>
      </c>
      <c r="J148" s="391">
        <v>696</v>
      </c>
      <c r="K148" s="391">
        <v>79</v>
      </c>
      <c r="L148" s="391">
        <v>7</v>
      </c>
      <c r="M148" s="391">
        <v>350</v>
      </c>
      <c r="N148" s="391">
        <v>102</v>
      </c>
      <c r="O148" s="391">
        <v>10</v>
      </c>
      <c r="P148" s="391">
        <v>43</v>
      </c>
      <c r="Q148" s="582">
        <v>27</v>
      </c>
      <c r="R148" s="665">
        <f t="shared" si="56"/>
        <v>1421</v>
      </c>
      <c r="S148" s="695">
        <f>R148/SUM(R148:R150)</f>
        <v>0.17356785147184561</v>
      </c>
      <c r="T148" s="15"/>
      <c r="U148" s="15"/>
      <c r="V148" s="15"/>
      <c r="W148" s="16"/>
      <c r="X148" s="14"/>
      <c r="Y148" s="15"/>
      <c r="Z148" s="15"/>
      <c r="AA148" s="15"/>
      <c r="AB148" s="15"/>
      <c r="AC148" s="15"/>
      <c r="AD148" s="15"/>
      <c r="AE148" s="15"/>
      <c r="AF148" s="15"/>
      <c r="AG148" s="15"/>
      <c r="AH148" s="15"/>
      <c r="AI148" s="15"/>
      <c r="AJ148" s="15"/>
      <c r="AK148" s="15"/>
      <c r="AL148" s="15"/>
      <c r="AM148" s="15"/>
      <c r="AN148" s="15"/>
      <c r="AO148" s="16"/>
    </row>
    <row r="149" spans="1:41" ht="17.25" hidden="1" customHeight="1" thickBot="1" x14ac:dyDescent="0.3">
      <c r="A149" s="1892"/>
      <c r="B149" s="80" t="s">
        <v>79</v>
      </c>
      <c r="C149" s="583">
        <v>0</v>
      </c>
      <c r="D149" s="394">
        <v>1</v>
      </c>
      <c r="E149" s="394">
        <v>10</v>
      </c>
      <c r="F149" s="394">
        <v>4</v>
      </c>
      <c r="G149" s="394">
        <v>1</v>
      </c>
      <c r="H149" s="394">
        <v>0</v>
      </c>
      <c r="I149" s="394">
        <v>0</v>
      </c>
      <c r="J149" s="394">
        <v>296</v>
      </c>
      <c r="K149" s="394">
        <v>8</v>
      </c>
      <c r="L149" s="394">
        <v>4</v>
      </c>
      <c r="M149" s="394">
        <v>116</v>
      </c>
      <c r="N149" s="394">
        <v>26</v>
      </c>
      <c r="O149" s="394">
        <v>2</v>
      </c>
      <c r="P149" s="394">
        <v>18</v>
      </c>
      <c r="Q149" s="584">
        <v>6</v>
      </c>
      <c r="R149" s="666">
        <f t="shared" si="56"/>
        <v>492</v>
      </c>
      <c r="S149" s="695">
        <f>R149/SUM(R148:R150)</f>
        <v>6.0095272993770613E-2</v>
      </c>
      <c r="T149" s="15"/>
      <c r="U149" s="15"/>
      <c r="V149" s="15"/>
      <c r="W149" s="16"/>
      <c r="X149" s="14"/>
      <c r="Y149" s="15"/>
      <c r="Z149" s="15"/>
      <c r="AA149" s="15"/>
      <c r="AB149" s="15"/>
      <c r="AC149" s="15"/>
      <c r="AD149" s="15"/>
      <c r="AE149" s="15"/>
      <c r="AF149" s="15"/>
      <c r="AG149" s="15"/>
      <c r="AH149" s="15"/>
      <c r="AI149" s="15"/>
      <c r="AJ149" s="15"/>
      <c r="AK149" s="15"/>
      <c r="AL149" s="15"/>
      <c r="AM149" s="15"/>
      <c r="AN149" s="15"/>
      <c r="AO149" s="16"/>
    </row>
    <row r="150" spans="1:41" ht="17.25" hidden="1" customHeight="1" thickBot="1" x14ac:dyDescent="0.3">
      <c r="A150" s="1893"/>
      <c r="B150" s="81" t="s">
        <v>442</v>
      </c>
      <c r="C150" s="585">
        <v>24</v>
      </c>
      <c r="D150" s="397">
        <v>100</v>
      </c>
      <c r="E150" s="397">
        <v>67</v>
      </c>
      <c r="F150" s="397">
        <v>37</v>
      </c>
      <c r="G150" s="397">
        <v>41</v>
      </c>
      <c r="H150" s="397">
        <v>0</v>
      </c>
      <c r="I150" s="397">
        <v>0</v>
      </c>
      <c r="J150" s="397">
        <v>3860</v>
      </c>
      <c r="K150" s="397">
        <v>164</v>
      </c>
      <c r="L150" s="397">
        <v>100</v>
      </c>
      <c r="M150" s="397">
        <v>1152</v>
      </c>
      <c r="N150" s="397">
        <v>367</v>
      </c>
      <c r="O150" s="397">
        <v>28</v>
      </c>
      <c r="P150" s="397">
        <v>201</v>
      </c>
      <c r="Q150" s="586">
        <v>133</v>
      </c>
      <c r="R150" s="667">
        <f t="shared" si="56"/>
        <v>6274</v>
      </c>
      <c r="S150" s="695">
        <f>R150/SUM(R148:R150)</f>
        <v>0.76633687553438379</v>
      </c>
      <c r="T150" s="15"/>
      <c r="U150" s="15"/>
      <c r="V150" s="15"/>
      <c r="W150" s="16"/>
      <c r="X150" s="14"/>
      <c r="Y150" s="15"/>
      <c r="Z150" s="15"/>
      <c r="AA150" s="15"/>
      <c r="AB150" s="15"/>
      <c r="AC150" s="15"/>
      <c r="AD150" s="15"/>
      <c r="AE150" s="15"/>
      <c r="AF150" s="15"/>
      <c r="AG150" s="15"/>
      <c r="AH150" s="15"/>
      <c r="AI150" s="15"/>
      <c r="AJ150" s="15"/>
      <c r="AK150" s="15"/>
      <c r="AL150" s="15"/>
      <c r="AM150" s="15"/>
      <c r="AN150" s="15"/>
      <c r="AO150" s="16"/>
    </row>
    <row r="151" spans="1:41" ht="17.25" hidden="1" customHeight="1" thickBot="1" x14ac:dyDescent="0.3">
      <c r="A151" s="1891" t="s">
        <v>45</v>
      </c>
      <c r="B151" s="77" t="s">
        <v>78</v>
      </c>
      <c r="C151" s="575">
        <v>1</v>
      </c>
      <c r="D151" s="381">
        <v>15</v>
      </c>
      <c r="E151" s="381">
        <v>12</v>
      </c>
      <c r="F151" s="381">
        <v>8</v>
      </c>
      <c r="G151" s="381">
        <v>1</v>
      </c>
      <c r="H151" s="381">
        <v>0</v>
      </c>
      <c r="I151" s="381">
        <v>0</v>
      </c>
      <c r="J151" s="381">
        <v>183</v>
      </c>
      <c r="K151" s="381">
        <v>28</v>
      </c>
      <c r="L151" s="381">
        <v>3</v>
      </c>
      <c r="M151" s="381">
        <v>124</v>
      </c>
      <c r="N151" s="381">
        <v>34</v>
      </c>
      <c r="O151" s="381">
        <v>0</v>
      </c>
      <c r="P151" s="381">
        <v>12</v>
      </c>
      <c r="Q151" s="576">
        <v>8</v>
      </c>
      <c r="R151" s="651">
        <f t="shared" si="56"/>
        <v>429</v>
      </c>
      <c r="S151" s="698">
        <f>R151/SUM(R151:R153)</f>
        <v>4.7424275923059915E-2</v>
      </c>
      <c r="T151" s="15"/>
      <c r="U151" s="15"/>
      <c r="V151" s="15"/>
      <c r="W151" s="16"/>
      <c r="X151" s="14"/>
      <c r="Y151" s="15"/>
      <c r="Z151" s="15"/>
      <c r="AA151" s="15"/>
      <c r="AB151" s="15"/>
      <c r="AC151" s="15"/>
      <c r="AD151" s="15"/>
      <c r="AE151" s="15"/>
      <c r="AF151" s="15"/>
      <c r="AG151" s="15"/>
      <c r="AH151" s="15"/>
      <c r="AI151" s="15"/>
      <c r="AJ151" s="15"/>
      <c r="AK151" s="15"/>
      <c r="AL151" s="15"/>
      <c r="AM151" s="15"/>
      <c r="AN151" s="15"/>
      <c r="AO151" s="16"/>
    </row>
    <row r="152" spans="1:41" ht="17.25" hidden="1" customHeight="1" thickBot="1" x14ac:dyDescent="0.3">
      <c r="A152" s="1892"/>
      <c r="B152" s="78" t="s">
        <v>79</v>
      </c>
      <c r="C152" s="577">
        <v>2</v>
      </c>
      <c r="D152" s="388">
        <v>2</v>
      </c>
      <c r="E152" s="388">
        <v>5</v>
      </c>
      <c r="F152" s="388">
        <v>4</v>
      </c>
      <c r="G152" s="388">
        <v>0</v>
      </c>
      <c r="H152" s="388">
        <v>0</v>
      </c>
      <c r="I152" s="388">
        <v>0</v>
      </c>
      <c r="J152" s="388">
        <v>132</v>
      </c>
      <c r="K152" s="388">
        <v>2</v>
      </c>
      <c r="L152" s="388">
        <v>0</v>
      </c>
      <c r="M152" s="388">
        <v>55</v>
      </c>
      <c r="N152" s="388">
        <v>19</v>
      </c>
      <c r="O152" s="388">
        <v>1</v>
      </c>
      <c r="P152" s="388">
        <v>13</v>
      </c>
      <c r="Q152" s="587">
        <v>3</v>
      </c>
      <c r="R152" s="652">
        <f t="shared" si="56"/>
        <v>238</v>
      </c>
      <c r="S152" s="698">
        <f>R152/SUM(R151:R153)</f>
        <v>2.6309971258014594E-2</v>
      </c>
      <c r="T152" s="15"/>
      <c r="U152" s="15"/>
      <c r="V152" s="15"/>
      <c r="W152" s="16"/>
      <c r="X152" s="14"/>
      <c r="Y152" s="15"/>
      <c r="Z152" s="15"/>
      <c r="AA152" s="15"/>
      <c r="AB152" s="15"/>
      <c r="AC152" s="15"/>
      <c r="AD152" s="15"/>
      <c r="AE152" s="15"/>
      <c r="AF152" s="15"/>
      <c r="AG152" s="15"/>
      <c r="AH152" s="15"/>
      <c r="AI152" s="15"/>
      <c r="AJ152" s="15"/>
      <c r="AK152" s="15"/>
      <c r="AL152" s="15"/>
      <c r="AM152" s="15"/>
      <c r="AN152" s="15"/>
      <c r="AO152" s="16"/>
    </row>
    <row r="153" spans="1:41" ht="17.25" hidden="1" customHeight="1" thickBot="1" x14ac:dyDescent="0.3">
      <c r="A153" s="1893"/>
      <c r="B153" s="79" t="s">
        <v>442</v>
      </c>
      <c r="C153" s="579">
        <v>31</v>
      </c>
      <c r="D153" s="386">
        <v>160</v>
      </c>
      <c r="E153" s="386">
        <v>124</v>
      </c>
      <c r="F153" s="386">
        <v>48</v>
      </c>
      <c r="G153" s="386">
        <v>56</v>
      </c>
      <c r="H153" s="386">
        <v>0</v>
      </c>
      <c r="I153" s="386">
        <v>0</v>
      </c>
      <c r="J153" s="386">
        <v>5058</v>
      </c>
      <c r="K153" s="386">
        <v>228</v>
      </c>
      <c r="L153" s="386">
        <v>96</v>
      </c>
      <c r="M153" s="386">
        <v>1486</v>
      </c>
      <c r="N153" s="386">
        <v>562</v>
      </c>
      <c r="O153" s="386">
        <v>33</v>
      </c>
      <c r="P153" s="386">
        <v>293</v>
      </c>
      <c r="Q153" s="580">
        <v>204</v>
      </c>
      <c r="R153" s="654">
        <f t="shared" si="56"/>
        <v>8379</v>
      </c>
      <c r="S153" s="698">
        <f>R153/SUM(R151:R153)</f>
        <v>0.92626575281892554</v>
      </c>
      <c r="T153" s="15"/>
      <c r="U153" s="15"/>
      <c r="V153" s="15"/>
      <c r="W153" s="16"/>
      <c r="X153" s="14"/>
      <c r="Y153" s="15"/>
      <c r="Z153" s="15"/>
      <c r="AA153" s="15"/>
      <c r="AB153" s="15"/>
      <c r="AC153" s="15"/>
      <c r="AD153" s="15"/>
      <c r="AE153" s="15"/>
      <c r="AF153" s="17"/>
      <c r="AG153" s="15"/>
      <c r="AH153" s="15"/>
      <c r="AI153" s="15"/>
      <c r="AJ153" s="15"/>
      <c r="AK153" s="15"/>
      <c r="AL153" s="15"/>
      <c r="AM153" s="15"/>
      <c r="AN153" s="17"/>
      <c r="AO153" s="16"/>
    </row>
    <row r="154" spans="1:41" ht="17.25" hidden="1" customHeight="1" thickBot="1" x14ac:dyDescent="0.3">
      <c r="A154" s="1892" t="s">
        <v>49</v>
      </c>
      <c r="B154" s="227" t="s">
        <v>78</v>
      </c>
      <c r="C154" s="588">
        <v>0</v>
      </c>
      <c r="D154" s="400">
        <v>0</v>
      </c>
      <c r="E154" s="400">
        <v>0</v>
      </c>
      <c r="F154" s="400">
        <v>0</v>
      </c>
      <c r="G154" s="400">
        <v>0</v>
      </c>
      <c r="H154" s="400">
        <v>0</v>
      </c>
      <c r="I154" s="400">
        <v>0</v>
      </c>
      <c r="J154" s="400">
        <v>16</v>
      </c>
      <c r="K154" s="400">
        <v>0</v>
      </c>
      <c r="L154" s="400">
        <v>0</v>
      </c>
      <c r="M154" s="400">
        <v>3</v>
      </c>
      <c r="N154" s="400">
        <v>12</v>
      </c>
      <c r="O154" s="400">
        <v>0</v>
      </c>
      <c r="P154" s="400">
        <v>0</v>
      </c>
      <c r="Q154" s="589">
        <v>0</v>
      </c>
      <c r="R154" s="665">
        <f t="shared" ref="R154:R159" si="57">SUM(C154:Q154)</f>
        <v>31</v>
      </c>
      <c r="S154" s="695">
        <f>R154/SUM(R154:R156)</f>
        <v>0.1111111111111111</v>
      </c>
      <c r="T154" s="15"/>
      <c r="U154" s="15"/>
      <c r="V154" s="15"/>
      <c r="W154" s="16"/>
      <c r="X154" s="14"/>
      <c r="Y154" s="15"/>
      <c r="Z154" s="15"/>
      <c r="AA154" s="15"/>
      <c r="AB154" s="15"/>
      <c r="AC154" s="15"/>
      <c r="AD154" s="15"/>
      <c r="AE154" s="15"/>
      <c r="AF154" s="17"/>
      <c r="AG154" s="15"/>
      <c r="AH154" s="15"/>
      <c r="AI154" s="15"/>
      <c r="AJ154" s="15"/>
      <c r="AK154" s="15"/>
      <c r="AL154" s="15"/>
      <c r="AM154" s="15"/>
      <c r="AN154" s="17"/>
      <c r="AO154" s="16"/>
    </row>
    <row r="155" spans="1:41" ht="17.25" hidden="1" customHeight="1" thickBot="1" x14ac:dyDescent="0.3">
      <c r="A155" s="1892"/>
      <c r="B155" s="80" t="s">
        <v>79</v>
      </c>
      <c r="C155" s="583">
        <v>0</v>
      </c>
      <c r="D155" s="394">
        <v>0</v>
      </c>
      <c r="E155" s="394">
        <v>0</v>
      </c>
      <c r="F155" s="394">
        <v>0</v>
      </c>
      <c r="G155" s="394">
        <v>0</v>
      </c>
      <c r="H155" s="394">
        <v>0</v>
      </c>
      <c r="I155" s="394">
        <v>0</v>
      </c>
      <c r="J155" s="394">
        <v>37</v>
      </c>
      <c r="K155" s="394">
        <v>0</v>
      </c>
      <c r="L155" s="394">
        <v>0</v>
      </c>
      <c r="M155" s="394">
        <v>5</v>
      </c>
      <c r="N155" s="394">
        <v>6</v>
      </c>
      <c r="O155" s="394">
        <v>0</v>
      </c>
      <c r="P155" s="394">
        <v>2</v>
      </c>
      <c r="Q155" s="584">
        <v>0</v>
      </c>
      <c r="R155" s="666">
        <f t="shared" si="57"/>
        <v>50</v>
      </c>
      <c r="S155" s="695">
        <f>R155/SUM(R154:R156)</f>
        <v>0.17921146953405018</v>
      </c>
      <c r="T155" s="15"/>
      <c r="U155" s="15"/>
      <c r="V155" s="15"/>
      <c r="W155" s="16"/>
      <c r="X155" s="14"/>
      <c r="Y155" s="15"/>
      <c r="Z155" s="15"/>
      <c r="AA155" s="15"/>
      <c r="AB155" s="15"/>
      <c r="AC155" s="15"/>
      <c r="AD155" s="15"/>
      <c r="AE155" s="15"/>
      <c r="AF155" s="17"/>
      <c r="AG155" s="15"/>
      <c r="AH155" s="15"/>
      <c r="AI155" s="15"/>
      <c r="AJ155" s="15"/>
      <c r="AK155" s="15"/>
      <c r="AL155" s="15"/>
      <c r="AM155" s="15"/>
      <c r="AN155" s="17"/>
      <c r="AO155" s="16"/>
    </row>
    <row r="156" spans="1:41" ht="17.25" hidden="1" customHeight="1" thickBot="1" x14ac:dyDescent="0.3">
      <c r="A156" s="1894"/>
      <c r="B156" s="160" t="s">
        <v>442</v>
      </c>
      <c r="C156" s="590">
        <v>0</v>
      </c>
      <c r="D156" s="403">
        <v>1</v>
      </c>
      <c r="E156" s="403">
        <v>2</v>
      </c>
      <c r="F156" s="403">
        <v>0</v>
      </c>
      <c r="G156" s="403">
        <v>1</v>
      </c>
      <c r="H156" s="403">
        <v>0</v>
      </c>
      <c r="I156" s="403">
        <v>0</v>
      </c>
      <c r="J156" s="403">
        <v>131</v>
      </c>
      <c r="K156" s="403">
        <v>4</v>
      </c>
      <c r="L156" s="403">
        <v>0</v>
      </c>
      <c r="M156" s="403">
        <v>37</v>
      </c>
      <c r="N156" s="403">
        <v>17</v>
      </c>
      <c r="O156" s="403">
        <v>0</v>
      </c>
      <c r="P156" s="403">
        <v>2</v>
      </c>
      <c r="Q156" s="591">
        <v>3</v>
      </c>
      <c r="R156" s="668">
        <f t="shared" si="57"/>
        <v>198</v>
      </c>
      <c r="S156" s="695">
        <f>R156/SUM(R154:R156)</f>
        <v>0.70967741935483875</v>
      </c>
      <c r="T156" s="15"/>
      <c r="U156" s="15"/>
      <c r="V156" s="15"/>
      <c r="W156" s="16"/>
      <c r="X156" s="14"/>
      <c r="Y156" s="16"/>
      <c r="Z156" s="16"/>
      <c r="AA156" s="16"/>
      <c r="AB156" s="16"/>
      <c r="AC156" s="16"/>
      <c r="AD156" s="16"/>
      <c r="AE156" s="16"/>
      <c r="AF156" s="16"/>
      <c r="AG156" s="16"/>
      <c r="AH156" s="16"/>
      <c r="AI156" s="16"/>
      <c r="AJ156" s="16"/>
      <c r="AK156" s="16"/>
      <c r="AL156" s="16"/>
      <c r="AM156" s="16"/>
      <c r="AN156" s="16"/>
      <c r="AO156" s="15"/>
    </row>
    <row r="157" spans="1:41" ht="17.25" hidden="1" customHeight="1" thickTop="1" x14ac:dyDescent="0.25">
      <c r="A157" s="1892" t="s">
        <v>26</v>
      </c>
      <c r="B157" s="159" t="s">
        <v>78</v>
      </c>
      <c r="C157" s="232">
        <v>10</v>
      </c>
      <c r="D157" s="230">
        <v>71</v>
      </c>
      <c r="E157" s="230">
        <v>66</v>
      </c>
      <c r="F157" s="230">
        <v>55</v>
      </c>
      <c r="G157" s="230">
        <v>18</v>
      </c>
      <c r="H157" s="230">
        <v>0</v>
      </c>
      <c r="I157" s="230">
        <v>0</v>
      </c>
      <c r="J157" s="230">
        <v>1320</v>
      </c>
      <c r="K157" s="230">
        <v>203</v>
      </c>
      <c r="L157" s="230">
        <v>24</v>
      </c>
      <c r="M157" s="230">
        <v>626</v>
      </c>
      <c r="N157" s="230">
        <v>205</v>
      </c>
      <c r="O157" s="230">
        <v>10</v>
      </c>
      <c r="P157" s="230">
        <v>91</v>
      </c>
      <c r="Q157" s="592">
        <v>56</v>
      </c>
      <c r="R157" s="655">
        <f t="shared" si="57"/>
        <v>2755</v>
      </c>
      <c r="S157" s="701">
        <f>R157/SUM(R157:R159)</f>
        <v>0.13178035013871617</v>
      </c>
      <c r="T157" s="15"/>
      <c r="U157" s="15"/>
      <c r="V157" s="15"/>
      <c r="W157" s="16"/>
      <c r="X157" s="14"/>
      <c r="Y157" s="16"/>
      <c r="Z157" s="16"/>
      <c r="AA157" s="16"/>
      <c r="AB157" s="16"/>
      <c r="AC157" s="16"/>
      <c r="AD157" s="16"/>
      <c r="AE157" s="16"/>
      <c r="AF157" s="16"/>
      <c r="AG157" s="16"/>
      <c r="AH157" s="16"/>
      <c r="AI157" s="16"/>
      <c r="AJ157" s="16"/>
      <c r="AK157" s="16"/>
      <c r="AL157" s="16"/>
      <c r="AM157" s="16"/>
      <c r="AN157" s="16"/>
      <c r="AO157" s="15"/>
    </row>
    <row r="158" spans="1:41" ht="17.25" hidden="1" customHeight="1" x14ac:dyDescent="0.25">
      <c r="A158" s="1892"/>
      <c r="B158" s="78" t="s">
        <v>79</v>
      </c>
      <c r="C158" s="228">
        <v>3</v>
      </c>
      <c r="D158" s="233">
        <v>6</v>
      </c>
      <c r="E158" s="233">
        <v>21</v>
      </c>
      <c r="F158" s="233">
        <v>9</v>
      </c>
      <c r="G158" s="233">
        <v>2</v>
      </c>
      <c r="H158" s="233">
        <v>0</v>
      </c>
      <c r="I158" s="233">
        <v>0</v>
      </c>
      <c r="J158" s="233">
        <v>691</v>
      </c>
      <c r="K158" s="233">
        <v>13</v>
      </c>
      <c r="L158" s="233">
        <v>8</v>
      </c>
      <c r="M158" s="233">
        <v>227</v>
      </c>
      <c r="N158" s="233">
        <v>60</v>
      </c>
      <c r="O158" s="233">
        <v>6</v>
      </c>
      <c r="P158" s="233">
        <v>44</v>
      </c>
      <c r="Q158" s="593">
        <v>14</v>
      </c>
      <c r="R158" s="652">
        <f t="shared" si="57"/>
        <v>1104</v>
      </c>
      <c r="S158" s="701">
        <f>R158/SUM(R157:R159)</f>
        <v>5.2807806371376637E-2</v>
      </c>
      <c r="T158" s="15"/>
      <c r="U158" s="15"/>
      <c r="V158" s="15"/>
      <c r="W158" s="16"/>
      <c r="X158" s="14"/>
      <c r="Y158" s="16"/>
      <c r="Z158" s="16"/>
      <c r="AA158" s="16"/>
      <c r="AB158" s="16"/>
      <c r="AC158" s="16"/>
      <c r="AD158" s="16"/>
      <c r="AE158" s="16"/>
      <c r="AF158" s="16"/>
      <c r="AG158" s="16"/>
      <c r="AH158" s="16"/>
      <c r="AI158" s="16"/>
      <c r="AJ158" s="16"/>
      <c r="AK158" s="16"/>
      <c r="AL158" s="16"/>
      <c r="AM158" s="16"/>
      <c r="AN158" s="16"/>
      <c r="AO158" s="15"/>
    </row>
    <row r="159" spans="1:41" ht="17.25" hidden="1" customHeight="1" thickBot="1" x14ac:dyDescent="0.3">
      <c r="A159" s="1892"/>
      <c r="B159" s="125" t="s">
        <v>442</v>
      </c>
      <c r="C159" s="662">
        <v>67</v>
      </c>
      <c r="D159" s="235">
        <v>300</v>
      </c>
      <c r="E159" s="235">
        <v>221</v>
      </c>
      <c r="F159" s="235">
        <v>104</v>
      </c>
      <c r="G159" s="235">
        <v>111</v>
      </c>
      <c r="H159" s="235">
        <v>0</v>
      </c>
      <c r="I159" s="235">
        <v>0</v>
      </c>
      <c r="J159" s="235">
        <v>10452</v>
      </c>
      <c r="K159" s="235">
        <v>444</v>
      </c>
      <c r="L159" s="235">
        <v>238</v>
      </c>
      <c r="M159" s="235">
        <v>3010</v>
      </c>
      <c r="N159" s="235">
        <v>1077</v>
      </c>
      <c r="O159" s="235">
        <v>73</v>
      </c>
      <c r="P159" s="235">
        <v>539</v>
      </c>
      <c r="Q159" s="663">
        <v>411</v>
      </c>
      <c r="R159" s="654">
        <f t="shared" si="57"/>
        <v>17047</v>
      </c>
      <c r="S159" s="701">
        <f>R159/SUM(R157:R159)</f>
        <v>0.81541184348990725</v>
      </c>
      <c r="T159" s="15"/>
      <c r="U159" s="15"/>
      <c r="V159" s="15"/>
      <c r="W159" s="16"/>
      <c r="X159" s="14"/>
      <c r="Y159" s="14"/>
      <c r="Z159" s="14"/>
      <c r="AA159" s="14"/>
      <c r="AB159" s="14"/>
      <c r="AC159" s="14"/>
      <c r="AD159" s="14"/>
      <c r="AE159" s="14"/>
      <c r="AF159" s="14"/>
      <c r="AG159" s="14"/>
      <c r="AH159" s="14"/>
      <c r="AI159" s="14"/>
      <c r="AJ159" s="14"/>
      <c r="AK159" s="14"/>
      <c r="AL159" s="14"/>
      <c r="AM159" s="14"/>
      <c r="AN159" s="14"/>
      <c r="AO159" s="14"/>
    </row>
    <row r="160" spans="1:41" ht="17.25" hidden="1" customHeight="1" thickBot="1" x14ac:dyDescent="0.3">
      <c r="A160" s="1860" t="s">
        <v>350</v>
      </c>
      <c r="B160" s="1861"/>
      <c r="C160" s="1857"/>
      <c r="D160" s="1857"/>
      <c r="E160" s="1857"/>
      <c r="F160" s="1857"/>
      <c r="G160" s="1857"/>
      <c r="H160" s="1857"/>
      <c r="I160" s="1857"/>
      <c r="J160" s="1857"/>
      <c r="K160" s="1857"/>
      <c r="L160" s="1857"/>
      <c r="M160" s="1857"/>
      <c r="N160" s="1857"/>
      <c r="O160" s="1857"/>
      <c r="P160" s="1857"/>
      <c r="Q160" s="1857"/>
      <c r="R160" s="1861"/>
      <c r="S160" s="1862"/>
      <c r="T160" s="15"/>
      <c r="U160" s="15"/>
      <c r="V160" s="15"/>
      <c r="W160" s="16"/>
      <c r="X160" s="14"/>
      <c r="Y160" s="14"/>
      <c r="Z160" s="14"/>
      <c r="AA160" s="14"/>
      <c r="AB160" s="14"/>
      <c r="AC160" s="14"/>
      <c r="AD160" s="14"/>
      <c r="AE160" s="14"/>
      <c r="AF160" s="14"/>
      <c r="AG160" s="14"/>
      <c r="AH160" s="14"/>
      <c r="AI160" s="14"/>
      <c r="AJ160" s="14"/>
      <c r="AK160" s="14"/>
      <c r="AL160" s="14"/>
      <c r="AM160" s="14"/>
      <c r="AN160" s="14"/>
      <c r="AO160" s="14"/>
    </row>
    <row r="161" spans="1:41" ht="17.25" hidden="1" customHeight="1" thickBot="1" x14ac:dyDescent="0.3">
      <c r="A161" s="1891" t="s">
        <v>75</v>
      </c>
      <c r="B161" s="77" t="s">
        <v>78</v>
      </c>
      <c r="C161" s="380">
        <v>0</v>
      </c>
      <c r="D161" s="381">
        <v>0</v>
      </c>
      <c r="E161" s="381">
        <v>0</v>
      </c>
      <c r="F161" s="381">
        <v>0</v>
      </c>
      <c r="G161" s="381">
        <v>0</v>
      </c>
      <c r="H161" s="381">
        <v>0</v>
      </c>
      <c r="I161" s="381">
        <v>0</v>
      </c>
      <c r="J161" s="381">
        <v>1</v>
      </c>
      <c r="K161" s="381">
        <v>0</v>
      </c>
      <c r="L161" s="381">
        <v>0</v>
      </c>
      <c r="M161" s="381">
        <v>0</v>
      </c>
      <c r="N161" s="381">
        <v>0</v>
      </c>
      <c r="O161" s="381">
        <v>0</v>
      </c>
      <c r="P161" s="381">
        <v>0</v>
      </c>
      <c r="Q161" s="382">
        <v>0</v>
      </c>
      <c r="R161" s="680">
        <f t="shared" ref="R161:R172" si="58">SUM(C161:Q161)</f>
        <v>1</v>
      </c>
      <c r="S161" s="1417">
        <f>R161/SUM(R161:R163)</f>
        <v>8.0000000000000002E-3</v>
      </c>
      <c r="T161" s="15"/>
      <c r="U161" s="15"/>
      <c r="V161" s="15"/>
      <c r="W161" s="16"/>
      <c r="X161" s="14"/>
      <c r="Y161" s="14"/>
      <c r="Z161" s="14"/>
      <c r="AA161" s="14"/>
      <c r="AB161" s="14"/>
      <c r="AC161" s="14"/>
      <c r="AD161" s="14"/>
      <c r="AE161" s="14"/>
      <c r="AF161" s="14"/>
      <c r="AG161" s="14"/>
      <c r="AH161" s="14"/>
      <c r="AI161" s="14"/>
      <c r="AJ161" s="14"/>
      <c r="AK161" s="14"/>
      <c r="AL161" s="14"/>
      <c r="AM161" s="14"/>
      <c r="AN161" s="14"/>
      <c r="AO161" s="14"/>
    </row>
    <row r="162" spans="1:41" ht="17.25" hidden="1" customHeight="1" thickBot="1" x14ac:dyDescent="0.3">
      <c r="A162" s="1892"/>
      <c r="B162" s="78" t="s">
        <v>79</v>
      </c>
      <c r="C162" s="383">
        <v>0</v>
      </c>
      <c r="D162" s="383">
        <v>0</v>
      </c>
      <c r="E162" s="383">
        <v>0</v>
      </c>
      <c r="F162" s="383">
        <v>0</v>
      </c>
      <c r="G162" s="383">
        <v>0</v>
      </c>
      <c r="H162" s="383">
        <v>0</v>
      </c>
      <c r="I162" s="383">
        <v>0</v>
      </c>
      <c r="J162" s="383">
        <v>0</v>
      </c>
      <c r="K162" s="383">
        <v>0</v>
      </c>
      <c r="L162" s="383">
        <v>0</v>
      </c>
      <c r="M162" s="383">
        <v>0</v>
      </c>
      <c r="N162" s="383">
        <v>0</v>
      </c>
      <c r="O162" s="383">
        <v>0</v>
      </c>
      <c r="P162" s="383">
        <v>0</v>
      </c>
      <c r="Q162" s="384">
        <v>0</v>
      </c>
      <c r="R162" s="681">
        <f t="shared" si="58"/>
        <v>0</v>
      </c>
      <c r="S162" s="698">
        <f>R162/SUM(R161:R163)</f>
        <v>0</v>
      </c>
      <c r="T162" s="15"/>
      <c r="U162" s="15"/>
      <c r="V162" s="15"/>
      <c r="W162" s="16"/>
      <c r="X162" s="14"/>
      <c r="Y162" s="14"/>
      <c r="Z162" s="14"/>
      <c r="AA162" s="14"/>
      <c r="AB162" s="14"/>
      <c r="AC162" s="14"/>
      <c r="AD162" s="14"/>
      <c r="AE162" s="14"/>
      <c r="AF162" s="14"/>
      <c r="AG162" s="14"/>
      <c r="AH162" s="14"/>
      <c r="AI162" s="14"/>
      <c r="AJ162" s="14"/>
      <c r="AK162" s="14"/>
      <c r="AL162" s="14"/>
      <c r="AM162" s="14"/>
      <c r="AN162" s="14"/>
      <c r="AO162" s="14"/>
    </row>
    <row r="163" spans="1:41" ht="17.25" hidden="1" customHeight="1" thickBot="1" x14ac:dyDescent="0.3">
      <c r="A163" s="1893"/>
      <c r="B163" s="79" t="s">
        <v>442</v>
      </c>
      <c r="C163" s="385">
        <v>0</v>
      </c>
      <c r="D163" s="386">
        <v>5</v>
      </c>
      <c r="E163" s="386">
        <v>1</v>
      </c>
      <c r="F163" s="386">
        <v>0</v>
      </c>
      <c r="G163" s="386">
        <v>0</v>
      </c>
      <c r="H163" s="386">
        <v>0</v>
      </c>
      <c r="I163" s="386">
        <v>0</v>
      </c>
      <c r="J163" s="386">
        <v>76</v>
      </c>
      <c r="K163" s="386">
        <v>3</v>
      </c>
      <c r="L163" s="386">
        <v>1</v>
      </c>
      <c r="M163" s="386">
        <v>20</v>
      </c>
      <c r="N163" s="386">
        <v>9</v>
      </c>
      <c r="O163" s="386">
        <v>0</v>
      </c>
      <c r="P163" s="386">
        <v>3</v>
      </c>
      <c r="Q163" s="387">
        <v>6</v>
      </c>
      <c r="R163" s="682">
        <f t="shared" si="58"/>
        <v>124</v>
      </c>
      <c r="S163" s="698">
        <f>R163/SUM(R161:R163)</f>
        <v>0.99199999999999999</v>
      </c>
      <c r="T163" s="15"/>
      <c r="U163" s="15"/>
      <c r="V163" s="15"/>
      <c r="W163" s="16"/>
      <c r="X163" s="14"/>
      <c r="Y163" s="14"/>
      <c r="Z163" s="14"/>
      <c r="AA163" s="14"/>
      <c r="AB163" s="14"/>
      <c r="AC163" s="14"/>
      <c r="AD163" s="14"/>
      <c r="AE163" s="14"/>
      <c r="AF163" s="14"/>
      <c r="AG163" s="14"/>
      <c r="AH163" s="14"/>
      <c r="AI163" s="14"/>
      <c r="AJ163" s="14"/>
      <c r="AK163" s="14"/>
      <c r="AL163" s="14"/>
      <c r="AM163" s="14"/>
      <c r="AN163" s="14"/>
      <c r="AO163" s="14"/>
    </row>
    <row r="164" spans="1:41" ht="17.25" hidden="1" customHeight="1" thickBot="1" x14ac:dyDescent="0.3">
      <c r="A164" s="1891" t="s">
        <v>46</v>
      </c>
      <c r="B164" s="82" t="s">
        <v>78</v>
      </c>
      <c r="C164" s="390">
        <v>9</v>
      </c>
      <c r="D164" s="391">
        <v>58</v>
      </c>
      <c r="E164" s="391">
        <v>51</v>
      </c>
      <c r="F164" s="391">
        <v>44</v>
      </c>
      <c r="G164" s="391">
        <v>13</v>
      </c>
      <c r="H164" s="391">
        <v>0</v>
      </c>
      <c r="I164" s="391">
        <v>0</v>
      </c>
      <c r="J164" s="391">
        <v>906</v>
      </c>
      <c r="K164" s="391">
        <v>175</v>
      </c>
      <c r="L164" s="391">
        <v>19</v>
      </c>
      <c r="M164" s="391">
        <v>449</v>
      </c>
      <c r="N164" s="391">
        <v>166</v>
      </c>
      <c r="O164" s="391">
        <v>8</v>
      </c>
      <c r="P164" s="391">
        <v>75</v>
      </c>
      <c r="Q164" s="392">
        <v>36</v>
      </c>
      <c r="R164" s="683">
        <f t="shared" si="58"/>
        <v>2009</v>
      </c>
      <c r="S164" s="695">
        <f>R164/SUM(R164:R166)</f>
        <v>0.14376699584943467</v>
      </c>
      <c r="T164" s="15"/>
      <c r="U164" s="15"/>
      <c r="V164" s="15"/>
      <c r="W164" s="16"/>
      <c r="X164" s="14"/>
      <c r="Y164" s="14"/>
      <c r="Z164" s="14"/>
      <c r="AA164" s="14"/>
      <c r="AB164" s="14"/>
      <c r="AC164" s="14"/>
      <c r="AD164" s="14"/>
      <c r="AE164" s="14"/>
      <c r="AF164" s="14"/>
      <c r="AG164" s="14"/>
      <c r="AH164" s="14"/>
      <c r="AI164" s="14"/>
      <c r="AJ164" s="14"/>
      <c r="AK164" s="14"/>
      <c r="AL164" s="14"/>
      <c r="AM164" s="14"/>
      <c r="AN164" s="14"/>
      <c r="AO164" s="14"/>
    </row>
    <row r="165" spans="1:41" ht="17.25" hidden="1" customHeight="1" thickBot="1" x14ac:dyDescent="0.3">
      <c r="A165" s="1892"/>
      <c r="B165" s="80" t="s">
        <v>79</v>
      </c>
      <c r="C165" s="393">
        <v>2</v>
      </c>
      <c r="D165" s="394">
        <v>6</v>
      </c>
      <c r="E165" s="394">
        <v>16</v>
      </c>
      <c r="F165" s="394">
        <v>7</v>
      </c>
      <c r="G165" s="394">
        <v>0</v>
      </c>
      <c r="H165" s="394">
        <v>0</v>
      </c>
      <c r="I165" s="394">
        <v>0</v>
      </c>
      <c r="J165" s="394">
        <v>602</v>
      </c>
      <c r="K165" s="394">
        <v>10</v>
      </c>
      <c r="L165" s="394">
        <v>5</v>
      </c>
      <c r="M165" s="394">
        <v>208</v>
      </c>
      <c r="N165" s="394">
        <v>49</v>
      </c>
      <c r="O165" s="394">
        <v>5</v>
      </c>
      <c r="P165" s="394">
        <v>33</v>
      </c>
      <c r="Q165" s="395">
        <v>9</v>
      </c>
      <c r="R165" s="684">
        <f t="shared" si="58"/>
        <v>952</v>
      </c>
      <c r="S165" s="695">
        <f>R165/SUM(R164:R166)</f>
        <v>6.8126520681265207E-2</v>
      </c>
      <c r="T165" s="15"/>
      <c r="U165" s="15"/>
      <c r="V165" s="15"/>
      <c r="W165" s="16"/>
      <c r="X165" s="14"/>
      <c r="Y165" s="14"/>
      <c r="Z165" s="14"/>
      <c r="AA165" s="14"/>
      <c r="AB165" s="14"/>
      <c r="AC165" s="14"/>
      <c r="AD165" s="14"/>
      <c r="AE165" s="14"/>
      <c r="AF165" s="14"/>
      <c r="AG165" s="14"/>
      <c r="AH165" s="14"/>
      <c r="AI165" s="14"/>
      <c r="AJ165" s="14"/>
      <c r="AK165" s="14"/>
      <c r="AL165" s="14"/>
      <c r="AM165" s="14"/>
      <c r="AN165" s="14"/>
      <c r="AO165" s="14"/>
    </row>
    <row r="166" spans="1:41" ht="17.25" hidden="1" customHeight="1" thickBot="1" x14ac:dyDescent="0.3">
      <c r="A166" s="1893"/>
      <c r="B166" s="81" t="s">
        <v>442</v>
      </c>
      <c r="C166" s="396">
        <v>48</v>
      </c>
      <c r="D166" s="397">
        <v>202</v>
      </c>
      <c r="E166" s="397">
        <v>138</v>
      </c>
      <c r="F166" s="397">
        <v>73</v>
      </c>
      <c r="G166" s="397">
        <v>73</v>
      </c>
      <c r="H166" s="397">
        <v>0</v>
      </c>
      <c r="I166" s="397">
        <v>0</v>
      </c>
      <c r="J166" s="397">
        <v>6738</v>
      </c>
      <c r="K166" s="397">
        <v>279</v>
      </c>
      <c r="L166" s="397">
        <v>159</v>
      </c>
      <c r="M166" s="397">
        <v>1946</v>
      </c>
      <c r="N166" s="397">
        <v>692</v>
      </c>
      <c r="O166" s="397">
        <v>51</v>
      </c>
      <c r="P166" s="397">
        <v>331</v>
      </c>
      <c r="Q166" s="398">
        <v>283</v>
      </c>
      <c r="R166" s="685">
        <f t="shared" si="58"/>
        <v>11013</v>
      </c>
      <c r="S166" s="695">
        <f>R166/SUM(R164:R166)</f>
        <v>0.78810648346930012</v>
      </c>
      <c r="T166" s="15"/>
      <c r="U166" s="15"/>
      <c r="V166" s="15"/>
      <c r="W166" s="16"/>
      <c r="X166" s="14"/>
      <c r="Y166" s="14"/>
      <c r="Z166" s="14"/>
      <c r="AA166" s="14"/>
      <c r="AB166" s="14"/>
      <c r="AC166" s="14"/>
      <c r="AD166" s="14"/>
      <c r="AE166" s="14"/>
      <c r="AF166" s="14"/>
      <c r="AG166" s="14"/>
      <c r="AH166" s="14"/>
      <c r="AI166" s="14"/>
      <c r="AJ166" s="14"/>
      <c r="AK166" s="14"/>
      <c r="AL166" s="14"/>
      <c r="AM166" s="14"/>
      <c r="AN166" s="14"/>
      <c r="AO166" s="14"/>
    </row>
    <row r="167" spans="1:41" ht="17.25" hidden="1" customHeight="1" thickBot="1" x14ac:dyDescent="0.3">
      <c r="A167" s="1891" t="s">
        <v>47</v>
      </c>
      <c r="B167" s="77" t="s">
        <v>78</v>
      </c>
      <c r="C167" s="380">
        <v>1</v>
      </c>
      <c r="D167" s="381">
        <v>10</v>
      </c>
      <c r="E167" s="381">
        <v>15</v>
      </c>
      <c r="F167" s="381">
        <v>10</v>
      </c>
      <c r="G167" s="381">
        <v>5</v>
      </c>
      <c r="H167" s="381">
        <v>0</v>
      </c>
      <c r="I167" s="381">
        <v>0</v>
      </c>
      <c r="J167" s="381">
        <v>326</v>
      </c>
      <c r="K167" s="381">
        <v>23</v>
      </c>
      <c r="L167" s="381">
        <v>5</v>
      </c>
      <c r="M167" s="381">
        <v>155</v>
      </c>
      <c r="N167" s="381">
        <v>36</v>
      </c>
      <c r="O167" s="381">
        <v>2</v>
      </c>
      <c r="P167" s="381">
        <v>14</v>
      </c>
      <c r="Q167" s="382">
        <v>15</v>
      </c>
      <c r="R167" s="680">
        <f t="shared" si="58"/>
        <v>617</v>
      </c>
      <c r="S167" s="698">
        <f>R167/SUM(R167:R169)</f>
        <v>0.10134691195795006</v>
      </c>
      <c r="T167" s="15"/>
      <c r="U167" s="15"/>
      <c r="V167" s="15"/>
      <c r="W167" s="16"/>
      <c r="X167" s="14"/>
      <c r="Y167" s="14"/>
      <c r="Z167" s="14"/>
      <c r="AA167" s="14"/>
      <c r="AB167" s="14"/>
      <c r="AC167" s="14"/>
      <c r="AD167" s="14"/>
      <c r="AE167" s="14"/>
      <c r="AF167" s="14"/>
      <c r="AG167" s="14"/>
      <c r="AH167" s="14"/>
      <c r="AI167" s="14"/>
      <c r="AJ167" s="14"/>
      <c r="AK167" s="14"/>
      <c r="AL167" s="14"/>
      <c r="AM167" s="14"/>
      <c r="AN167" s="14"/>
      <c r="AO167" s="14"/>
    </row>
    <row r="168" spans="1:41" ht="17.25" hidden="1" customHeight="1" thickBot="1" x14ac:dyDescent="0.3">
      <c r="A168" s="1892"/>
      <c r="B168" s="78" t="s">
        <v>79</v>
      </c>
      <c r="C168" s="383">
        <v>1</v>
      </c>
      <c r="D168" s="388">
        <v>0</v>
      </c>
      <c r="E168" s="388">
        <v>4</v>
      </c>
      <c r="F168" s="388">
        <v>1</v>
      </c>
      <c r="G168" s="388">
        <v>1</v>
      </c>
      <c r="H168" s="388">
        <v>0</v>
      </c>
      <c r="I168" s="388">
        <v>0</v>
      </c>
      <c r="J168" s="388">
        <v>67</v>
      </c>
      <c r="K168" s="388">
        <v>2</v>
      </c>
      <c r="L168" s="388">
        <v>1</v>
      </c>
      <c r="M168" s="388">
        <v>15</v>
      </c>
      <c r="N168" s="388">
        <v>8</v>
      </c>
      <c r="O168" s="388">
        <v>1</v>
      </c>
      <c r="P168" s="388">
        <v>9</v>
      </c>
      <c r="Q168" s="389">
        <v>4</v>
      </c>
      <c r="R168" s="681">
        <f t="shared" si="58"/>
        <v>114</v>
      </c>
      <c r="S168" s="698">
        <f>R168/SUM(R167:R169)</f>
        <v>1.8725361366622863E-2</v>
      </c>
      <c r="T168" s="15"/>
      <c r="U168" s="15"/>
      <c r="V168" s="15"/>
      <c r="W168" s="16"/>
      <c r="X168" s="14"/>
      <c r="Y168" s="14"/>
      <c r="Z168" s="14"/>
      <c r="AA168" s="14"/>
      <c r="AB168" s="14"/>
      <c r="AC168" s="14"/>
      <c r="AD168" s="14"/>
      <c r="AE168" s="14"/>
      <c r="AF168" s="14"/>
      <c r="AG168" s="14"/>
      <c r="AH168" s="14"/>
      <c r="AI168" s="14"/>
      <c r="AJ168" s="14"/>
      <c r="AK168" s="14"/>
      <c r="AL168" s="14"/>
      <c r="AM168" s="14"/>
      <c r="AN168" s="14"/>
      <c r="AO168" s="14"/>
    </row>
    <row r="169" spans="1:41" ht="17.25" hidden="1" customHeight="1" thickBot="1" x14ac:dyDescent="0.3">
      <c r="A169" s="1892"/>
      <c r="B169" s="125" t="s">
        <v>442</v>
      </c>
      <c r="C169" s="385">
        <v>18</v>
      </c>
      <c r="D169" s="386">
        <v>78</v>
      </c>
      <c r="E169" s="386">
        <v>74</v>
      </c>
      <c r="F169" s="386">
        <v>29</v>
      </c>
      <c r="G169" s="386">
        <v>32</v>
      </c>
      <c r="H169" s="386">
        <v>0</v>
      </c>
      <c r="I169" s="386">
        <v>0</v>
      </c>
      <c r="J169" s="386">
        <v>3309</v>
      </c>
      <c r="K169" s="386">
        <v>146</v>
      </c>
      <c r="L169" s="386">
        <v>66</v>
      </c>
      <c r="M169" s="386">
        <v>947</v>
      </c>
      <c r="N169" s="386">
        <v>336</v>
      </c>
      <c r="O169" s="386">
        <v>20</v>
      </c>
      <c r="P169" s="386">
        <v>190</v>
      </c>
      <c r="Q169" s="387">
        <v>112</v>
      </c>
      <c r="R169" s="682">
        <f t="shared" si="58"/>
        <v>5357</v>
      </c>
      <c r="S169" s="698">
        <f>R169/SUM(R167:R169)</f>
        <v>0.87992772667542707</v>
      </c>
      <c r="T169" s="15"/>
      <c r="U169" s="15"/>
      <c r="V169" s="15"/>
      <c r="W169" s="16"/>
      <c r="X169" s="14"/>
      <c r="Y169" s="14"/>
      <c r="Z169" s="14"/>
      <c r="AA169" s="14"/>
      <c r="AB169" s="14"/>
      <c r="AC169" s="14"/>
      <c r="AD169" s="14"/>
      <c r="AE169" s="14"/>
      <c r="AF169" s="14"/>
      <c r="AG169" s="14"/>
      <c r="AH169" s="14"/>
      <c r="AI169" s="14"/>
      <c r="AJ169" s="14"/>
      <c r="AK169" s="14"/>
      <c r="AL169" s="14"/>
      <c r="AM169" s="14"/>
      <c r="AN169" s="14"/>
      <c r="AO169" s="14"/>
    </row>
    <row r="170" spans="1:41" ht="17.25" hidden="1" customHeight="1" thickBot="1" x14ac:dyDescent="0.3">
      <c r="A170" s="1891" t="s">
        <v>77</v>
      </c>
      <c r="B170" s="82" t="s">
        <v>78</v>
      </c>
      <c r="C170" s="399">
        <v>0</v>
      </c>
      <c r="D170" s="400">
        <v>3</v>
      </c>
      <c r="E170" s="400">
        <v>0</v>
      </c>
      <c r="F170" s="400">
        <v>1</v>
      </c>
      <c r="G170" s="400">
        <v>0</v>
      </c>
      <c r="H170" s="400">
        <v>0</v>
      </c>
      <c r="I170" s="400">
        <v>0</v>
      </c>
      <c r="J170" s="400">
        <v>87</v>
      </c>
      <c r="K170" s="400">
        <v>5</v>
      </c>
      <c r="L170" s="400">
        <v>0</v>
      </c>
      <c r="M170" s="400">
        <v>22</v>
      </c>
      <c r="N170" s="400">
        <v>3</v>
      </c>
      <c r="O170" s="400">
        <v>0</v>
      </c>
      <c r="P170" s="400">
        <v>2</v>
      </c>
      <c r="Q170" s="401">
        <v>5</v>
      </c>
      <c r="R170" s="683">
        <f t="shared" si="58"/>
        <v>128</v>
      </c>
      <c r="S170" s="695">
        <f>R170/SUM(R170:R172)</f>
        <v>0.1780250347705146</v>
      </c>
      <c r="T170" s="15"/>
      <c r="U170" s="15"/>
      <c r="V170" s="15"/>
      <c r="W170" s="16"/>
      <c r="X170" s="14"/>
      <c r="Y170" s="14"/>
      <c r="Z170" s="14"/>
      <c r="AA170" s="14"/>
      <c r="AB170" s="14"/>
      <c r="AC170" s="14"/>
      <c r="AD170" s="14"/>
      <c r="AE170" s="14"/>
      <c r="AF170" s="14"/>
      <c r="AG170" s="14"/>
      <c r="AH170" s="14"/>
      <c r="AI170" s="14"/>
      <c r="AJ170" s="14"/>
      <c r="AK170" s="14"/>
      <c r="AL170" s="14"/>
      <c r="AM170" s="14"/>
      <c r="AN170" s="14"/>
      <c r="AO170" s="14"/>
    </row>
    <row r="171" spans="1:41" ht="17.25" hidden="1" customHeight="1" thickBot="1" x14ac:dyDescent="0.3">
      <c r="A171" s="1892"/>
      <c r="B171" s="80" t="s">
        <v>79</v>
      </c>
      <c r="C171" s="393">
        <v>0</v>
      </c>
      <c r="D171" s="394">
        <v>0</v>
      </c>
      <c r="E171" s="394">
        <v>1</v>
      </c>
      <c r="F171" s="394">
        <v>1</v>
      </c>
      <c r="G171" s="394">
        <v>1</v>
      </c>
      <c r="H171" s="394">
        <v>0</v>
      </c>
      <c r="I171" s="394">
        <v>0</v>
      </c>
      <c r="J171" s="394">
        <v>22</v>
      </c>
      <c r="K171" s="394">
        <v>1</v>
      </c>
      <c r="L171" s="394">
        <v>2</v>
      </c>
      <c r="M171" s="394">
        <v>4</v>
      </c>
      <c r="N171" s="394">
        <v>3</v>
      </c>
      <c r="O171" s="394">
        <v>0</v>
      </c>
      <c r="P171" s="394">
        <v>2</v>
      </c>
      <c r="Q171" s="395">
        <v>1</v>
      </c>
      <c r="R171" s="684">
        <f t="shared" si="58"/>
        <v>38</v>
      </c>
      <c r="S171" s="695">
        <f>R171/SUM(R170:R172)</f>
        <v>5.2851182197496523E-2</v>
      </c>
      <c r="T171" s="15"/>
      <c r="U171" s="15"/>
      <c r="V171" s="15"/>
      <c r="W171" s="16"/>
      <c r="X171" s="14"/>
      <c r="Y171" s="14"/>
      <c r="Z171" s="14"/>
      <c r="AA171" s="14"/>
      <c r="AB171" s="14"/>
      <c r="AC171" s="14"/>
      <c r="AD171" s="14"/>
      <c r="AE171" s="14"/>
      <c r="AF171" s="14"/>
      <c r="AG171" s="14"/>
      <c r="AH171" s="14"/>
      <c r="AI171" s="14"/>
      <c r="AJ171" s="14"/>
      <c r="AK171" s="14"/>
      <c r="AL171" s="14"/>
      <c r="AM171" s="14"/>
      <c r="AN171" s="14"/>
      <c r="AO171" s="14"/>
    </row>
    <row r="172" spans="1:41" ht="17.25" hidden="1" customHeight="1" thickBot="1" x14ac:dyDescent="0.3">
      <c r="A172" s="1894"/>
      <c r="B172" s="160" t="s">
        <v>442</v>
      </c>
      <c r="C172" s="402">
        <v>1</v>
      </c>
      <c r="D172" s="403">
        <v>15</v>
      </c>
      <c r="E172" s="403">
        <v>8</v>
      </c>
      <c r="F172" s="403">
        <v>2</v>
      </c>
      <c r="G172" s="403">
        <v>6</v>
      </c>
      <c r="H172" s="403">
        <v>0</v>
      </c>
      <c r="I172" s="403">
        <v>0</v>
      </c>
      <c r="J172" s="403">
        <v>329</v>
      </c>
      <c r="K172" s="403">
        <v>16</v>
      </c>
      <c r="L172" s="403">
        <v>12</v>
      </c>
      <c r="M172" s="403">
        <v>97</v>
      </c>
      <c r="N172" s="403">
        <v>40</v>
      </c>
      <c r="O172" s="403">
        <v>2</v>
      </c>
      <c r="P172" s="403">
        <v>15</v>
      </c>
      <c r="Q172" s="404">
        <v>10</v>
      </c>
      <c r="R172" s="687">
        <f t="shared" si="58"/>
        <v>553</v>
      </c>
      <c r="S172" s="695">
        <f>R172/SUM(R170:R172)</f>
        <v>0.76912378303198892</v>
      </c>
      <c r="T172" s="15"/>
      <c r="U172" s="15"/>
      <c r="V172" s="15"/>
      <c r="W172" s="16"/>
      <c r="X172" s="14"/>
      <c r="Y172" s="14"/>
      <c r="Z172" s="14"/>
      <c r="AA172" s="14"/>
      <c r="AB172" s="14"/>
      <c r="AC172" s="14"/>
      <c r="AD172" s="14"/>
      <c r="AE172" s="14"/>
      <c r="AF172" s="14"/>
      <c r="AG172" s="14"/>
      <c r="AH172" s="14"/>
      <c r="AI172" s="14"/>
      <c r="AJ172" s="14"/>
      <c r="AK172" s="14"/>
      <c r="AL172" s="14"/>
      <c r="AM172" s="14"/>
      <c r="AN172" s="14"/>
      <c r="AO172" s="14"/>
    </row>
    <row r="173" spans="1:41" ht="17.25" hidden="1" customHeight="1" thickTop="1" x14ac:dyDescent="0.25">
      <c r="A173" s="1892" t="s">
        <v>26</v>
      </c>
      <c r="B173" s="159" t="s">
        <v>78</v>
      </c>
      <c r="C173" s="230">
        <f>SUM(C161,C164,C167,C170)</f>
        <v>10</v>
      </c>
      <c r="D173" s="230">
        <f t="shared" ref="D173:I173" si="59">SUM(D161,D164,D167,D170)</f>
        <v>71</v>
      </c>
      <c r="E173" s="230">
        <f t="shared" si="59"/>
        <v>66</v>
      </c>
      <c r="F173" s="230">
        <f t="shared" si="59"/>
        <v>55</v>
      </c>
      <c r="G173" s="230">
        <f t="shared" si="59"/>
        <v>18</v>
      </c>
      <c r="H173" s="230">
        <f t="shared" si="59"/>
        <v>0</v>
      </c>
      <c r="I173" s="230">
        <f t="shared" si="59"/>
        <v>0</v>
      </c>
      <c r="J173" s="230">
        <f>SUM(J161,J164,J167,J170)</f>
        <v>1320</v>
      </c>
      <c r="K173" s="230">
        <f t="shared" ref="K173:Q173" si="60">SUM(K161,K164,K167,K170)</f>
        <v>203</v>
      </c>
      <c r="L173" s="230">
        <f t="shared" si="60"/>
        <v>24</v>
      </c>
      <c r="M173" s="230">
        <f t="shared" si="60"/>
        <v>626</v>
      </c>
      <c r="N173" s="230">
        <f t="shared" si="60"/>
        <v>205</v>
      </c>
      <c r="O173" s="230">
        <f t="shared" si="60"/>
        <v>10</v>
      </c>
      <c r="P173" s="230">
        <f t="shared" si="60"/>
        <v>91</v>
      </c>
      <c r="Q173" s="231">
        <f t="shared" si="60"/>
        <v>56</v>
      </c>
      <c r="R173" s="655">
        <f>SUM(C173:Q173)</f>
        <v>2755</v>
      </c>
      <c r="S173" s="718">
        <f>R173/SUM(R173:R175)</f>
        <v>0.13178035013871617</v>
      </c>
      <c r="T173" s="15"/>
      <c r="U173" s="15"/>
      <c r="V173" s="15"/>
      <c r="W173" s="16"/>
      <c r="X173" s="14"/>
      <c r="Y173" s="14"/>
      <c r="Z173" s="14"/>
      <c r="AA173" s="14"/>
      <c r="AB173" s="14"/>
      <c r="AC173" s="14"/>
      <c r="AD173" s="14"/>
      <c r="AE173" s="14"/>
      <c r="AF173" s="14"/>
      <c r="AG173" s="14"/>
      <c r="AH173" s="14"/>
      <c r="AI173" s="14"/>
      <c r="AJ173" s="14"/>
      <c r="AK173" s="14"/>
      <c r="AL173" s="14"/>
      <c r="AM173" s="14"/>
      <c r="AN173" s="14"/>
      <c r="AO173" s="14"/>
    </row>
    <row r="174" spans="1:41" ht="17.25" hidden="1" customHeight="1" x14ac:dyDescent="0.25">
      <c r="A174" s="1892"/>
      <c r="B174" s="78" t="s">
        <v>79</v>
      </c>
      <c r="C174" s="233">
        <f>SUM(C162,C165,C168,C171)</f>
        <v>3</v>
      </c>
      <c r="D174" s="233">
        <f t="shared" ref="D174:Q174" si="61">SUM(D162,D165,D168,D171)</f>
        <v>6</v>
      </c>
      <c r="E174" s="233">
        <f t="shared" si="61"/>
        <v>21</v>
      </c>
      <c r="F174" s="233">
        <f t="shared" si="61"/>
        <v>9</v>
      </c>
      <c r="G174" s="233">
        <f t="shared" si="61"/>
        <v>2</v>
      </c>
      <c r="H174" s="233">
        <f t="shared" si="61"/>
        <v>0</v>
      </c>
      <c r="I174" s="233">
        <f t="shared" si="61"/>
        <v>0</v>
      </c>
      <c r="J174" s="233">
        <f t="shared" si="61"/>
        <v>691</v>
      </c>
      <c r="K174" s="233">
        <f t="shared" si="61"/>
        <v>13</v>
      </c>
      <c r="L174" s="233">
        <f t="shared" si="61"/>
        <v>8</v>
      </c>
      <c r="M174" s="233">
        <f t="shared" si="61"/>
        <v>227</v>
      </c>
      <c r="N174" s="233">
        <f t="shared" si="61"/>
        <v>60</v>
      </c>
      <c r="O174" s="233">
        <f t="shared" si="61"/>
        <v>6</v>
      </c>
      <c r="P174" s="233">
        <f t="shared" si="61"/>
        <v>44</v>
      </c>
      <c r="Q174" s="234">
        <f t="shared" si="61"/>
        <v>14</v>
      </c>
      <c r="R174" s="652">
        <f>SUM(C174:Q174)</f>
        <v>1104</v>
      </c>
      <c r="S174" s="718">
        <f>R174/SUM(R173:R175)</f>
        <v>5.2807806371376637E-2</v>
      </c>
      <c r="T174" s="15"/>
      <c r="U174" s="15"/>
      <c r="V174" s="15"/>
      <c r="W174" s="16"/>
      <c r="X174" s="14"/>
      <c r="Y174" s="14"/>
      <c r="Z174" s="14"/>
      <c r="AA174" s="14"/>
      <c r="AB174" s="14"/>
      <c r="AC174" s="14"/>
      <c r="AD174" s="14"/>
      <c r="AE174" s="14"/>
      <c r="AF174" s="14"/>
      <c r="AG174" s="14"/>
      <c r="AH174" s="14"/>
      <c r="AI174" s="14"/>
      <c r="AJ174" s="14"/>
      <c r="AK174" s="14"/>
      <c r="AL174" s="14"/>
      <c r="AM174" s="14"/>
      <c r="AN174" s="14"/>
      <c r="AO174" s="14"/>
    </row>
    <row r="175" spans="1:41" ht="17.25" hidden="1" customHeight="1" thickBot="1" x14ac:dyDescent="0.3">
      <c r="A175" s="1893"/>
      <c r="B175" s="79" t="s">
        <v>442</v>
      </c>
      <c r="C175" s="288">
        <f>SUM(C163,C166,C169,C172)</f>
        <v>67</v>
      </c>
      <c r="D175" s="288">
        <f t="shared" ref="D175:Q175" si="62">SUM(D163,D166,D169,D172)</f>
        <v>300</v>
      </c>
      <c r="E175" s="288">
        <f t="shared" si="62"/>
        <v>221</v>
      </c>
      <c r="F175" s="288">
        <f t="shared" si="62"/>
        <v>104</v>
      </c>
      <c r="G175" s="288">
        <f t="shared" si="62"/>
        <v>111</v>
      </c>
      <c r="H175" s="288">
        <f t="shared" si="62"/>
        <v>0</v>
      </c>
      <c r="I175" s="288">
        <f t="shared" si="62"/>
        <v>0</v>
      </c>
      <c r="J175" s="288">
        <f t="shared" si="62"/>
        <v>10452</v>
      </c>
      <c r="K175" s="288">
        <f t="shared" si="62"/>
        <v>444</v>
      </c>
      <c r="L175" s="288">
        <f t="shared" si="62"/>
        <v>238</v>
      </c>
      <c r="M175" s="288">
        <f t="shared" si="62"/>
        <v>3010</v>
      </c>
      <c r="N175" s="288">
        <f t="shared" si="62"/>
        <v>1077</v>
      </c>
      <c r="O175" s="288">
        <f t="shared" si="62"/>
        <v>73</v>
      </c>
      <c r="P175" s="288">
        <f t="shared" si="62"/>
        <v>539</v>
      </c>
      <c r="Q175" s="653">
        <f t="shared" si="62"/>
        <v>411</v>
      </c>
      <c r="R175" s="654">
        <f>SUM(C175:Q175)</f>
        <v>17047</v>
      </c>
      <c r="S175" s="718">
        <f>R175/SUM(R173:R175)</f>
        <v>0.81541184348990725</v>
      </c>
      <c r="T175" s="15"/>
      <c r="U175" s="15"/>
      <c r="V175" s="15"/>
      <c r="W175" s="16"/>
      <c r="X175" s="14"/>
      <c r="Y175" s="14"/>
      <c r="Z175" s="14"/>
      <c r="AA175" s="14"/>
      <c r="AB175" s="14"/>
      <c r="AC175" s="14"/>
      <c r="AD175" s="14"/>
      <c r="AE175" s="14"/>
      <c r="AF175" s="14"/>
      <c r="AG175" s="14"/>
      <c r="AH175" s="14"/>
      <c r="AI175" s="14"/>
      <c r="AJ175" s="14"/>
      <c r="AK175" s="14"/>
      <c r="AL175" s="14"/>
      <c r="AM175" s="14"/>
      <c r="AN175" s="14"/>
      <c r="AO175" s="14"/>
    </row>
    <row r="176" spans="1:41" ht="15.75" hidden="1" customHeight="1" x14ac:dyDescent="0.25">
      <c r="A176" s="1891" t="s">
        <v>43</v>
      </c>
      <c r="B176" s="82" t="s">
        <v>78</v>
      </c>
      <c r="C176" s="702">
        <f t="shared" ref="C176:R176" si="63">C173/SUM(C173:C175)</f>
        <v>0.125</v>
      </c>
      <c r="D176" s="703">
        <f t="shared" si="63"/>
        <v>0.1883289124668435</v>
      </c>
      <c r="E176" s="703">
        <f t="shared" si="63"/>
        <v>0.21428571428571427</v>
      </c>
      <c r="F176" s="703">
        <f t="shared" si="63"/>
        <v>0.32738095238095238</v>
      </c>
      <c r="G176" s="703">
        <f t="shared" si="63"/>
        <v>0.13740458015267176</v>
      </c>
      <c r="H176" s="1414">
        <v>0</v>
      </c>
      <c r="I176" s="1414">
        <v>0</v>
      </c>
      <c r="J176" s="703">
        <f t="shared" si="63"/>
        <v>0.1059135039717564</v>
      </c>
      <c r="K176" s="703">
        <f t="shared" si="63"/>
        <v>0.30757575757575756</v>
      </c>
      <c r="L176" s="703">
        <f t="shared" si="63"/>
        <v>8.8888888888888892E-2</v>
      </c>
      <c r="M176" s="703">
        <f t="shared" si="63"/>
        <v>0.16205022003624125</v>
      </c>
      <c r="N176" s="703">
        <f t="shared" si="63"/>
        <v>0.15275707898658719</v>
      </c>
      <c r="O176" s="703">
        <f t="shared" si="63"/>
        <v>0.11235955056179775</v>
      </c>
      <c r="P176" s="703">
        <f t="shared" si="63"/>
        <v>0.13501483679525222</v>
      </c>
      <c r="Q176" s="817">
        <f t="shared" si="63"/>
        <v>0.11642411642411643</v>
      </c>
      <c r="R176" s="698">
        <f t="shared" si="63"/>
        <v>0.13178035013871617</v>
      </c>
      <c r="S176" s="1850"/>
      <c r="T176" s="15"/>
      <c r="U176" s="15"/>
      <c r="V176" s="15"/>
      <c r="W176" s="16"/>
      <c r="X176" s="14"/>
      <c r="Y176" s="14"/>
      <c r="Z176" s="14"/>
      <c r="AA176" s="14"/>
      <c r="AB176" s="14"/>
      <c r="AC176" s="14"/>
      <c r="AD176" s="14"/>
      <c r="AE176" s="14"/>
      <c r="AF176" s="14"/>
      <c r="AG176" s="14"/>
      <c r="AH176" s="14"/>
      <c r="AI176" s="14"/>
      <c r="AJ176" s="14"/>
      <c r="AK176" s="14"/>
      <c r="AL176" s="14"/>
      <c r="AM176" s="14"/>
      <c r="AN176" s="14"/>
      <c r="AO176" s="14"/>
    </row>
    <row r="177" spans="1:41" ht="15.75" hidden="1" customHeight="1" x14ac:dyDescent="0.25">
      <c r="A177" s="1892"/>
      <c r="B177" s="80" t="s">
        <v>79</v>
      </c>
      <c r="C177" s="705">
        <f t="shared" ref="C177:R177" si="64">C174/SUM(C173:C175)</f>
        <v>3.7499999999999999E-2</v>
      </c>
      <c r="D177" s="706">
        <f t="shared" si="64"/>
        <v>1.5915119363395226E-2</v>
      </c>
      <c r="E177" s="706">
        <f t="shared" si="64"/>
        <v>6.8181818181818177E-2</v>
      </c>
      <c r="F177" s="706">
        <f t="shared" si="64"/>
        <v>5.3571428571428568E-2</v>
      </c>
      <c r="G177" s="706">
        <f t="shared" si="64"/>
        <v>1.5267175572519083E-2</v>
      </c>
      <c r="H177" s="1415">
        <v>0</v>
      </c>
      <c r="I177" s="1415">
        <v>0</v>
      </c>
      <c r="J177" s="706">
        <f t="shared" si="64"/>
        <v>5.5444114579154297E-2</v>
      </c>
      <c r="K177" s="706">
        <f t="shared" si="64"/>
        <v>1.9696969696969695E-2</v>
      </c>
      <c r="L177" s="706">
        <f t="shared" si="64"/>
        <v>2.9629629629629631E-2</v>
      </c>
      <c r="M177" s="706">
        <f t="shared" si="64"/>
        <v>5.8762619725601865E-2</v>
      </c>
      <c r="N177" s="706">
        <f t="shared" si="64"/>
        <v>4.4709388971684055E-2</v>
      </c>
      <c r="O177" s="706">
        <f t="shared" si="64"/>
        <v>6.741573033707865E-2</v>
      </c>
      <c r="P177" s="706">
        <f t="shared" si="64"/>
        <v>6.5281899109792291E-2</v>
      </c>
      <c r="Q177" s="818">
        <f t="shared" si="64"/>
        <v>2.9106029106029108E-2</v>
      </c>
      <c r="R177" s="699">
        <f t="shared" si="64"/>
        <v>5.2807806371376637E-2</v>
      </c>
      <c r="S177" s="1851"/>
      <c r="T177" s="15"/>
      <c r="U177" s="15"/>
      <c r="V177" s="15"/>
      <c r="W177" s="16"/>
      <c r="X177" s="14"/>
      <c r="Y177" s="14"/>
      <c r="Z177" s="14"/>
      <c r="AA177" s="14"/>
      <c r="AB177" s="14"/>
      <c r="AC177" s="14"/>
      <c r="AD177" s="14"/>
      <c r="AE177" s="14"/>
      <c r="AF177" s="14"/>
      <c r="AG177" s="14"/>
      <c r="AH177" s="14"/>
      <c r="AI177" s="14"/>
      <c r="AJ177" s="14"/>
      <c r="AK177" s="14"/>
      <c r="AL177" s="14"/>
      <c r="AM177" s="14"/>
      <c r="AN177" s="14"/>
      <c r="AO177" s="14"/>
    </row>
    <row r="178" spans="1:41" ht="18.75" hidden="1" customHeight="1" thickBot="1" x14ac:dyDescent="0.3">
      <c r="A178" s="1893"/>
      <c r="B178" s="81" t="s">
        <v>442</v>
      </c>
      <c r="C178" s="715">
        <f t="shared" ref="C178:R178" si="65">C175/SUM(C173:C175)</f>
        <v>0.83750000000000002</v>
      </c>
      <c r="D178" s="716">
        <f t="shared" si="65"/>
        <v>0.79575596816976124</v>
      </c>
      <c r="E178" s="716">
        <f t="shared" si="65"/>
        <v>0.71753246753246758</v>
      </c>
      <c r="F178" s="716">
        <f t="shared" si="65"/>
        <v>0.61904761904761907</v>
      </c>
      <c r="G178" s="716">
        <f t="shared" si="65"/>
        <v>0.84732824427480913</v>
      </c>
      <c r="H178" s="1416">
        <v>0</v>
      </c>
      <c r="I178" s="1416">
        <v>0</v>
      </c>
      <c r="J178" s="716">
        <f t="shared" si="65"/>
        <v>0.83864238144908931</v>
      </c>
      <c r="K178" s="716">
        <f t="shared" si="65"/>
        <v>0.67272727272727273</v>
      </c>
      <c r="L178" s="716">
        <f t="shared" si="65"/>
        <v>0.88148148148148153</v>
      </c>
      <c r="M178" s="716">
        <f t="shared" si="65"/>
        <v>0.77918716023815693</v>
      </c>
      <c r="N178" s="716">
        <f t="shared" si="65"/>
        <v>0.80253353204172873</v>
      </c>
      <c r="O178" s="716">
        <f t="shared" si="65"/>
        <v>0.8202247191011236</v>
      </c>
      <c r="P178" s="716">
        <f t="shared" si="65"/>
        <v>0.79970326409495551</v>
      </c>
      <c r="Q178" s="819">
        <f t="shared" si="65"/>
        <v>0.85446985446985446</v>
      </c>
      <c r="R178" s="700">
        <f t="shared" si="65"/>
        <v>0.81541184348990725</v>
      </c>
      <c r="S178" s="1852"/>
      <c r="T178" s="15"/>
      <c r="U178" s="15"/>
      <c r="V178" s="17"/>
      <c r="W178" s="16"/>
      <c r="X178" s="14"/>
      <c r="Y178" s="14"/>
      <c r="Z178" s="14"/>
      <c r="AA178" s="14"/>
      <c r="AB178" s="14"/>
      <c r="AC178" s="14"/>
      <c r="AD178" s="14"/>
      <c r="AE178" s="14"/>
      <c r="AF178" s="14"/>
      <c r="AG178" s="14"/>
      <c r="AH178" s="14"/>
      <c r="AI178" s="14"/>
      <c r="AJ178" s="14"/>
      <c r="AK178" s="14"/>
      <c r="AL178" s="14"/>
      <c r="AM178" s="14"/>
      <c r="AN178" s="14"/>
      <c r="AO178" s="14"/>
    </row>
    <row r="179" spans="1:41" ht="19.5" hidden="1" customHeight="1" thickBot="1" x14ac:dyDescent="0.3">
      <c r="A179" s="1853" t="s">
        <v>700</v>
      </c>
      <c r="B179" s="1854"/>
      <c r="C179" s="1854"/>
      <c r="D179" s="1854"/>
      <c r="E179" s="1854"/>
      <c r="F179" s="1854"/>
      <c r="G179" s="1854"/>
      <c r="H179" s="1854"/>
      <c r="I179" s="1854"/>
      <c r="J179" s="1854"/>
      <c r="K179" s="1854"/>
      <c r="L179" s="1854"/>
      <c r="M179" s="1854"/>
      <c r="N179" s="1854"/>
      <c r="O179" s="1854"/>
      <c r="P179" s="1854"/>
      <c r="Q179" s="1854"/>
      <c r="R179" s="1854"/>
      <c r="S179" s="1855"/>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row>
    <row r="180" spans="1:41" ht="71.25" hidden="1" customHeight="1" thickBot="1" x14ac:dyDescent="0.3">
      <c r="A180" s="75"/>
      <c r="B180" s="161" t="s">
        <v>97</v>
      </c>
      <c r="C180" s="724" t="s">
        <v>80</v>
      </c>
      <c r="D180" s="170" t="s">
        <v>81</v>
      </c>
      <c r="E180" s="170" t="s">
        <v>82</v>
      </c>
      <c r="F180" s="170" t="s">
        <v>83</v>
      </c>
      <c r="G180" s="170" t="s">
        <v>84</v>
      </c>
      <c r="H180" s="170" t="s">
        <v>85</v>
      </c>
      <c r="I180" s="170" t="s">
        <v>86</v>
      </c>
      <c r="J180" s="170" t="s">
        <v>87</v>
      </c>
      <c r="K180" s="170" t="s">
        <v>88</v>
      </c>
      <c r="L180" s="170" t="s">
        <v>89</v>
      </c>
      <c r="M180" s="170" t="s">
        <v>90</v>
      </c>
      <c r="N180" s="170" t="s">
        <v>91</v>
      </c>
      <c r="O180" s="170" t="s">
        <v>92</v>
      </c>
      <c r="P180" s="170" t="s">
        <v>93</v>
      </c>
      <c r="Q180" s="171" t="s">
        <v>94</v>
      </c>
      <c r="R180" s="161" t="s">
        <v>95</v>
      </c>
      <c r="S180" s="161" t="s">
        <v>443</v>
      </c>
      <c r="T180" s="15"/>
      <c r="U180" s="15"/>
      <c r="V180" s="15"/>
      <c r="W180" s="16"/>
      <c r="X180" s="14"/>
      <c r="Y180" s="15"/>
      <c r="Z180" s="15"/>
      <c r="AA180" s="15"/>
      <c r="AB180" s="15"/>
      <c r="AC180" s="15"/>
      <c r="AD180" s="15"/>
      <c r="AE180" s="15"/>
      <c r="AF180" s="15"/>
      <c r="AG180" s="15"/>
      <c r="AH180" s="15"/>
      <c r="AI180" s="15"/>
      <c r="AJ180" s="15"/>
      <c r="AK180" s="15"/>
      <c r="AL180" s="15"/>
      <c r="AM180" s="15"/>
      <c r="AN180" s="15"/>
      <c r="AO180" s="16"/>
    </row>
    <row r="181" spans="1:41" ht="15.75" hidden="1" customHeight="1" thickBot="1" x14ac:dyDescent="0.3">
      <c r="A181" s="1856" t="s">
        <v>76</v>
      </c>
      <c r="B181" s="1857"/>
      <c r="C181" s="1857"/>
      <c r="D181" s="1857"/>
      <c r="E181" s="1857"/>
      <c r="F181" s="1857"/>
      <c r="G181" s="1857"/>
      <c r="H181" s="1857"/>
      <c r="I181" s="1857"/>
      <c r="J181" s="1857"/>
      <c r="K181" s="1857"/>
      <c r="L181" s="1857"/>
      <c r="M181" s="1857"/>
      <c r="N181" s="1857"/>
      <c r="O181" s="1857"/>
      <c r="P181" s="1857"/>
      <c r="Q181" s="1857"/>
      <c r="R181" s="1857"/>
      <c r="S181" s="1858"/>
      <c r="T181" s="15"/>
      <c r="U181" s="15"/>
      <c r="V181" s="15"/>
      <c r="W181" s="16"/>
      <c r="X181" s="14"/>
      <c r="Y181" s="15"/>
      <c r="Z181" s="15"/>
      <c r="AA181" s="15"/>
      <c r="AB181" s="15"/>
      <c r="AC181" s="15"/>
      <c r="AD181" s="15"/>
      <c r="AE181" s="15"/>
      <c r="AF181" s="17"/>
      <c r="AG181" s="15"/>
      <c r="AH181" s="15"/>
      <c r="AI181" s="15"/>
      <c r="AJ181" s="15"/>
      <c r="AK181" s="15"/>
      <c r="AL181" s="15"/>
      <c r="AM181" s="15"/>
      <c r="AN181" s="17"/>
      <c r="AO181" s="16"/>
    </row>
    <row r="182" spans="1:41" ht="17.25" hidden="1" customHeight="1" thickBot="1" x14ac:dyDescent="0.3">
      <c r="A182" s="1891" t="s">
        <v>44</v>
      </c>
      <c r="B182" s="77" t="s">
        <v>78</v>
      </c>
      <c r="C182" s="575">
        <v>1</v>
      </c>
      <c r="D182" s="381">
        <v>17</v>
      </c>
      <c r="E182" s="381">
        <v>8</v>
      </c>
      <c r="F182" s="381">
        <v>15</v>
      </c>
      <c r="G182" s="381">
        <v>4</v>
      </c>
      <c r="H182" s="381">
        <v>0</v>
      </c>
      <c r="I182" s="381">
        <v>0</v>
      </c>
      <c r="J182" s="381">
        <v>691</v>
      </c>
      <c r="K182" s="381">
        <v>87</v>
      </c>
      <c r="L182" s="381">
        <v>11</v>
      </c>
      <c r="M182" s="381">
        <v>184</v>
      </c>
      <c r="N182" s="381">
        <v>48</v>
      </c>
      <c r="O182" s="381">
        <v>2</v>
      </c>
      <c r="P182" s="381">
        <v>22</v>
      </c>
      <c r="Q182" s="576">
        <v>19</v>
      </c>
      <c r="R182" s="651">
        <f t="shared" ref="R182:R190" si="66">SUM(C182:Q182)</f>
        <v>1109</v>
      </c>
      <c r="S182" s="698">
        <f>R182/SUM(R182:R184)</f>
        <v>0.29779806659505909</v>
      </c>
      <c r="T182" s="15"/>
      <c r="U182" s="15"/>
      <c r="V182" s="15"/>
      <c r="W182" s="16"/>
      <c r="X182" s="14"/>
      <c r="Y182" s="15"/>
      <c r="Z182" s="15"/>
      <c r="AA182" s="15"/>
      <c r="AB182" s="15"/>
      <c r="AC182" s="15"/>
      <c r="AD182" s="15"/>
      <c r="AE182" s="15"/>
      <c r="AF182" s="17"/>
      <c r="AG182" s="15"/>
      <c r="AH182" s="15"/>
      <c r="AI182" s="15"/>
      <c r="AJ182" s="15"/>
      <c r="AK182" s="15"/>
      <c r="AL182" s="15"/>
      <c r="AM182" s="15"/>
      <c r="AN182" s="17"/>
      <c r="AO182" s="16"/>
    </row>
    <row r="183" spans="1:41" ht="17.25" hidden="1" customHeight="1" thickBot="1" x14ac:dyDescent="0.3">
      <c r="A183" s="1892"/>
      <c r="B183" s="78" t="s">
        <v>79</v>
      </c>
      <c r="C183" s="577">
        <v>1</v>
      </c>
      <c r="D183" s="383">
        <v>6</v>
      </c>
      <c r="E183" s="383">
        <v>13</v>
      </c>
      <c r="F183" s="383">
        <v>7</v>
      </c>
      <c r="G183" s="383">
        <v>1</v>
      </c>
      <c r="H183" s="383">
        <v>0</v>
      </c>
      <c r="I183" s="383">
        <v>0</v>
      </c>
      <c r="J183" s="383">
        <v>160</v>
      </c>
      <c r="K183" s="383">
        <v>9</v>
      </c>
      <c r="L183" s="383">
        <v>5</v>
      </c>
      <c r="M183" s="383">
        <v>43</v>
      </c>
      <c r="N183" s="383">
        <v>25</v>
      </c>
      <c r="O183" s="383">
        <v>0</v>
      </c>
      <c r="P183" s="383">
        <v>5</v>
      </c>
      <c r="Q183" s="578">
        <v>7</v>
      </c>
      <c r="R183" s="652">
        <f t="shared" si="66"/>
        <v>282</v>
      </c>
      <c r="S183" s="698">
        <f>R183/SUM(R182:R184)</f>
        <v>7.5725026852846405E-2</v>
      </c>
      <c r="T183" s="15"/>
      <c r="U183" s="15"/>
      <c r="V183" s="15"/>
      <c r="W183" s="16"/>
      <c r="X183" s="14"/>
      <c r="Y183" s="15"/>
      <c r="Z183" s="15"/>
      <c r="AA183" s="15"/>
      <c r="AB183" s="15"/>
      <c r="AC183" s="15"/>
      <c r="AD183" s="15"/>
      <c r="AE183" s="15"/>
      <c r="AF183" s="17"/>
      <c r="AG183" s="15"/>
      <c r="AH183" s="15"/>
      <c r="AI183" s="15"/>
      <c r="AJ183" s="15"/>
      <c r="AK183" s="15"/>
      <c r="AL183" s="15"/>
      <c r="AM183" s="15"/>
      <c r="AN183" s="17"/>
      <c r="AO183" s="16"/>
    </row>
    <row r="184" spans="1:41" ht="17.25" hidden="1" customHeight="1" thickBot="1" x14ac:dyDescent="0.3">
      <c r="A184" s="1893"/>
      <c r="B184" s="79" t="s">
        <v>442</v>
      </c>
      <c r="C184" s="579">
        <v>10</v>
      </c>
      <c r="D184" s="386">
        <v>55</v>
      </c>
      <c r="E184" s="386">
        <v>32</v>
      </c>
      <c r="F184" s="386">
        <v>12</v>
      </c>
      <c r="G184" s="386">
        <v>8</v>
      </c>
      <c r="H184" s="386">
        <v>0</v>
      </c>
      <c r="I184" s="386">
        <v>0</v>
      </c>
      <c r="J184" s="386">
        <v>1472</v>
      </c>
      <c r="K184" s="386">
        <v>67</v>
      </c>
      <c r="L184" s="386">
        <v>36</v>
      </c>
      <c r="M184" s="386">
        <v>331</v>
      </c>
      <c r="N184" s="386">
        <v>156</v>
      </c>
      <c r="O184" s="386">
        <v>9</v>
      </c>
      <c r="P184" s="386">
        <v>56</v>
      </c>
      <c r="Q184" s="580">
        <v>89</v>
      </c>
      <c r="R184" s="654">
        <f t="shared" si="66"/>
        <v>2333</v>
      </c>
      <c r="S184" s="698">
        <f>R184/SUM(R182:R184)</f>
        <v>0.62647690655209454</v>
      </c>
      <c r="T184" s="15"/>
      <c r="U184" s="15"/>
      <c r="V184" s="15"/>
      <c r="W184" s="16"/>
      <c r="X184" s="14"/>
      <c r="Y184" s="15"/>
      <c r="Z184" s="15"/>
      <c r="AA184" s="15"/>
      <c r="AB184" s="15"/>
      <c r="AC184" s="15"/>
      <c r="AD184" s="15"/>
      <c r="AE184" s="15"/>
      <c r="AF184" s="15"/>
      <c r="AG184" s="15"/>
      <c r="AH184" s="15"/>
      <c r="AI184" s="15"/>
      <c r="AJ184" s="15"/>
      <c r="AK184" s="15"/>
      <c r="AL184" s="15"/>
      <c r="AM184" s="15"/>
      <c r="AN184" s="15"/>
      <c r="AO184" s="16"/>
    </row>
    <row r="185" spans="1:41" ht="17.25" hidden="1" customHeight="1" thickBot="1" x14ac:dyDescent="0.3">
      <c r="A185" s="1891" t="s">
        <v>48</v>
      </c>
      <c r="B185" s="82" t="s">
        <v>78</v>
      </c>
      <c r="C185" s="581">
        <v>1</v>
      </c>
      <c r="D185" s="391">
        <v>23</v>
      </c>
      <c r="E185" s="391">
        <v>24</v>
      </c>
      <c r="F185" s="391">
        <v>18</v>
      </c>
      <c r="G185" s="391">
        <v>9</v>
      </c>
      <c r="H185" s="391">
        <v>0</v>
      </c>
      <c r="I185" s="391">
        <v>0</v>
      </c>
      <c r="J185" s="391">
        <v>869</v>
      </c>
      <c r="K185" s="391">
        <v>84</v>
      </c>
      <c r="L185" s="391">
        <v>8</v>
      </c>
      <c r="M185" s="391">
        <v>437</v>
      </c>
      <c r="N185" s="391">
        <v>98</v>
      </c>
      <c r="O185" s="391">
        <v>1</v>
      </c>
      <c r="P185" s="391">
        <v>33</v>
      </c>
      <c r="Q185" s="582">
        <v>12</v>
      </c>
      <c r="R185" s="665">
        <f t="shared" si="66"/>
        <v>1617</v>
      </c>
      <c r="S185" s="695">
        <f>R185/SUM(R185:R187)</f>
        <v>0.19102185469580626</v>
      </c>
      <c r="T185" s="15"/>
      <c r="U185" s="15"/>
      <c r="V185" s="15"/>
      <c r="W185" s="16"/>
      <c r="X185" s="14"/>
      <c r="Y185" s="15"/>
      <c r="Z185" s="15"/>
      <c r="AA185" s="15"/>
      <c r="AB185" s="15"/>
      <c r="AC185" s="15"/>
      <c r="AD185" s="15"/>
      <c r="AE185" s="15"/>
      <c r="AF185" s="15"/>
      <c r="AG185" s="15"/>
      <c r="AH185" s="15"/>
      <c r="AI185" s="15"/>
      <c r="AJ185" s="15"/>
      <c r="AK185" s="15"/>
      <c r="AL185" s="15"/>
      <c r="AM185" s="15"/>
      <c r="AN185" s="15"/>
      <c r="AO185" s="16"/>
    </row>
    <row r="186" spans="1:41" ht="17.25" hidden="1" customHeight="1" thickBot="1" x14ac:dyDescent="0.3">
      <c r="A186" s="1892"/>
      <c r="B186" s="80" t="s">
        <v>79</v>
      </c>
      <c r="C186" s="583">
        <v>1</v>
      </c>
      <c r="D186" s="394">
        <v>8</v>
      </c>
      <c r="E186" s="394">
        <v>10</v>
      </c>
      <c r="F186" s="394">
        <v>4</v>
      </c>
      <c r="G186" s="394">
        <v>4</v>
      </c>
      <c r="H186" s="394">
        <v>0</v>
      </c>
      <c r="I186" s="394">
        <v>0</v>
      </c>
      <c r="J186" s="394">
        <v>250</v>
      </c>
      <c r="K186" s="394">
        <v>12</v>
      </c>
      <c r="L186" s="394">
        <v>1</v>
      </c>
      <c r="M186" s="394">
        <v>75</v>
      </c>
      <c r="N186" s="394">
        <v>24</v>
      </c>
      <c r="O186" s="394">
        <v>2</v>
      </c>
      <c r="P186" s="394">
        <v>22</v>
      </c>
      <c r="Q186" s="584">
        <v>2</v>
      </c>
      <c r="R186" s="666">
        <f t="shared" si="66"/>
        <v>415</v>
      </c>
      <c r="S186" s="695">
        <f>R186/SUM(R185:R187)</f>
        <v>4.9025398700531603E-2</v>
      </c>
      <c r="T186" s="15"/>
      <c r="U186" s="15"/>
      <c r="V186" s="15"/>
      <c r="W186" s="16"/>
      <c r="X186" s="14"/>
      <c r="Y186" s="15"/>
      <c r="Z186" s="15"/>
      <c r="AA186" s="15"/>
      <c r="AB186" s="15"/>
      <c r="AC186" s="15"/>
      <c r="AD186" s="15"/>
      <c r="AE186" s="15"/>
      <c r="AF186" s="15"/>
      <c r="AG186" s="15"/>
      <c r="AH186" s="15"/>
      <c r="AI186" s="15"/>
      <c r="AJ186" s="15"/>
      <c r="AK186" s="15"/>
      <c r="AL186" s="15"/>
      <c r="AM186" s="15"/>
      <c r="AN186" s="15"/>
      <c r="AO186" s="16"/>
    </row>
    <row r="187" spans="1:41" ht="17.25" hidden="1" customHeight="1" thickBot="1" x14ac:dyDescent="0.3">
      <c r="A187" s="1893"/>
      <c r="B187" s="81" t="s">
        <v>442</v>
      </c>
      <c r="C187" s="585">
        <v>24</v>
      </c>
      <c r="D187" s="397">
        <v>105</v>
      </c>
      <c r="E187" s="397">
        <v>92</v>
      </c>
      <c r="F187" s="397">
        <v>50</v>
      </c>
      <c r="G187" s="397">
        <v>46</v>
      </c>
      <c r="H187" s="397">
        <v>0</v>
      </c>
      <c r="I187" s="397">
        <v>0</v>
      </c>
      <c r="J187" s="397">
        <v>3861</v>
      </c>
      <c r="K187" s="397">
        <v>209</v>
      </c>
      <c r="L187" s="397">
        <v>87</v>
      </c>
      <c r="M187" s="397">
        <v>1175</v>
      </c>
      <c r="N187" s="397">
        <v>377</v>
      </c>
      <c r="O187" s="397">
        <v>23</v>
      </c>
      <c r="P187" s="397">
        <v>231</v>
      </c>
      <c r="Q187" s="586">
        <v>153</v>
      </c>
      <c r="R187" s="667">
        <f t="shared" si="66"/>
        <v>6433</v>
      </c>
      <c r="S187" s="695">
        <f>R187/SUM(R185:R187)</f>
        <v>0.75995274660366219</v>
      </c>
      <c r="T187" s="15"/>
      <c r="U187" s="15"/>
      <c r="V187" s="15"/>
      <c r="W187" s="16"/>
      <c r="X187" s="14"/>
      <c r="Y187" s="15"/>
      <c r="Z187" s="15"/>
      <c r="AA187" s="15"/>
      <c r="AB187" s="15"/>
      <c r="AC187" s="15"/>
      <c r="AD187" s="15"/>
      <c r="AE187" s="15"/>
      <c r="AF187" s="15"/>
      <c r="AG187" s="15"/>
      <c r="AH187" s="15"/>
      <c r="AI187" s="15"/>
      <c r="AJ187" s="15"/>
      <c r="AK187" s="15"/>
      <c r="AL187" s="15"/>
      <c r="AM187" s="15"/>
      <c r="AN187" s="15"/>
      <c r="AO187" s="16"/>
    </row>
    <row r="188" spans="1:41" ht="17.25" hidden="1" customHeight="1" thickBot="1" x14ac:dyDescent="0.3">
      <c r="A188" s="1891" t="s">
        <v>45</v>
      </c>
      <c r="B188" s="77" t="s">
        <v>78</v>
      </c>
      <c r="C188" s="575">
        <v>0</v>
      </c>
      <c r="D188" s="381">
        <v>12</v>
      </c>
      <c r="E188" s="381">
        <v>11</v>
      </c>
      <c r="F188" s="381">
        <v>8</v>
      </c>
      <c r="G188" s="381">
        <v>0</v>
      </c>
      <c r="H188" s="381">
        <v>0</v>
      </c>
      <c r="I188" s="381">
        <v>0</v>
      </c>
      <c r="J188" s="381">
        <v>246</v>
      </c>
      <c r="K188" s="381">
        <v>30</v>
      </c>
      <c r="L188" s="381">
        <v>0</v>
      </c>
      <c r="M188" s="381">
        <v>122</v>
      </c>
      <c r="N188" s="381">
        <v>31</v>
      </c>
      <c r="O188" s="381">
        <v>2</v>
      </c>
      <c r="P188" s="381">
        <v>17</v>
      </c>
      <c r="Q188" s="576">
        <v>6</v>
      </c>
      <c r="R188" s="651">
        <f t="shared" si="66"/>
        <v>485</v>
      </c>
      <c r="S188" s="698">
        <f>R188/SUM(R188:R190)</f>
        <v>4.8048345551812956E-2</v>
      </c>
      <c r="T188" s="15"/>
      <c r="U188" s="15"/>
      <c r="V188" s="15"/>
      <c r="W188" s="16"/>
      <c r="X188" s="14"/>
      <c r="Y188" s="15"/>
      <c r="Z188" s="15"/>
      <c r="AA188" s="15"/>
      <c r="AB188" s="15"/>
      <c r="AC188" s="15"/>
      <c r="AD188" s="15"/>
      <c r="AE188" s="15"/>
      <c r="AF188" s="15"/>
      <c r="AG188" s="15"/>
      <c r="AH188" s="15"/>
      <c r="AI188" s="15"/>
      <c r="AJ188" s="15"/>
      <c r="AK188" s="15"/>
      <c r="AL188" s="15"/>
      <c r="AM188" s="15"/>
      <c r="AN188" s="15"/>
      <c r="AO188" s="16"/>
    </row>
    <row r="189" spans="1:41" ht="17.25" hidden="1" customHeight="1" thickBot="1" x14ac:dyDescent="0.3">
      <c r="A189" s="1892"/>
      <c r="B189" s="78" t="s">
        <v>79</v>
      </c>
      <c r="C189" s="577">
        <v>0</v>
      </c>
      <c r="D189" s="388">
        <v>4</v>
      </c>
      <c r="E189" s="388">
        <v>9</v>
      </c>
      <c r="F189" s="388">
        <v>4</v>
      </c>
      <c r="G189" s="388">
        <v>1</v>
      </c>
      <c r="H189" s="388">
        <v>0</v>
      </c>
      <c r="I189" s="388">
        <v>0</v>
      </c>
      <c r="J189" s="388">
        <v>98</v>
      </c>
      <c r="K189" s="388">
        <v>7</v>
      </c>
      <c r="L189" s="388">
        <v>2</v>
      </c>
      <c r="M189" s="388">
        <v>39</v>
      </c>
      <c r="N189" s="388">
        <v>14</v>
      </c>
      <c r="O189" s="388">
        <v>1</v>
      </c>
      <c r="P189" s="388">
        <v>7</v>
      </c>
      <c r="Q189" s="587">
        <v>0</v>
      </c>
      <c r="R189" s="652">
        <f t="shared" si="66"/>
        <v>186</v>
      </c>
      <c r="S189" s="698">
        <f>R189/SUM(R188:R190)</f>
        <v>1.8426788191004559E-2</v>
      </c>
      <c r="T189" s="15"/>
      <c r="U189" s="15"/>
      <c r="V189" s="15"/>
      <c r="W189" s="16"/>
      <c r="X189" s="14"/>
      <c r="Y189" s="15"/>
      <c r="Z189" s="15"/>
      <c r="AA189" s="15"/>
      <c r="AB189" s="15"/>
      <c r="AC189" s="15"/>
      <c r="AD189" s="15"/>
      <c r="AE189" s="15"/>
      <c r="AF189" s="15"/>
      <c r="AG189" s="15"/>
      <c r="AH189" s="15"/>
      <c r="AI189" s="15"/>
      <c r="AJ189" s="15"/>
      <c r="AK189" s="15"/>
      <c r="AL189" s="15"/>
      <c r="AM189" s="15"/>
      <c r="AN189" s="15"/>
      <c r="AO189" s="16"/>
    </row>
    <row r="190" spans="1:41" ht="17.25" hidden="1" customHeight="1" thickBot="1" x14ac:dyDescent="0.3">
      <c r="A190" s="1893"/>
      <c r="B190" s="79" t="s">
        <v>442</v>
      </c>
      <c r="C190" s="579">
        <v>35</v>
      </c>
      <c r="D190" s="386">
        <v>182</v>
      </c>
      <c r="E190" s="386">
        <v>156</v>
      </c>
      <c r="F190" s="386">
        <v>47</v>
      </c>
      <c r="G190" s="386">
        <v>67</v>
      </c>
      <c r="H190" s="386">
        <v>0</v>
      </c>
      <c r="I190" s="386">
        <v>0</v>
      </c>
      <c r="J190" s="386">
        <v>5820</v>
      </c>
      <c r="K190" s="386">
        <v>275</v>
      </c>
      <c r="L190" s="386">
        <v>122</v>
      </c>
      <c r="M190" s="386">
        <v>1606</v>
      </c>
      <c r="N190" s="386">
        <v>560</v>
      </c>
      <c r="O190" s="386">
        <v>31</v>
      </c>
      <c r="P190" s="386">
        <v>292</v>
      </c>
      <c r="Q190" s="580">
        <v>230</v>
      </c>
      <c r="R190" s="654">
        <f t="shared" si="66"/>
        <v>9423</v>
      </c>
      <c r="S190" s="698">
        <f>R190/SUM(R188:R190)</f>
        <v>0.93352486625718245</v>
      </c>
      <c r="T190" s="15"/>
      <c r="U190" s="15"/>
      <c r="V190" s="15"/>
      <c r="W190" s="16"/>
      <c r="X190" s="14"/>
      <c r="Y190" s="15"/>
      <c r="Z190" s="15"/>
      <c r="AA190" s="15"/>
      <c r="AB190" s="15"/>
      <c r="AC190" s="15"/>
      <c r="AD190" s="15"/>
      <c r="AE190" s="15"/>
      <c r="AF190" s="17"/>
      <c r="AG190" s="15"/>
      <c r="AH190" s="15"/>
      <c r="AI190" s="15"/>
      <c r="AJ190" s="15"/>
      <c r="AK190" s="15"/>
      <c r="AL190" s="15"/>
      <c r="AM190" s="15"/>
      <c r="AN190" s="17"/>
      <c r="AO190" s="16"/>
    </row>
    <row r="191" spans="1:41" ht="17.25" hidden="1" customHeight="1" thickBot="1" x14ac:dyDescent="0.3">
      <c r="A191" s="1892" t="s">
        <v>49</v>
      </c>
      <c r="B191" s="227" t="s">
        <v>78</v>
      </c>
      <c r="C191" s="588">
        <v>0</v>
      </c>
      <c r="D191" s="400">
        <v>0</v>
      </c>
      <c r="E191" s="400">
        <v>0</v>
      </c>
      <c r="F191" s="400">
        <v>0</v>
      </c>
      <c r="G191" s="400">
        <v>0</v>
      </c>
      <c r="H191" s="400">
        <v>0</v>
      </c>
      <c r="I191" s="400">
        <v>0</v>
      </c>
      <c r="J191" s="400">
        <v>40</v>
      </c>
      <c r="K191" s="400">
        <v>0</v>
      </c>
      <c r="L191" s="400">
        <v>0</v>
      </c>
      <c r="M191" s="400">
        <v>5</v>
      </c>
      <c r="N191" s="400">
        <v>9</v>
      </c>
      <c r="O191" s="400">
        <v>0</v>
      </c>
      <c r="P191" s="400">
        <v>0</v>
      </c>
      <c r="Q191" s="589">
        <v>0</v>
      </c>
      <c r="R191" s="665">
        <f t="shared" ref="R191:R196" si="67">SUM(C191:Q191)</f>
        <v>54</v>
      </c>
      <c r="S191" s="695">
        <f>R191/SUM(R191:R193)</f>
        <v>0.19014084507042253</v>
      </c>
      <c r="T191" s="15"/>
      <c r="U191" s="15"/>
      <c r="V191" s="15"/>
      <c r="W191" s="16"/>
      <c r="X191" s="14"/>
      <c r="Y191" s="15"/>
      <c r="Z191" s="15"/>
      <c r="AA191" s="15"/>
      <c r="AB191" s="15"/>
      <c r="AC191" s="15"/>
      <c r="AD191" s="15"/>
      <c r="AE191" s="15"/>
      <c r="AF191" s="17"/>
      <c r="AG191" s="15"/>
      <c r="AH191" s="15"/>
      <c r="AI191" s="15"/>
      <c r="AJ191" s="15"/>
      <c r="AK191" s="15"/>
      <c r="AL191" s="15"/>
      <c r="AM191" s="15"/>
      <c r="AN191" s="17"/>
      <c r="AO191" s="16"/>
    </row>
    <row r="192" spans="1:41" ht="17.25" hidden="1" customHeight="1" thickBot="1" x14ac:dyDescent="0.3">
      <c r="A192" s="1892"/>
      <c r="B192" s="80" t="s">
        <v>79</v>
      </c>
      <c r="C192" s="583">
        <v>0</v>
      </c>
      <c r="D192" s="394">
        <v>0</v>
      </c>
      <c r="E192" s="394">
        <v>0</v>
      </c>
      <c r="F192" s="394">
        <v>1</v>
      </c>
      <c r="G192" s="394">
        <v>0</v>
      </c>
      <c r="H192" s="394">
        <v>0</v>
      </c>
      <c r="I192" s="394">
        <v>0</v>
      </c>
      <c r="J192" s="394">
        <v>25</v>
      </c>
      <c r="K192" s="394">
        <v>0</v>
      </c>
      <c r="L192" s="394">
        <v>0</v>
      </c>
      <c r="M192" s="394">
        <v>1</v>
      </c>
      <c r="N192" s="394">
        <v>5</v>
      </c>
      <c r="O192" s="394">
        <v>0</v>
      </c>
      <c r="P192" s="394">
        <v>0</v>
      </c>
      <c r="Q192" s="584">
        <v>0</v>
      </c>
      <c r="R192" s="666">
        <f t="shared" si="67"/>
        <v>32</v>
      </c>
      <c r="S192" s="695">
        <f>R192/SUM(R191:R193)</f>
        <v>0.11267605633802817</v>
      </c>
      <c r="T192" s="15"/>
      <c r="U192" s="15"/>
      <c r="V192" s="15"/>
      <c r="W192" s="16"/>
      <c r="X192" s="14"/>
      <c r="Y192" s="15"/>
      <c r="Z192" s="15"/>
      <c r="AA192" s="15"/>
      <c r="AB192" s="15"/>
      <c r="AC192" s="15"/>
      <c r="AD192" s="15"/>
      <c r="AE192" s="15"/>
      <c r="AF192" s="17"/>
      <c r="AG192" s="15"/>
      <c r="AH192" s="15"/>
      <c r="AI192" s="15"/>
      <c r="AJ192" s="15"/>
      <c r="AK192" s="15"/>
      <c r="AL192" s="15"/>
      <c r="AM192" s="15"/>
      <c r="AN192" s="17"/>
      <c r="AO192" s="16"/>
    </row>
    <row r="193" spans="1:41" ht="17.25" hidden="1" customHeight="1" thickBot="1" x14ac:dyDescent="0.3">
      <c r="A193" s="1894"/>
      <c r="B193" s="160" t="s">
        <v>442</v>
      </c>
      <c r="C193" s="590">
        <v>0</v>
      </c>
      <c r="D193" s="403">
        <v>3</v>
      </c>
      <c r="E193" s="403">
        <v>2</v>
      </c>
      <c r="F193" s="403">
        <v>1</v>
      </c>
      <c r="G193" s="403">
        <v>1</v>
      </c>
      <c r="H193" s="403">
        <v>0</v>
      </c>
      <c r="I193" s="403">
        <v>0</v>
      </c>
      <c r="J193" s="403">
        <v>131</v>
      </c>
      <c r="K193" s="403">
        <v>1</v>
      </c>
      <c r="L193" s="403">
        <v>0</v>
      </c>
      <c r="M193" s="403">
        <v>39</v>
      </c>
      <c r="N193" s="403">
        <v>12</v>
      </c>
      <c r="O193" s="403">
        <v>1</v>
      </c>
      <c r="P193" s="403">
        <v>4</v>
      </c>
      <c r="Q193" s="591">
        <v>3</v>
      </c>
      <c r="R193" s="668">
        <f t="shared" si="67"/>
        <v>198</v>
      </c>
      <c r="S193" s="695">
        <f>R193/SUM(R191:R193)</f>
        <v>0.69718309859154926</v>
      </c>
      <c r="T193" s="15"/>
      <c r="U193" s="15"/>
      <c r="V193" s="15"/>
      <c r="W193" s="16"/>
      <c r="X193" s="14"/>
      <c r="Y193" s="16"/>
      <c r="Z193" s="16"/>
      <c r="AA193" s="16"/>
      <c r="AB193" s="16"/>
      <c r="AC193" s="16"/>
      <c r="AD193" s="16"/>
      <c r="AE193" s="16"/>
      <c r="AF193" s="16"/>
      <c r="AG193" s="16"/>
      <c r="AH193" s="16"/>
      <c r="AI193" s="16"/>
      <c r="AJ193" s="16"/>
      <c r="AK193" s="16"/>
      <c r="AL193" s="16"/>
      <c r="AM193" s="16"/>
      <c r="AN193" s="16"/>
      <c r="AO193" s="15"/>
    </row>
    <row r="194" spans="1:41" ht="17.25" hidden="1" customHeight="1" thickTop="1" x14ac:dyDescent="0.25">
      <c r="A194" s="1892" t="s">
        <v>26</v>
      </c>
      <c r="B194" s="159" t="s">
        <v>78</v>
      </c>
      <c r="C194" s="232">
        <v>2</v>
      </c>
      <c r="D194" s="230">
        <v>52</v>
      </c>
      <c r="E194" s="230">
        <v>43</v>
      </c>
      <c r="F194" s="230">
        <v>41</v>
      </c>
      <c r="G194" s="230">
        <v>13</v>
      </c>
      <c r="H194" s="230">
        <v>0</v>
      </c>
      <c r="I194" s="230">
        <v>0</v>
      </c>
      <c r="J194" s="230">
        <v>1846</v>
      </c>
      <c r="K194" s="230">
        <v>201</v>
      </c>
      <c r="L194" s="230">
        <v>19</v>
      </c>
      <c r="M194" s="230">
        <v>748</v>
      </c>
      <c r="N194" s="230">
        <v>186</v>
      </c>
      <c r="O194" s="230">
        <v>5</v>
      </c>
      <c r="P194" s="230">
        <v>72</v>
      </c>
      <c r="Q194" s="592">
        <v>37</v>
      </c>
      <c r="R194" s="655">
        <f t="shared" si="67"/>
        <v>3265</v>
      </c>
      <c r="S194" s="701">
        <f>R194/SUM(R194:R196)</f>
        <v>0.14468028537244648</v>
      </c>
      <c r="T194" s="15"/>
      <c r="U194" s="15"/>
      <c r="V194" s="15"/>
      <c r="W194" s="16"/>
      <c r="X194" s="14"/>
      <c r="Y194" s="16"/>
      <c r="Z194" s="16"/>
      <c r="AA194" s="16"/>
      <c r="AB194" s="16"/>
      <c r="AC194" s="16"/>
      <c r="AD194" s="16"/>
      <c r="AE194" s="16"/>
      <c r="AF194" s="16"/>
      <c r="AG194" s="16"/>
      <c r="AH194" s="16"/>
      <c r="AI194" s="16"/>
      <c r="AJ194" s="16"/>
      <c r="AK194" s="16"/>
      <c r="AL194" s="16"/>
      <c r="AM194" s="16"/>
      <c r="AN194" s="16"/>
      <c r="AO194" s="15"/>
    </row>
    <row r="195" spans="1:41" ht="17.25" hidden="1" customHeight="1" x14ac:dyDescent="0.25">
      <c r="A195" s="1892"/>
      <c r="B195" s="78" t="s">
        <v>79</v>
      </c>
      <c r="C195" s="228">
        <v>2</v>
      </c>
      <c r="D195" s="233">
        <v>18</v>
      </c>
      <c r="E195" s="233">
        <v>32</v>
      </c>
      <c r="F195" s="233">
        <v>16</v>
      </c>
      <c r="G195" s="233">
        <v>6</v>
      </c>
      <c r="H195" s="233">
        <v>0</v>
      </c>
      <c r="I195" s="233">
        <v>0</v>
      </c>
      <c r="J195" s="233">
        <v>533</v>
      </c>
      <c r="K195" s="233">
        <v>28</v>
      </c>
      <c r="L195" s="233">
        <v>8</v>
      </c>
      <c r="M195" s="233">
        <v>158</v>
      </c>
      <c r="N195" s="233">
        <v>68</v>
      </c>
      <c r="O195" s="233">
        <v>3</v>
      </c>
      <c r="P195" s="233">
        <v>34</v>
      </c>
      <c r="Q195" s="593">
        <v>9</v>
      </c>
      <c r="R195" s="652">
        <f t="shared" si="67"/>
        <v>915</v>
      </c>
      <c r="S195" s="701">
        <f>R195/SUM(R194:R196)</f>
        <v>4.0545929897638146E-2</v>
      </c>
      <c r="T195" s="15"/>
      <c r="U195" s="15"/>
      <c r="V195" s="15"/>
      <c r="W195" s="16"/>
      <c r="X195" s="14"/>
      <c r="Y195" s="16"/>
      <c r="Z195" s="16"/>
      <c r="AA195" s="16"/>
      <c r="AB195" s="16"/>
      <c r="AC195" s="16"/>
      <c r="AD195" s="16"/>
      <c r="AE195" s="16"/>
      <c r="AF195" s="16"/>
      <c r="AG195" s="16"/>
      <c r="AH195" s="16"/>
      <c r="AI195" s="16"/>
      <c r="AJ195" s="16"/>
      <c r="AK195" s="16"/>
      <c r="AL195" s="16"/>
      <c r="AM195" s="16"/>
      <c r="AN195" s="16"/>
      <c r="AO195" s="15"/>
    </row>
    <row r="196" spans="1:41" ht="17.25" hidden="1" customHeight="1" thickBot="1" x14ac:dyDescent="0.3">
      <c r="A196" s="1892"/>
      <c r="B196" s="125" t="s">
        <v>442</v>
      </c>
      <c r="C196" s="662">
        <v>69</v>
      </c>
      <c r="D196" s="235">
        <v>345</v>
      </c>
      <c r="E196" s="235">
        <v>282</v>
      </c>
      <c r="F196" s="235">
        <v>110</v>
      </c>
      <c r="G196" s="235">
        <v>122</v>
      </c>
      <c r="H196" s="235">
        <v>0</v>
      </c>
      <c r="I196" s="235">
        <v>0</v>
      </c>
      <c r="J196" s="235">
        <v>11284</v>
      </c>
      <c r="K196" s="235">
        <v>552</v>
      </c>
      <c r="L196" s="235">
        <v>245</v>
      </c>
      <c r="M196" s="235">
        <v>3151</v>
      </c>
      <c r="N196" s="235">
        <v>1105</v>
      </c>
      <c r="O196" s="235">
        <v>64</v>
      </c>
      <c r="P196" s="235">
        <v>583</v>
      </c>
      <c r="Q196" s="663">
        <v>475</v>
      </c>
      <c r="R196" s="654">
        <f t="shared" si="67"/>
        <v>18387</v>
      </c>
      <c r="S196" s="701">
        <f>R196/SUM(R194:R196)</f>
        <v>0.81477378472991535</v>
      </c>
      <c r="T196" s="15"/>
      <c r="U196" s="15"/>
      <c r="V196" s="15"/>
      <c r="W196" s="16"/>
      <c r="X196" s="14"/>
      <c r="Y196" s="14"/>
      <c r="Z196" s="14"/>
      <c r="AA196" s="14"/>
      <c r="AB196" s="14"/>
      <c r="AC196" s="14"/>
      <c r="AD196" s="14"/>
      <c r="AE196" s="14"/>
      <c r="AF196" s="14"/>
      <c r="AG196" s="14"/>
      <c r="AH196" s="14"/>
      <c r="AI196" s="14"/>
      <c r="AJ196" s="14"/>
      <c r="AK196" s="14"/>
      <c r="AL196" s="14"/>
      <c r="AM196" s="14"/>
      <c r="AN196" s="14"/>
      <c r="AO196" s="14"/>
    </row>
    <row r="197" spans="1:41" ht="21.75" hidden="1" customHeight="1" thickBot="1" x14ac:dyDescent="0.3">
      <c r="A197" s="1860" t="s">
        <v>350</v>
      </c>
      <c r="B197" s="1861"/>
      <c r="C197" s="1857"/>
      <c r="D197" s="1857"/>
      <c r="E197" s="1857"/>
      <c r="F197" s="1857"/>
      <c r="G197" s="1857"/>
      <c r="H197" s="1857"/>
      <c r="I197" s="1857"/>
      <c r="J197" s="1857"/>
      <c r="K197" s="1857"/>
      <c r="L197" s="1857"/>
      <c r="M197" s="1857"/>
      <c r="N197" s="1857"/>
      <c r="O197" s="1857"/>
      <c r="P197" s="1857"/>
      <c r="Q197" s="1857"/>
      <c r="R197" s="1861"/>
      <c r="S197" s="1862"/>
      <c r="T197" s="15"/>
      <c r="U197" s="15"/>
      <c r="V197" s="15"/>
      <c r="W197" s="16"/>
      <c r="X197" s="14"/>
      <c r="Y197" s="14"/>
      <c r="Z197" s="14"/>
      <c r="AA197" s="14"/>
      <c r="AB197" s="14"/>
      <c r="AC197" s="14"/>
      <c r="AD197" s="14"/>
      <c r="AE197" s="14"/>
      <c r="AF197" s="14"/>
      <c r="AG197" s="14"/>
      <c r="AH197" s="14"/>
      <c r="AI197" s="14"/>
      <c r="AJ197" s="14"/>
      <c r="AK197" s="14"/>
      <c r="AL197" s="14"/>
      <c r="AM197" s="14"/>
      <c r="AN197" s="14"/>
      <c r="AO197" s="14"/>
    </row>
    <row r="198" spans="1:41" ht="17.25" hidden="1" customHeight="1" thickBot="1" x14ac:dyDescent="0.3">
      <c r="A198" s="1891" t="s">
        <v>75</v>
      </c>
      <c r="B198" s="77" t="s">
        <v>78</v>
      </c>
      <c r="C198" s="380">
        <v>0</v>
      </c>
      <c r="D198" s="381">
        <v>0</v>
      </c>
      <c r="E198" s="381">
        <v>0</v>
      </c>
      <c r="F198" s="381">
        <v>0</v>
      </c>
      <c r="G198" s="381">
        <v>0</v>
      </c>
      <c r="H198" s="381">
        <v>0</v>
      </c>
      <c r="I198" s="381">
        <v>0</v>
      </c>
      <c r="J198" s="381">
        <v>0</v>
      </c>
      <c r="K198" s="381">
        <v>0</v>
      </c>
      <c r="L198" s="381">
        <v>0</v>
      </c>
      <c r="M198" s="381">
        <v>0</v>
      </c>
      <c r="N198" s="381">
        <v>0</v>
      </c>
      <c r="O198" s="381">
        <v>0</v>
      </c>
      <c r="P198" s="381">
        <v>0</v>
      </c>
      <c r="Q198" s="382">
        <v>0</v>
      </c>
      <c r="R198" s="680">
        <f t="shared" ref="R198:R209" si="68">SUM(C198:Q198)</f>
        <v>0</v>
      </c>
      <c r="S198" s="1417">
        <f>R198/SUM(R198:R200)</f>
        <v>0</v>
      </c>
      <c r="T198" s="15"/>
      <c r="U198" s="15"/>
      <c r="V198" s="15"/>
      <c r="W198" s="16"/>
      <c r="X198" s="14"/>
      <c r="Y198" s="14"/>
      <c r="Z198" s="14"/>
      <c r="AA198" s="14"/>
      <c r="AB198" s="14"/>
      <c r="AC198" s="14"/>
      <c r="AD198" s="14"/>
      <c r="AE198" s="14"/>
      <c r="AF198" s="14"/>
      <c r="AG198" s="14"/>
      <c r="AH198" s="14"/>
      <c r="AI198" s="14"/>
      <c r="AJ198" s="14"/>
      <c r="AK198" s="14"/>
      <c r="AL198" s="14"/>
      <c r="AM198" s="14"/>
      <c r="AN198" s="14"/>
      <c r="AO198" s="14"/>
    </row>
    <row r="199" spans="1:41" ht="17.25" hidden="1" customHeight="1" thickBot="1" x14ac:dyDescent="0.3">
      <c r="A199" s="1892"/>
      <c r="B199" s="78" t="s">
        <v>79</v>
      </c>
      <c r="C199" s="383">
        <v>0</v>
      </c>
      <c r="D199" s="383">
        <v>0</v>
      </c>
      <c r="E199" s="383">
        <v>0</v>
      </c>
      <c r="F199" s="383">
        <v>0</v>
      </c>
      <c r="G199" s="383">
        <v>0</v>
      </c>
      <c r="H199" s="383">
        <v>0</v>
      </c>
      <c r="I199" s="383">
        <v>0</v>
      </c>
      <c r="J199" s="383">
        <v>0</v>
      </c>
      <c r="K199" s="383">
        <v>0</v>
      </c>
      <c r="L199" s="383">
        <v>0</v>
      </c>
      <c r="M199" s="383">
        <v>0</v>
      </c>
      <c r="N199" s="383">
        <v>0</v>
      </c>
      <c r="O199" s="383">
        <v>0</v>
      </c>
      <c r="P199" s="383">
        <v>0</v>
      </c>
      <c r="Q199" s="384">
        <v>0</v>
      </c>
      <c r="R199" s="681">
        <f t="shared" si="68"/>
        <v>0</v>
      </c>
      <c r="S199" s="1417">
        <f>R199/SUM(R198:R200)</f>
        <v>0</v>
      </c>
      <c r="T199" s="15"/>
      <c r="U199" s="15"/>
      <c r="V199" s="15"/>
      <c r="W199" s="16"/>
      <c r="X199" s="14"/>
      <c r="Y199" s="14"/>
      <c r="Z199" s="14"/>
      <c r="AA199" s="14"/>
      <c r="AB199" s="14"/>
      <c r="AC199" s="14"/>
      <c r="AD199" s="14"/>
      <c r="AE199" s="14"/>
      <c r="AF199" s="14"/>
      <c r="AG199" s="14"/>
      <c r="AH199" s="14"/>
      <c r="AI199" s="14"/>
      <c r="AJ199" s="14"/>
      <c r="AK199" s="14"/>
      <c r="AL199" s="14"/>
      <c r="AM199" s="14"/>
      <c r="AN199" s="14"/>
      <c r="AO199" s="14"/>
    </row>
    <row r="200" spans="1:41" ht="17.25" hidden="1" customHeight="1" thickBot="1" x14ac:dyDescent="0.3">
      <c r="A200" s="1893"/>
      <c r="B200" s="79" t="s">
        <v>442</v>
      </c>
      <c r="C200" s="385">
        <v>1</v>
      </c>
      <c r="D200" s="386">
        <v>2</v>
      </c>
      <c r="E200" s="386">
        <v>5</v>
      </c>
      <c r="F200" s="386">
        <v>1</v>
      </c>
      <c r="G200" s="386">
        <v>2</v>
      </c>
      <c r="H200" s="386">
        <v>0</v>
      </c>
      <c r="I200" s="386">
        <v>0</v>
      </c>
      <c r="J200" s="386">
        <v>80</v>
      </c>
      <c r="K200" s="386">
        <v>4</v>
      </c>
      <c r="L200" s="386">
        <v>2</v>
      </c>
      <c r="M200" s="386">
        <v>19</v>
      </c>
      <c r="N200" s="386">
        <v>11</v>
      </c>
      <c r="O200" s="386">
        <v>0</v>
      </c>
      <c r="P200" s="386">
        <v>7</v>
      </c>
      <c r="Q200" s="387">
        <v>3</v>
      </c>
      <c r="R200" s="682">
        <f t="shared" si="68"/>
        <v>137</v>
      </c>
      <c r="S200" s="698">
        <f>R200/SUM(R198:R200)</f>
        <v>1</v>
      </c>
      <c r="T200" s="15"/>
      <c r="U200" s="15"/>
      <c r="V200" s="15"/>
      <c r="W200" s="16"/>
      <c r="X200" s="14"/>
      <c r="Y200" s="14"/>
      <c r="Z200" s="14"/>
      <c r="AA200" s="14"/>
      <c r="AB200" s="14"/>
      <c r="AC200" s="14"/>
      <c r="AD200" s="14"/>
      <c r="AE200" s="14"/>
      <c r="AF200" s="14"/>
      <c r="AG200" s="14"/>
      <c r="AH200" s="14"/>
      <c r="AI200" s="14"/>
      <c r="AJ200" s="14"/>
      <c r="AK200" s="14"/>
      <c r="AL200" s="14"/>
      <c r="AM200" s="14"/>
      <c r="AN200" s="14"/>
      <c r="AO200" s="14"/>
    </row>
    <row r="201" spans="1:41" ht="17.25" hidden="1" customHeight="1" thickBot="1" x14ac:dyDescent="0.3">
      <c r="A201" s="1891" t="s">
        <v>46</v>
      </c>
      <c r="B201" s="82" t="s">
        <v>78</v>
      </c>
      <c r="C201" s="390">
        <v>2</v>
      </c>
      <c r="D201" s="391">
        <v>36</v>
      </c>
      <c r="E201" s="391">
        <v>33</v>
      </c>
      <c r="F201" s="391">
        <v>34</v>
      </c>
      <c r="G201" s="391">
        <v>9</v>
      </c>
      <c r="H201" s="391">
        <v>0</v>
      </c>
      <c r="I201" s="391">
        <v>0</v>
      </c>
      <c r="J201" s="391">
        <v>1460</v>
      </c>
      <c r="K201" s="391">
        <v>171</v>
      </c>
      <c r="L201" s="391">
        <v>17</v>
      </c>
      <c r="M201" s="391">
        <v>578</v>
      </c>
      <c r="N201" s="391">
        <v>144</v>
      </c>
      <c r="O201" s="391">
        <v>3</v>
      </c>
      <c r="P201" s="391">
        <v>62</v>
      </c>
      <c r="Q201" s="392">
        <v>23</v>
      </c>
      <c r="R201" s="683">
        <f t="shared" si="68"/>
        <v>2572</v>
      </c>
      <c r="S201" s="695">
        <f>R201/SUM(R201:R203)</f>
        <v>0.17166121604485082</v>
      </c>
      <c r="T201" s="15"/>
      <c r="U201" s="15"/>
      <c r="V201" s="15"/>
      <c r="W201" s="16"/>
      <c r="X201" s="14"/>
      <c r="Y201" s="14"/>
      <c r="Z201" s="14"/>
      <c r="AA201" s="14"/>
      <c r="AB201" s="14"/>
      <c r="AC201" s="14"/>
      <c r="AD201" s="14"/>
      <c r="AE201" s="14"/>
      <c r="AF201" s="14"/>
      <c r="AG201" s="14"/>
      <c r="AH201" s="14"/>
      <c r="AI201" s="14"/>
      <c r="AJ201" s="14"/>
      <c r="AK201" s="14"/>
      <c r="AL201" s="14"/>
      <c r="AM201" s="14"/>
      <c r="AN201" s="14"/>
      <c r="AO201" s="14"/>
    </row>
    <row r="202" spans="1:41" ht="17.25" hidden="1" customHeight="1" thickBot="1" x14ac:dyDescent="0.3">
      <c r="A202" s="1892"/>
      <c r="B202" s="80" t="s">
        <v>79</v>
      </c>
      <c r="C202" s="393">
        <v>1</v>
      </c>
      <c r="D202" s="394">
        <v>16</v>
      </c>
      <c r="E202" s="394">
        <v>25</v>
      </c>
      <c r="F202" s="394">
        <v>12</v>
      </c>
      <c r="G202" s="394">
        <v>3</v>
      </c>
      <c r="H202" s="394">
        <v>0</v>
      </c>
      <c r="I202" s="394">
        <v>0</v>
      </c>
      <c r="J202" s="394">
        <v>411</v>
      </c>
      <c r="K202" s="394">
        <v>21</v>
      </c>
      <c r="L202" s="394">
        <v>7</v>
      </c>
      <c r="M202" s="394">
        <v>131</v>
      </c>
      <c r="N202" s="394">
        <v>59</v>
      </c>
      <c r="O202" s="394">
        <v>3</v>
      </c>
      <c r="P202" s="394">
        <v>25</v>
      </c>
      <c r="Q202" s="395">
        <v>7</v>
      </c>
      <c r="R202" s="684">
        <f t="shared" si="68"/>
        <v>721</v>
      </c>
      <c r="S202" s="695">
        <f>R202/SUM(R201:R203)</f>
        <v>4.8121204031235397E-2</v>
      </c>
      <c r="T202" s="15"/>
      <c r="U202" s="15"/>
      <c r="V202" s="15"/>
      <c r="W202" s="16"/>
      <c r="X202" s="14"/>
      <c r="Y202" s="14"/>
      <c r="Z202" s="14"/>
      <c r="AA202" s="14"/>
      <c r="AB202" s="14"/>
      <c r="AC202" s="14"/>
      <c r="AD202" s="14"/>
      <c r="AE202" s="14"/>
      <c r="AF202" s="14"/>
      <c r="AG202" s="14"/>
      <c r="AH202" s="14"/>
      <c r="AI202" s="14"/>
      <c r="AJ202" s="14"/>
      <c r="AK202" s="14"/>
      <c r="AL202" s="14"/>
      <c r="AM202" s="14"/>
      <c r="AN202" s="14"/>
      <c r="AO202" s="14"/>
    </row>
    <row r="203" spans="1:41" ht="17.25" hidden="1" customHeight="1" thickBot="1" x14ac:dyDescent="0.3">
      <c r="A203" s="1893"/>
      <c r="B203" s="81" t="s">
        <v>442</v>
      </c>
      <c r="C203" s="396">
        <v>49</v>
      </c>
      <c r="D203" s="397">
        <v>212</v>
      </c>
      <c r="E203" s="397">
        <v>159</v>
      </c>
      <c r="F203" s="397">
        <v>75</v>
      </c>
      <c r="G203" s="397">
        <v>86</v>
      </c>
      <c r="H203" s="397">
        <v>0</v>
      </c>
      <c r="I203" s="397">
        <v>0</v>
      </c>
      <c r="J203" s="397">
        <v>7071</v>
      </c>
      <c r="K203" s="397">
        <v>361</v>
      </c>
      <c r="L203" s="397">
        <v>165</v>
      </c>
      <c r="M203" s="397">
        <v>2062</v>
      </c>
      <c r="N203" s="397">
        <v>717</v>
      </c>
      <c r="O203" s="397">
        <v>47</v>
      </c>
      <c r="P203" s="397">
        <v>363</v>
      </c>
      <c r="Q203" s="398">
        <v>323</v>
      </c>
      <c r="R203" s="685">
        <f t="shared" si="68"/>
        <v>11690</v>
      </c>
      <c r="S203" s="695">
        <f>R203/SUM(R201:R203)</f>
        <v>0.78021757992391372</v>
      </c>
      <c r="T203" s="15"/>
      <c r="U203" s="15"/>
      <c r="V203" s="15"/>
      <c r="W203" s="16"/>
      <c r="X203" s="14"/>
      <c r="Y203" s="14"/>
      <c r="Z203" s="14"/>
      <c r="AA203" s="14"/>
      <c r="AB203" s="14"/>
      <c r="AC203" s="14"/>
      <c r="AD203" s="14"/>
      <c r="AE203" s="14"/>
      <c r="AF203" s="14"/>
      <c r="AG203" s="14"/>
      <c r="AH203" s="14"/>
      <c r="AI203" s="14"/>
      <c r="AJ203" s="14"/>
      <c r="AK203" s="14"/>
      <c r="AL203" s="14"/>
      <c r="AM203" s="14"/>
      <c r="AN203" s="14"/>
      <c r="AO203" s="14"/>
    </row>
    <row r="204" spans="1:41" ht="17.25" hidden="1" customHeight="1" thickBot="1" x14ac:dyDescent="0.3">
      <c r="A204" s="1891" t="s">
        <v>47</v>
      </c>
      <c r="B204" s="77" t="s">
        <v>78</v>
      </c>
      <c r="C204" s="380">
        <v>0</v>
      </c>
      <c r="D204" s="381">
        <v>15</v>
      </c>
      <c r="E204" s="381">
        <v>10</v>
      </c>
      <c r="F204" s="381">
        <v>6</v>
      </c>
      <c r="G204" s="381">
        <v>3</v>
      </c>
      <c r="H204" s="381">
        <v>0</v>
      </c>
      <c r="I204" s="381">
        <v>0</v>
      </c>
      <c r="J204" s="381">
        <v>334</v>
      </c>
      <c r="K204" s="381">
        <v>28</v>
      </c>
      <c r="L204" s="381">
        <v>1</v>
      </c>
      <c r="M204" s="381">
        <v>149</v>
      </c>
      <c r="N204" s="381">
        <v>36</v>
      </c>
      <c r="O204" s="381">
        <v>2</v>
      </c>
      <c r="P204" s="381">
        <v>10</v>
      </c>
      <c r="Q204" s="382">
        <v>8</v>
      </c>
      <c r="R204" s="680">
        <f t="shared" si="68"/>
        <v>602</v>
      </c>
      <c r="S204" s="698">
        <f>R204/SUM(R204:R206)</f>
        <v>8.9277769538780957E-2</v>
      </c>
      <c r="T204" s="15"/>
      <c r="U204" s="15"/>
      <c r="V204" s="15"/>
      <c r="W204" s="16"/>
      <c r="X204" s="14"/>
      <c r="Y204" s="14"/>
      <c r="Z204" s="14"/>
      <c r="AA204" s="14"/>
      <c r="AB204" s="14"/>
      <c r="AC204" s="14"/>
      <c r="AD204" s="14"/>
      <c r="AE204" s="14"/>
      <c r="AF204" s="14"/>
      <c r="AG204" s="14"/>
      <c r="AH204" s="14"/>
      <c r="AI204" s="14"/>
      <c r="AJ204" s="14"/>
      <c r="AK204" s="14"/>
      <c r="AL204" s="14"/>
      <c r="AM204" s="14"/>
      <c r="AN204" s="14"/>
      <c r="AO204" s="14"/>
    </row>
    <row r="205" spans="1:41" ht="17.25" hidden="1" customHeight="1" thickBot="1" x14ac:dyDescent="0.3">
      <c r="A205" s="1892"/>
      <c r="B205" s="78" t="s">
        <v>79</v>
      </c>
      <c r="C205" s="383">
        <v>1</v>
      </c>
      <c r="D205" s="388">
        <v>1</v>
      </c>
      <c r="E205" s="388">
        <v>6</v>
      </c>
      <c r="F205" s="388">
        <v>2</v>
      </c>
      <c r="G205" s="388">
        <v>3</v>
      </c>
      <c r="H205" s="388">
        <v>0</v>
      </c>
      <c r="I205" s="388">
        <v>0</v>
      </c>
      <c r="J205" s="388">
        <v>80</v>
      </c>
      <c r="K205" s="388">
        <v>7</v>
      </c>
      <c r="L205" s="388">
        <v>1</v>
      </c>
      <c r="M205" s="388">
        <v>24</v>
      </c>
      <c r="N205" s="388">
        <v>9</v>
      </c>
      <c r="O205" s="388">
        <v>0</v>
      </c>
      <c r="P205" s="388">
        <v>6</v>
      </c>
      <c r="Q205" s="389">
        <v>2</v>
      </c>
      <c r="R205" s="681">
        <f t="shared" si="68"/>
        <v>142</v>
      </c>
      <c r="S205" s="698">
        <f>R205/SUM(R204:R206)</f>
        <v>2.1058875871273915E-2</v>
      </c>
      <c r="T205" s="15"/>
      <c r="U205" s="15"/>
      <c r="V205" s="15"/>
      <c r="W205" s="16"/>
      <c r="X205" s="14"/>
      <c r="Y205" s="14"/>
      <c r="Z205" s="14"/>
      <c r="AA205" s="14"/>
      <c r="AB205" s="14"/>
      <c r="AC205" s="14"/>
      <c r="AD205" s="14"/>
      <c r="AE205" s="14"/>
      <c r="AF205" s="14"/>
      <c r="AG205" s="14"/>
      <c r="AH205" s="14"/>
      <c r="AI205" s="14"/>
      <c r="AJ205" s="14"/>
      <c r="AK205" s="14"/>
      <c r="AL205" s="14"/>
      <c r="AM205" s="14"/>
      <c r="AN205" s="14"/>
      <c r="AO205" s="14"/>
    </row>
    <row r="206" spans="1:41" ht="17.25" hidden="1" customHeight="1" thickBot="1" x14ac:dyDescent="0.3">
      <c r="A206" s="1892"/>
      <c r="B206" s="125" t="s">
        <v>442</v>
      </c>
      <c r="C206" s="385">
        <v>18</v>
      </c>
      <c r="D206" s="386">
        <v>119</v>
      </c>
      <c r="E206" s="386">
        <v>103</v>
      </c>
      <c r="F206" s="386">
        <v>30</v>
      </c>
      <c r="G206" s="386">
        <v>33</v>
      </c>
      <c r="H206" s="386">
        <v>0</v>
      </c>
      <c r="I206" s="386">
        <v>0</v>
      </c>
      <c r="J206" s="386">
        <v>3800</v>
      </c>
      <c r="K206" s="386">
        <v>173</v>
      </c>
      <c r="L206" s="386">
        <v>72</v>
      </c>
      <c r="M206" s="386">
        <v>979</v>
      </c>
      <c r="N206" s="386">
        <v>336</v>
      </c>
      <c r="O206" s="386">
        <v>17</v>
      </c>
      <c r="P206" s="386">
        <v>189</v>
      </c>
      <c r="Q206" s="387">
        <v>130</v>
      </c>
      <c r="R206" s="682">
        <f t="shared" si="68"/>
        <v>5999</v>
      </c>
      <c r="S206" s="698">
        <f>R206/SUM(R204:R206)</f>
        <v>0.88966335458994517</v>
      </c>
      <c r="T206" s="15"/>
      <c r="U206" s="15"/>
      <c r="V206" s="15"/>
      <c r="W206" s="16"/>
      <c r="X206" s="14"/>
      <c r="Y206" s="14"/>
      <c r="Z206" s="14"/>
      <c r="AA206" s="14"/>
      <c r="AB206" s="14"/>
      <c r="AC206" s="14"/>
      <c r="AD206" s="14"/>
      <c r="AE206" s="14"/>
      <c r="AF206" s="14"/>
      <c r="AG206" s="14"/>
      <c r="AH206" s="14"/>
      <c r="AI206" s="14"/>
      <c r="AJ206" s="14"/>
      <c r="AK206" s="14"/>
      <c r="AL206" s="14"/>
      <c r="AM206" s="14"/>
      <c r="AN206" s="14"/>
      <c r="AO206" s="14"/>
    </row>
    <row r="207" spans="1:41" ht="17.25" hidden="1" customHeight="1" thickBot="1" x14ac:dyDescent="0.3">
      <c r="A207" s="1891" t="s">
        <v>77</v>
      </c>
      <c r="B207" s="82" t="s">
        <v>78</v>
      </c>
      <c r="C207" s="399">
        <v>0</v>
      </c>
      <c r="D207" s="400">
        <v>1</v>
      </c>
      <c r="E207" s="400">
        <v>0</v>
      </c>
      <c r="F207" s="400">
        <v>1</v>
      </c>
      <c r="G207" s="400">
        <v>1</v>
      </c>
      <c r="H207" s="400">
        <v>0</v>
      </c>
      <c r="I207" s="400">
        <v>0</v>
      </c>
      <c r="J207" s="400">
        <v>52</v>
      </c>
      <c r="K207" s="400">
        <v>2</v>
      </c>
      <c r="L207" s="400">
        <v>1</v>
      </c>
      <c r="M207" s="400">
        <v>21</v>
      </c>
      <c r="N207" s="400">
        <v>6</v>
      </c>
      <c r="O207" s="400">
        <v>0</v>
      </c>
      <c r="P207" s="400">
        <v>0</v>
      </c>
      <c r="Q207" s="401">
        <v>6</v>
      </c>
      <c r="R207" s="683">
        <f t="shared" si="68"/>
        <v>91</v>
      </c>
      <c r="S207" s="695">
        <f>R207/SUM(R207:R209)</f>
        <v>0.12926136363636365</v>
      </c>
      <c r="T207" s="15"/>
      <c r="U207" s="15"/>
      <c r="V207" s="15"/>
      <c r="W207" s="16"/>
      <c r="X207" s="14"/>
      <c r="Y207" s="14"/>
      <c r="Z207" s="14"/>
      <c r="AA207" s="14"/>
      <c r="AB207" s="14"/>
      <c r="AC207" s="14"/>
      <c r="AD207" s="14"/>
      <c r="AE207" s="14"/>
      <c r="AF207" s="14"/>
      <c r="AG207" s="14"/>
      <c r="AH207" s="14"/>
      <c r="AI207" s="14"/>
      <c r="AJ207" s="14"/>
      <c r="AK207" s="14"/>
      <c r="AL207" s="14"/>
      <c r="AM207" s="14"/>
      <c r="AN207" s="14"/>
      <c r="AO207" s="14"/>
    </row>
    <row r="208" spans="1:41" ht="17.25" hidden="1" customHeight="1" thickBot="1" x14ac:dyDescent="0.3">
      <c r="A208" s="1892"/>
      <c r="B208" s="80" t="s">
        <v>79</v>
      </c>
      <c r="C208" s="393">
        <v>0</v>
      </c>
      <c r="D208" s="394">
        <v>1</v>
      </c>
      <c r="E208" s="394">
        <v>1</v>
      </c>
      <c r="F208" s="394">
        <v>2</v>
      </c>
      <c r="G208" s="394">
        <v>0</v>
      </c>
      <c r="H208" s="394">
        <v>0</v>
      </c>
      <c r="I208" s="394">
        <v>0</v>
      </c>
      <c r="J208" s="394">
        <v>42</v>
      </c>
      <c r="K208" s="394">
        <v>0</v>
      </c>
      <c r="L208" s="394">
        <v>0</v>
      </c>
      <c r="M208" s="394">
        <v>3</v>
      </c>
      <c r="N208" s="394">
        <v>0</v>
      </c>
      <c r="O208" s="394">
        <v>0</v>
      </c>
      <c r="P208" s="394">
        <v>3</v>
      </c>
      <c r="Q208" s="395">
        <v>0</v>
      </c>
      <c r="R208" s="684">
        <f t="shared" si="68"/>
        <v>52</v>
      </c>
      <c r="S208" s="695">
        <f>R208/SUM(R207:R209)</f>
        <v>7.3863636363636367E-2</v>
      </c>
      <c r="T208" s="15"/>
      <c r="U208" s="15"/>
      <c r="V208" s="15"/>
      <c r="W208" s="16"/>
      <c r="X208" s="14"/>
      <c r="Y208" s="14"/>
      <c r="Z208" s="14"/>
      <c r="AA208" s="14"/>
      <c r="AB208" s="14"/>
      <c r="AC208" s="14"/>
      <c r="AD208" s="14"/>
      <c r="AE208" s="14"/>
      <c r="AF208" s="14"/>
      <c r="AG208" s="14"/>
      <c r="AH208" s="14"/>
      <c r="AI208" s="14"/>
      <c r="AJ208" s="14"/>
      <c r="AK208" s="14"/>
      <c r="AL208" s="14"/>
      <c r="AM208" s="14"/>
      <c r="AN208" s="14"/>
      <c r="AO208" s="14"/>
    </row>
    <row r="209" spans="1:41" ht="17.25" hidden="1" customHeight="1" thickBot="1" x14ac:dyDescent="0.3">
      <c r="A209" s="1894"/>
      <c r="B209" s="160" t="s">
        <v>442</v>
      </c>
      <c r="C209" s="402">
        <v>1</v>
      </c>
      <c r="D209" s="403">
        <v>12</v>
      </c>
      <c r="E209" s="403">
        <v>15</v>
      </c>
      <c r="F209" s="403">
        <v>4</v>
      </c>
      <c r="G209" s="403">
        <v>1</v>
      </c>
      <c r="H209" s="403">
        <v>0</v>
      </c>
      <c r="I209" s="403">
        <v>0</v>
      </c>
      <c r="J209" s="403">
        <v>333</v>
      </c>
      <c r="K209" s="403">
        <v>14</v>
      </c>
      <c r="L209" s="403">
        <v>6</v>
      </c>
      <c r="M209" s="403">
        <v>91</v>
      </c>
      <c r="N209" s="403">
        <v>41</v>
      </c>
      <c r="O209" s="403">
        <v>0</v>
      </c>
      <c r="P209" s="403">
        <v>24</v>
      </c>
      <c r="Q209" s="404">
        <v>19</v>
      </c>
      <c r="R209" s="687">
        <f t="shared" si="68"/>
        <v>561</v>
      </c>
      <c r="S209" s="695">
        <f>R209/SUM(R207:R209)</f>
        <v>0.796875</v>
      </c>
      <c r="T209" s="15"/>
      <c r="U209" s="15"/>
      <c r="V209" s="15"/>
      <c r="W209" s="16"/>
      <c r="X209" s="14"/>
      <c r="Y209" s="14"/>
      <c r="Z209" s="14"/>
      <c r="AA209" s="14"/>
      <c r="AB209" s="14"/>
      <c r="AC209" s="14"/>
      <c r="AD209" s="14"/>
      <c r="AE209" s="14"/>
      <c r="AF209" s="14"/>
      <c r="AG209" s="14"/>
      <c r="AH209" s="14"/>
      <c r="AI209" s="14"/>
      <c r="AJ209" s="14"/>
      <c r="AK209" s="14"/>
      <c r="AL209" s="14"/>
      <c r="AM209" s="14"/>
      <c r="AN209" s="14"/>
      <c r="AO209" s="14"/>
    </row>
    <row r="210" spans="1:41" ht="17.25" hidden="1" customHeight="1" thickTop="1" x14ac:dyDescent="0.25">
      <c r="A210" s="1892" t="s">
        <v>26</v>
      </c>
      <c r="B210" s="159" t="s">
        <v>78</v>
      </c>
      <c r="C210" s="230">
        <f>SUM(C198,C201,C204,C207)</f>
        <v>2</v>
      </c>
      <c r="D210" s="230">
        <f t="shared" ref="D210:I210" si="69">SUM(D198,D201,D204,D207)</f>
        <v>52</v>
      </c>
      <c r="E210" s="230">
        <f t="shared" si="69"/>
        <v>43</v>
      </c>
      <c r="F210" s="230">
        <f t="shared" si="69"/>
        <v>41</v>
      </c>
      <c r="G210" s="230">
        <f t="shared" si="69"/>
        <v>13</v>
      </c>
      <c r="H210" s="230">
        <f t="shared" si="69"/>
        <v>0</v>
      </c>
      <c r="I210" s="230">
        <f t="shared" si="69"/>
        <v>0</v>
      </c>
      <c r="J210" s="230">
        <f>SUM(J198,J201,J204,J207)</f>
        <v>1846</v>
      </c>
      <c r="K210" s="230">
        <f t="shared" ref="K210:Q210" si="70">SUM(K198,K201,K204,K207)</f>
        <v>201</v>
      </c>
      <c r="L210" s="230">
        <f t="shared" si="70"/>
        <v>19</v>
      </c>
      <c r="M210" s="230">
        <f t="shared" si="70"/>
        <v>748</v>
      </c>
      <c r="N210" s="230">
        <f t="shared" si="70"/>
        <v>186</v>
      </c>
      <c r="O210" s="230">
        <f t="shared" si="70"/>
        <v>5</v>
      </c>
      <c r="P210" s="230">
        <f t="shared" si="70"/>
        <v>72</v>
      </c>
      <c r="Q210" s="231">
        <f t="shared" si="70"/>
        <v>37</v>
      </c>
      <c r="R210" s="655">
        <f>SUM(C210:Q210)</f>
        <v>3265</v>
      </c>
      <c r="S210" s="718">
        <f>R210/SUM(R210:R212)</f>
        <v>0.14468028537244648</v>
      </c>
      <c r="T210" s="15"/>
      <c r="U210" s="15"/>
      <c r="V210" s="15"/>
      <c r="W210" s="16"/>
      <c r="X210" s="14"/>
      <c r="Y210" s="14"/>
      <c r="Z210" s="14"/>
      <c r="AA210" s="14"/>
      <c r="AB210" s="14"/>
      <c r="AC210" s="14"/>
      <c r="AD210" s="14"/>
      <c r="AE210" s="14"/>
      <c r="AF210" s="14"/>
      <c r="AG210" s="14"/>
      <c r="AH210" s="14"/>
      <c r="AI210" s="14"/>
      <c r="AJ210" s="14"/>
      <c r="AK210" s="14"/>
      <c r="AL210" s="14"/>
      <c r="AM210" s="14"/>
      <c r="AN210" s="14"/>
      <c r="AO210" s="14"/>
    </row>
    <row r="211" spans="1:41" ht="17.25" hidden="1" customHeight="1" x14ac:dyDescent="0.25">
      <c r="A211" s="1892"/>
      <c r="B211" s="78" t="s">
        <v>79</v>
      </c>
      <c r="C211" s="233">
        <f>SUM(C199,C202,C205,C208)</f>
        <v>2</v>
      </c>
      <c r="D211" s="233">
        <f t="shared" ref="D211:Q211" si="71">SUM(D199,D202,D205,D208)</f>
        <v>18</v>
      </c>
      <c r="E211" s="233">
        <f t="shared" si="71"/>
        <v>32</v>
      </c>
      <c r="F211" s="233">
        <f t="shared" si="71"/>
        <v>16</v>
      </c>
      <c r="G211" s="233">
        <f t="shared" si="71"/>
        <v>6</v>
      </c>
      <c r="H211" s="233">
        <f t="shared" si="71"/>
        <v>0</v>
      </c>
      <c r="I211" s="233">
        <f t="shared" si="71"/>
        <v>0</v>
      </c>
      <c r="J211" s="233">
        <f t="shared" si="71"/>
        <v>533</v>
      </c>
      <c r="K211" s="233">
        <f t="shared" si="71"/>
        <v>28</v>
      </c>
      <c r="L211" s="233">
        <f t="shared" si="71"/>
        <v>8</v>
      </c>
      <c r="M211" s="233">
        <f t="shared" si="71"/>
        <v>158</v>
      </c>
      <c r="N211" s="233">
        <f t="shared" si="71"/>
        <v>68</v>
      </c>
      <c r="O211" s="233">
        <f t="shared" si="71"/>
        <v>3</v>
      </c>
      <c r="P211" s="233">
        <f t="shared" si="71"/>
        <v>34</v>
      </c>
      <c r="Q211" s="234">
        <f t="shared" si="71"/>
        <v>9</v>
      </c>
      <c r="R211" s="652">
        <f>SUM(C211:Q211)</f>
        <v>915</v>
      </c>
      <c r="S211" s="718">
        <f>R211/SUM(R210:R212)</f>
        <v>4.0545929897638146E-2</v>
      </c>
      <c r="T211" s="15"/>
      <c r="U211" s="15"/>
      <c r="V211" s="15"/>
      <c r="W211" s="16"/>
      <c r="X211" s="14"/>
      <c r="Y211" s="14"/>
      <c r="Z211" s="14"/>
      <c r="AA211" s="14"/>
      <c r="AB211" s="14"/>
      <c r="AC211" s="14"/>
      <c r="AD211" s="14"/>
      <c r="AE211" s="14"/>
      <c r="AF211" s="14"/>
      <c r="AG211" s="14"/>
      <c r="AH211" s="14"/>
      <c r="AI211" s="14"/>
      <c r="AJ211" s="14"/>
      <c r="AK211" s="14"/>
      <c r="AL211" s="14"/>
      <c r="AM211" s="14"/>
      <c r="AN211" s="14"/>
      <c r="AO211" s="14"/>
    </row>
    <row r="212" spans="1:41" ht="17.25" hidden="1" customHeight="1" thickBot="1" x14ac:dyDescent="0.3">
      <c r="A212" s="1893"/>
      <c r="B212" s="79" t="s">
        <v>442</v>
      </c>
      <c r="C212" s="288">
        <f>SUM(C200,C203,C206,C209)</f>
        <v>69</v>
      </c>
      <c r="D212" s="288">
        <f t="shared" ref="D212:Q212" si="72">SUM(D200,D203,D206,D209)</f>
        <v>345</v>
      </c>
      <c r="E212" s="288">
        <f t="shared" si="72"/>
        <v>282</v>
      </c>
      <c r="F212" s="288">
        <f t="shared" si="72"/>
        <v>110</v>
      </c>
      <c r="G212" s="288">
        <f t="shared" si="72"/>
        <v>122</v>
      </c>
      <c r="H212" s="288">
        <f t="shared" si="72"/>
        <v>0</v>
      </c>
      <c r="I212" s="288">
        <f t="shared" si="72"/>
        <v>0</v>
      </c>
      <c r="J212" s="288">
        <f t="shared" si="72"/>
        <v>11284</v>
      </c>
      <c r="K212" s="288">
        <f t="shared" si="72"/>
        <v>552</v>
      </c>
      <c r="L212" s="288">
        <f t="shared" si="72"/>
        <v>245</v>
      </c>
      <c r="M212" s="288">
        <f t="shared" si="72"/>
        <v>3151</v>
      </c>
      <c r="N212" s="288">
        <f t="shared" si="72"/>
        <v>1105</v>
      </c>
      <c r="O212" s="288">
        <f t="shared" si="72"/>
        <v>64</v>
      </c>
      <c r="P212" s="288">
        <f t="shared" si="72"/>
        <v>583</v>
      </c>
      <c r="Q212" s="653">
        <f t="shared" si="72"/>
        <v>475</v>
      </c>
      <c r="R212" s="654">
        <f>SUM(C212:Q212)</f>
        <v>18387</v>
      </c>
      <c r="S212" s="718">
        <f>R212/SUM(R210:R212)</f>
        <v>0.81477378472991535</v>
      </c>
      <c r="T212" s="15"/>
      <c r="U212" s="15"/>
      <c r="V212" s="15"/>
      <c r="W212" s="16"/>
      <c r="X212" s="14"/>
      <c r="Y212" s="14"/>
      <c r="Z212" s="14"/>
      <c r="AA212" s="14"/>
      <c r="AB212" s="14"/>
      <c r="AC212" s="14"/>
      <c r="AD212" s="14"/>
      <c r="AE212" s="14"/>
      <c r="AF212" s="14"/>
      <c r="AG212" s="14"/>
      <c r="AH212" s="14"/>
      <c r="AI212" s="14"/>
      <c r="AJ212" s="14"/>
      <c r="AK212" s="14"/>
      <c r="AL212" s="14"/>
      <c r="AM212" s="14"/>
      <c r="AN212" s="14"/>
      <c r="AO212" s="14"/>
    </row>
    <row r="213" spans="1:41" ht="15.75" hidden="1" customHeight="1" x14ac:dyDescent="0.25">
      <c r="A213" s="1891" t="s">
        <v>43</v>
      </c>
      <c r="B213" s="82" t="s">
        <v>78</v>
      </c>
      <c r="C213" s="702">
        <f t="shared" ref="C213:R213" si="73">C210/SUM(C210:C212)</f>
        <v>2.7397260273972601E-2</v>
      </c>
      <c r="D213" s="703">
        <f t="shared" si="73"/>
        <v>0.12530120481927712</v>
      </c>
      <c r="E213" s="703">
        <f t="shared" si="73"/>
        <v>0.12044817927170869</v>
      </c>
      <c r="F213" s="703">
        <f t="shared" si="73"/>
        <v>0.24550898203592814</v>
      </c>
      <c r="G213" s="703">
        <f t="shared" si="73"/>
        <v>9.2198581560283682E-2</v>
      </c>
      <c r="H213" s="1414">
        <v>0</v>
      </c>
      <c r="I213" s="703">
        <v>0</v>
      </c>
      <c r="J213" s="703">
        <f t="shared" si="73"/>
        <v>0.13510941960038059</v>
      </c>
      <c r="K213" s="703">
        <f t="shared" si="73"/>
        <v>0.25736235595390528</v>
      </c>
      <c r="L213" s="703">
        <f t="shared" si="73"/>
        <v>6.985294117647059E-2</v>
      </c>
      <c r="M213" s="703">
        <f t="shared" si="73"/>
        <v>0.18437268917919644</v>
      </c>
      <c r="N213" s="703">
        <f t="shared" si="73"/>
        <v>0.13686534216335541</v>
      </c>
      <c r="O213" s="703">
        <f t="shared" si="73"/>
        <v>6.9444444444444448E-2</v>
      </c>
      <c r="P213" s="703">
        <f t="shared" si="73"/>
        <v>0.10449927431059507</v>
      </c>
      <c r="Q213" s="817">
        <f t="shared" si="73"/>
        <v>7.1017274472168906E-2</v>
      </c>
      <c r="R213" s="1266">
        <f t="shared" si="73"/>
        <v>0.14468028537244648</v>
      </c>
      <c r="S213" s="1850"/>
      <c r="T213" s="15"/>
      <c r="U213" s="15"/>
      <c r="V213" s="15"/>
      <c r="W213" s="16"/>
      <c r="X213" s="14"/>
      <c r="Y213" s="14"/>
      <c r="Z213" s="14"/>
      <c r="AA213" s="14"/>
      <c r="AB213" s="14"/>
      <c r="AC213" s="14"/>
      <c r="AD213" s="14"/>
      <c r="AE213" s="14"/>
      <c r="AF213" s="14"/>
      <c r="AG213" s="14"/>
      <c r="AH213" s="14"/>
      <c r="AI213" s="14"/>
      <c r="AJ213" s="14"/>
      <c r="AK213" s="14"/>
      <c r="AL213" s="14"/>
      <c r="AM213" s="14"/>
      <c r="AN213" s="14"/>
      <c r="AO213" s="14"/>
    </row>
    <row r="214" spans="1:41" ht="15.75" hidden="1" customHeight="1" x14ac:dyDescent="0.25">
      <c r="A214" s="1892"/>
      <c r="B214" s="80" t="s">
        <v>79</v>
      </c>
      <c r="C214" s="705">
        <f t="shared" ref="C214:R214" si="74">C211/SUM(C210:C212)</f>
        <v>2.7397260273972601E-2</v>
      </c>
      <c r="D214" s="706">
        <f t="shared" si="74"/>
        <v>4.3373493975903614E-2</v>
      </c>
      <c r="E214" s="706">
        <f t="shared" si="74"/>
        <v>8.9635854341736695E-2</v>
      </c>
      <c r="F214" s="706">
        <f t="shared" si="74"/>
        <v>9.580838323353294E-2</v>
      </c>
      <c r="G214" s="706">
        <f t="shared" si="74"/>
        <v>4.2553191489361701E-2</v>
      </c>
      <c r="H214" s="1415">
        <v>0</v>
      </c>
      <c r="I214" s="706">
        <v>0</v>
      </c>
      <c r="J214" s="706">
        <f t="shared" si="74"/>
        <v>3.9010466222645097E-2</v>
      </c>
      <c r="K214" s="706">
        <f t="shared" si="74"/>
        <v>3.5851472471190783E-2</v>
      </c>
      <c r="L214" s="706">
        <f t="shared" si="74"/>
        <v>2.9411764705882353E-2</v>
      </c>
      <c r="M214" s="706">
        <f t="shared" si="74"/>
        <v>3.8945033275819572E-2</v>
      </c>
      <c r="N214" s="706">
        <f t="shared" si="74"/>
        <v>5.0036791758646067E-2</v>
      </c>
      <c r="O214" s="706">
        <f t="shared" si="74"/>
        <v>4.1666666666666664E-2</v>
      </c>
      <c r="P214" s="706">
        <f t="shared" si="74"/>
        <v>4.9346879535558781E-2</v>
      </c>
      <c r="Q214" s="818">
        <f t="shared" si="74"/>
        <v>1.7274472168905951E-2</v>
      </c>
      <c r="R214" s="701">
        <f t="shared" si="74"/>
        <v>4.0545929897638146E-2</v>
      </c>
      <c r="S214" s="1851"/>
      <c r="T214" s="15"/>
      <c r="U214" s="15"/>
      <c r="V214" s="15"/>
      <c r="W214" s="16"/>
      <c r="X214" s="14"/>
      <c r="Y214" s="14"/>
      <c r="Z214" s="14"/>
      <c r="AA214" s="14"/>
      <c r="AB214" s="14"/>
      <c r="AC214" s="14"/>
      <c r="AD214" s="14"/>
      <c r="AE214" s="14"/>
      <c r="AF214" s="14"/>
      <c r="AG214" s="14"/>
      <c r="AH214" s="14"/>
      <c r="AI214" s="14"/>
      <c r="AJ214" s="14"/>
      <c r="AK214" s="14"/>
      <c r="AL214" s="14"/>
      <c r="AM214" s="14"/>
      <c r="AN214" s="14"/>
      <c r="AO214" s="14"/>
    </row>
    <row r="215" spans="1:41" ht="18.75" hidden="1" customHeight="1" thickBot="1" x14ac:dyDescent="0.3">
      <c r="A215" s="1893"/>
      <c r="B215" s="81" t="s">
        <v>442</v>
      </c>
      <c r="C215" s="715">
        <f t="shared" ref="C215:R215" si="75">C212/SUM(C210:C212)</f>
        <v>0.9452054794520548</v>
      </c>
      <c r="D215" s="716">
        <f t="shared" si="75"/>
        <v>0.83132530120481929</v>
      </c>
      <c r="E215" s="716">
        <f t="shared" si="75"/>
        <v>0.78991596638655459</v>
      </c>
      <c r="F215" s="716">
        <f t="shared" si="75"/>
        <v>0.6586826347305389</v>
      </c>
      <c r="G215" s="716">
        <f t="shared" si="75"/>
        <v>0.86524822695035464</v>
      </c>
      <c r="H215" s="1416">
        <v>0</v>
      </c>
      <c r="I215" s="716">
        <v>0</v>
      </c>
      <c r="J215" s="716">
        <f t="shared" si="75"/>
        <v>0.82588011417697427</v>
      </c>
      <c r="K215" s="716">
        <f t="shared" si="75"/>
        <v>0.70678617157490398</v>
      </c>
      <c r="L215" s="716">
        <f t="shared" si="75"/>
        <v>0.90073529411764708</v>
      </c>
      <c r="M215" s="716">
        <f t="shared" si="75"/>
        <v>0.77668227754498398</v>
      </c>
      <c r="N215" s="716">
        <f t="shared" si="75"/>
        <v>0.8130978660779985</v>
      </c>
      <c r="O215" s="716">
        <f t="shared" si="75"/>
        <v>0.88888888888888884</v>
      </c>
      <c r="P215" s="716">
        <f t="shared" si="75"/>
        <v>0.84615384615384615</v>
      </c>
      <c r="Q215" s="819">
        <f t="shared" si="75"/>
        <v>0.91170825335892514</v>
      </c>
      <c r="R215" s="1267">
        <f t="shared" si="75"/>
        <v>0.81477378472991535</v>
      </c>
      <c r="S215" s="1852"/>
      <c r="T215" s="15"/>
      <c r="U215" s="15"/>
      <c r="V215" s="17"/>
      <c r="W215" s="16"/>
      <c r="X215" s="14"/>
      <c r="Y215" s="14"/>
      <c r="Z215" s="14"/>
      <c r="AA215" s="14"/>
      <c r="AB215" s="14"/>
      <c r="AC215" s="14"/>
      <c r="AD215" s="14"/>
      <c r="AE215" s="14"/>
      <c r="AF215" s="14"/>
      <c r="AG215" s="14"/>
      <c r="AH215" s="14"/>
      <c r="AI215" s="14"/>
      <c r="AJ215" s="14"/>
      <c r="AK215" s="14"/>
      <c r="AL215" s="14"/>
      <c r="AM215" s="14"/>
      <c r="AN215" s="14"/>
      <c r="AO215" s="14"/>
    </row>
    <row r="216" spans="1:41" ht="20.25" hidden="1" customHeight="1" thickBot="1" x14ac:dyDescent="0.3">
      <c r="A216" s="1853" t="s">
        <v>702</v>
      </c>
      <c r="B216" s="1854"/>
      <c r="C216" s="1854"/>
      <c r="D216" s="1854"/>
      <c r="E216" s="1854"/>
      <c r="F216" s="1854"/>
      <c r="G216" s="1854"/>
      <c r="H216" s="1854"/>
      <c r="I216" s="1854"/>
      <c r="J216" s="1854"/>
      <c r="K216" s="1854"/>
      <c r="L216" s="1854"/>
      <c r="M216" s="1854"/>
      <c r="N216" s="1854"/>
      <c r="O216" s="1854"/>
      <c r="P216" s="1854"/>
      <c r="Q216" s="1854"/>
      <c r="R216" s="1854"/>
      <c r="S216" s="1855"/>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row>
    <row r="217" spans="1:41" ht="71.25" hidden="1" customHeight="1" thickBot="1" x14ac:dyDescent="0.3">
      <c r="A217" s="75"/>
      <c r="B217" s="161" t="s">
        <v>97</v>
      </c>
      <c r="C217" s="724" t="s">
        <v>80</v>
      </c>
      <c r="D217" s="170" t="s">
        <v>81</v>
      </c>
      <c r="E217" s="170" t="s">
        <v>82</v>
      </c>
      <c r="F217" s="170" t="s">
        <v>83</v>
      </c>
      <c r="G217" s="170" t="s">
        <v>84</v>
      </c>
      <c r="H217" s="170" t="s">
        <v>85</v>
      </c>
      <c r="I217" s="170" t="s">
        <v>86</v>
      </c>
      <c r="J217" s="170" t="s">
        <v>87</v>
      </c>
      <c r="K217" s="170" t="s">
        <v>88</v>
      </c>
      <c r="L217" s="170" t="s">
        <v>89</v>
      </c>
      <c r="M217" s="170" t="s">
        <v>90</v>
      </c>
      <c r="N217" s="170" t="s">
        <v>91</v>
      </c>
      <c r="O217" s="170" t="s">
        <v>92</v>
      </c>
      <c r="P217" s="170" t="s">
        <v>93</v>
      </c>
      <c r="Q217" s="171" t="s">
        <v>94</v>
      </c>
      <c r="R217" s="161" t="s">
        <v>95</v>
      </c>
      <c r="S217" s="161" t="s">
        <v>443</v>
      </c>
      <c r="T217" s="15"/>
      <c r="U217" s="15"/>
      <c r="V217" s="15"/>
      <c r="W217" s="16"/>
      <c r="X217" s="14"/>
      <c r="Y217" s="15"/>
      <c r="Z217" s="15"/>
      <c r="AA217" s="15"/>
      <c r="AB217" s="15"/>
      <c r="AC217" s="15"/>
      <c r="AD217" s="15"/>
      <c r="AE217" s="15"/>
      <c r="AF217" s="15"/>
      <c r="AG217" s="15"/>
      <c r="AH217" s="15"/>
      <c r="AI217" s="15"/>
      <c r="AJ217" s="15"/>
      <c r="AK217" s="15"/>
      <c r="AL217" s="15"/>
      <c r="AM217" s="15"/>
      <c r="AN217" s="15"/>
      <c r="AO217" s="16"/>
    </row>
    <row r="218" spans="1:41" ht="16.5" hidden="1" thickBot="1" x14ac:dyDescent="0.3">
      <c r="A218" s="1856" t="s">
        <v>76</v>
      </c>
      <c r="B218" s="1857"/>
      <c r="C218" s="1857"/>
      <c r="D218" s="1857"/>
      <c r="E218" s="1857"/>
      <c r="F218" s="1857"/>
      <c r="G218" s="1857"/>
      <c r="H218" s="1857"/>
      <c r="I218" s="1857"/>
      <c r="J218" s="1857"/>
      <c r="K218" s="1857"/>
      <c r="L218" s="1857"/>
      <c r="M218" s="1857"/>
      <c r="N218" s="1857"/>
      <c r="O218" s="1857"/>
      <c r="P218" s="1857"/>
      <c r="Q218" s="1857"/>
      <c r="R218" s="1857"/>
      <c r="S218" s="1858"/>
      <c r="T218" s="15"/>
      <c r="U218" s="15"/>
      <c r="V218" s="15"/>
      <c r="W218" s="16"/>
      <c r="X218" s="14"/>
      <c r="Y218" s="15"/>
      <c r="Z218" s="15"/>
      <c r="AA218" s="15"/>
      <c r="AB218" s="15"/>
      <c r="AC218" s="15"/>
      <c r="AD218" s="15"/>
      <c r="AE218" s="15"/>
      <c r="AF218" s="17"/>
      <c r="AG218" s="15"/>
      <c r="AH218" s="15"/>
      <c r="AI218" s="15"/>
      <c r="AJ218" s="15"/>
      <c r="AK218" s="15"/>
      <c r="AL218" s="15"/>
      <c r="AM218" s="15"/>
      <c r="AN218" s="17"/>
      <c r="AO218" s="16"/>
    </row>
    <row r="219" spans="1:41" ht="17.25" hidden="1" customHeight="1" x14ac:dyDescent="0.25">
      <c r="A219" s="1879" t="s">
        <v>44</v>
      </c>
      <c r="B219" s="77" t="s">
        <v>78</v>
      </c>
      <c r="C219" s="575">
        <v>2</v>
      </c>
      <c r="D219" s="381">
        <v>30</v>
      </c>
      <c r="E219" s="381">
        <v>22</v>
      </c>
      <c r="F219" s="381">
        <v>15</v>
      </c>
      <c r="G219" s="381">
        <v>8</v>
      </c>
      <c r="H219" s="381">
        <v>0</v>
      </c>
      <c r="I219" s="381">
        <v>0</v>
      </c>
      <c r="J219" s="381">
        <v>811</v>
      </c>
      <c r="K219" s="381">
        <v>103</v>
      </c>
      <c r="L219" s="381">
        <v>19</v>
      </c>
      <c r="M219" s="381">
        <v>196</v>
      </c>
      <c r="N219" s="381">
        <v>60</v>
      </c>
      <c r="O219" s="381">
        <v>11</v>
      </c>
      <c r="P219" s="381">
        <v>34</v>
      </c>
      <c r="Q219" s="576">
        <v>34</v>
      </c>
      <c r="R219" s="651">
        <f t="shared" ref="R219:R227" si="76">SUM(C219:Q219)</f>
        <v>1345</v>
      </c>
      <c r="S219" s="698">
        <f>R219/SUM(R219:R221)</f>
        <v>0.36668484187568157</v>
      </c>
      <c r="T219" s="15"/>
      <c r="U219" s="15"/>
      <c r="V219" s="15"/>
      <c r="W219" s="16"/>
      <c r="X219" s="14"/>
      <c r="Y219" s="15"/>
      <c r="Z219" s="15"/>
      <c r="AA219" s="15"/>
      <c r="AB219" s="15"/>
      <c r="AC219" s="15"/>
      <c r="AD219" s="15"/>
      <c r="AE219" s="15"/>
      <c r="AF219" s="17"/>
      <c r="AG219" s="15"/>
      <c r="AH219" s="15"/>
      <c r="AI219" s="15"/>
      <c r="AJ219" s="15"/>
      <c r="AK219" s="15"/>
      <c r="AL219" s="15"/>
      <c r="AM219" s="15"/>
      <c r="AN219" s="17"/>
      <c r="AO219" s="16"/>
    </row>
    <row r="220" spans="1:41" ht="17.25" hidden="1" customHeight="1" x14ac:dyDescent="0.25">
      <c r="A220" s="1880"/>
      <c r="B220" s="78" t="s">
        <v>79</v>
      </c>
      <c r="C220" s="577">
        <v>1</v>
      </c>
      <c r="D220" s="383">
        <v>2</v>
      </c>
      <c r="E220" s="383">
        <v>4</v>
      </c>
      <c r="F220" s="383">
        <v>1</v>
      </c>
      <c r="G220" s="383">
        <v>0</v>
      </c>
      <c r="H220" s="383">
        <v>0</v>
      </c>
      <c r="I220" s="383">
        <v>0</v>
      </c>
      <c r="J220" s="383">
        <v>44</v>
      </c>
      <c r="K220" s="383">
        <v>4</v>
      </c>
      <c r="L220" s="383">
        <v>1</v>
      </c>
      <c r="M220" s="383">
        <v>14</v>
      </c>
      <c r="N220" s="383">
        <v>3</v>
      </c>
      <c r="O220" s="383">
        <v>0</v>
      </c>
      <c r="P220" s="383">
        <v>1</v>
      </c>
      <c r="Q220" s="578">
        <v>1</v>
      </c>
      <c r="R220" s="652">
        <f t="shared" si="76"/>
        <v>76</v>
      </c>
      <c r="S220" s="699">
        <f>R220/SUM(R219:R221)</f>
        <v>2.0719738276990186E-2</v>
      </c>
      <c r="T220" s="15"/>
      <c r="U220" s="15"/>
      <c r="V220" s="15"/>
      <c r="W220" s="16"/>
      <c r="X220" s="14"/>
      <c r="Y220" s="15"/>
      <c r="Z220" s="15"/>
      <c r="AA220" s="15"/>
      <c r="AB220" s="15"/>
      <c r="AC220" s="15"/>
      <c r="AD220" s="15"/>
      <c r="AE220" s="15"/>
      <c r="AF220" s="17"/>
      <c r="AG220" s="15"/>
      <c r="AH220" s="15"/>
      <c r="AI220" s="15"/>
      <c r="AJ220" s="15"/>
      <c r="AK220" s="15"/>
      <c r="AL220" s="15"/>
      <c r="AM220" s="15"/>
      <c r="AN220" s="17"/>
      <c r="AO220" s="16"/>
    </row>
    <row r="221" spans="1:41" ht="17.25" hidden="1" customHeight="1" thickBot="1" x14ac:dyDescent="0.3">
      <c r="A221" s="1881"/>
      <c r="B221" s="79" t="s">
        <v>442</v>
      </c>
      <c r="C221" s="579">
        <v>4</v>
      </c>
      <c r="D221" s="386">
        <v>35</v>
      </c>
      <c r="E221" s="386">
        <v>34</v>
      </c>
      <c r="F221" s="386">
        <v>13</v>
      </c>
      <c r="G221" s="386">
        <v>9</v>
      </c>
      <c r="H221" s="386">
        <v>0</v>
      </c>
      <c r="I221" s="386">
        <v>0</v>
      </c>
      <c r="J221" s="386">
        <v>1403</v>
      </c>
      <c r="K221" s="386">
        <v>52</v>
      </c>
      <c r="L221" s="386">
        <v>31</v>
      </c>
      <c r="M221" s="386">
        <v>385</v>
      </c>
      <c r="N221" s="386">
        <v>150</v>
      </c>
      <c r="O221" s="386">
        <v>12</v>
      </c>
      <c r="P221" s="386">
        <v>46</v>
      </c>
      <c r="Q221" s="580">
        <v>73</v>
      </c>
      <c r="R221" s="654">
        <f t="shared" si="76"/>
        <v>2247</v>
      </c>
      <c r="S221" s="699">
        <f>R221/SUM(R219:R221)</f>
        <v>0.61259541984732824</v>
      </c>
      <c r="T221" s="15"/>
      <c r="U221" s="15"/>
      <c r="V221" s="15"/>
      <c r="W221" s="16"/>
      <c r="X221" s="14"/>
      <c r="Y221" s="15"/>
      <c r="Z221" s="15"/>
      <c r="AA221" s="15"/>
      <c r="AB221" s="15"/>
      <c r="AC221" s="15"/>
      <c r="AD221" s="15"/>
      <c r="AE221" s="15"/>
      <c r="AF221" s="15"/>
      <c r="AG221" s="15"/>
      <c r="AH221" s="15"/>
      <c r="AI221" s="15"/>
      <c r="AJ221" s="15"/>
      <c r="AK221" s="15"/>
      <c r="AL221" s="15"/>
      <c r="AM221" s="15"/>
      <c r="AN221" s="15"/>
      <c r="AO221" s="16"/>
    </row>
    <row r="222" spans="1:41" ht="17.25" hidden="1" customHeight="1" x14ac:dyDescent="0.25">
      <c r="A222" s="1879" t="s">
        <v>48</v>
      </c>
      <c r="B222" s="82" t="s">
        <v>78</v>
      </c>
      <c r="C222" s="581">
        <v>1</v>
      </c>
      <c r="D222" s="391">
        <v>42</v>
      </c>
      <c r="E222" s="391">
        <v>32</v>
      </c>
      <c r="F222" s="391">
        <v>18</v>
      </c>
      <c r="G222" s="391">
        <v>7</v>
      </c>
      <c r="H222" s="391">
        <v>0</v>
      </c>
      <c r="I222" s="391">
        <v>0</v>
      </c>
      <c r="J222" s="391">
        <v>1093</v>
      </c>
      <c r="K222" s="391">
        <v>106</v>
      </c>
      <c r="L222" s="391">
        <v>23</v>
      </c>
      <c r="M222" s="391">
        <v>508</v>
      </c>
      <c r="N222" s="391">
        <v>100</v>
      </c>
      <c r="O222" s="391">
        <v>15</v>
      </c>
      <c r="P222" s="391">
        <v>46</v>
      </c>
      <c r="Q222" s="582">
        <v>28</v>
      </c>
      <c r="R222" s="665">
        <f t="shared" si="76"/>
        <v>2019</v>
      </c>
      <c r="S222" s="695">
        <f>R222/SUM(R222:R224)</f>
        <v>0.22990207242086086</v>
      </c>
      <c r="T222" s="15"/>
      <c r="U222" s="15"/>
      <c r="V222" s="15"/>
      <c r="W222" s="16"/>
      <c r="X222" s="14"/>
      <c r="Y222" s="15"/>
      <c r="Z222" s="15"/>
      <c r="AA222" s="15"/>
      <c r="AB222" s="15"/>
      <c r="AC222" s="15"/>
      <c r="AD222" s="15"/>
      <c r="AE222" s="15"/>
      <c r="AF222" s="15"/>
      <c r="AG222" s="15"/>
      <c r="AH222" s="15"/>
      <c r="AI222" s="15"/>
      <c r="AJ222" s="15"/>
      <c r="AK222" s="15"/>
      <c r="AL222" s="15"/>
      <c r="AM222" s="15"/>
      <c r="AN222" s="15"/>
      <c r="AO222" s="16"/>
    </row>
    <row r="223" spans="1:41" ht="17.25" hidden="1" customHeight="1" x14ac:dyDescent="0.25">
      <c r="A223" s="1880"/>
      <c r="B223" s="80" t="s">
        <v>79</v>
      </c>
      <c r="C223" s="583">
        <v>3</v>
      </c>
      <c r="D223" s="394">
        <v>2</v>
      </c>
      <c r="E223" s="394">
        <v>5</v>
      </c>
      <c r="F223" s="394">
        <v>1</v>
      </c>
      <c r="G223" s="394">
        <v>1</v>
      </c>
      <c r="H223" s="394">
        <v>0</v>
      </c>
      <c r="I223" s="394">
        <v>0</v>
      </c>
      <c r="J223" s="394">
        <v>75</v>
      </c>
      <c r="K223" s="394">
        <v>1</v>
      </c>
      <c r="L223" s="394">
        <v>1</v>
      </c>
      <c r="M223" s="394">
        <v>30</v>
      </c>
      <c r="N223" s="394">
        <v>10</v>
      </c>
      <c r="O223" s="394">
        <v>0</v>
      </c>
      <c r="P223" s="394">
        <v>4</v>
      </c>
      <c r="Q223" s="584">
        <v>2</v>
      </c>
      <c r="R223" s="666">
        <f t="shared" si="76"/>
        <v>135</v>
      </c>
      <c r="S223" s="696">
        <f>R223/SUM(R222:R224)</f>
        <v>1.53723525392849E-2</v>
      </c>
      <c r="T223" s="15"/>
      <c r="U223" s="15"/>
      <c r="V223" s="15"/>
      <c r="W223" s="16"/>
      <c r="X223" s="14"/>
      <c r="Y223" s="15"/>
      <c r="Z223" s="15"/>
      <c r="AA223" s="15"/>
      <c r="AB223" s="15"/>
      <c r="AC223" s="15"/>
      <c r="AD223" s="15"/>
      <c r="AE223" s="15"/>
      <c r="AF223" s="15"/>
      <c r="AG223" s="15"/>
      <c r="AH223" s="15"/>
      <c r="AI223" s="15"/>
      <c r="AJ223" s="15"/>
      <c r="AK223" s="15"/>
      <c r="AL223" s="15"/>
      <c r="AM223" s="15"/>
      <c r="AN223" s="15"/>
      <c r="AO223" s="16"/>
    </row>
    <row r="224" spans="1:41" ht="17.25" hidden="1" customHeight="1" thickBot="1" x14ac:dyDescent="0.3">
      <c r="A224" s="1881"/>
      <c r="B224" s="81" t="s">
        <v>442</v>
      </c>
      <c r="C224" s="585">
        <v>33</v>
      </c>
      <c r="D224" s="397">
        <v>104</v>
      </c>
      <c r="E224" s="397">
        <v>124</v>
      </c>
      <c r="F224" s="397">
        <v>53</v>
      </c>
      <c r="G224" s="397">
        <v>40</v>
      </c>
      <c r="H224" s="397">
        <v>0</v>
      </c>
      <c r="I224" s="397">
        <v>0</v>
      </c>
      <c r="J224" s="397">
        <v>3984</v>
      </c>
      <c r="K224" s="397">
        <v>215</v>
      </c>
      <c r="L224" s="397">
        <v>99</v>
      </c>
      <c r="M224" s="397">
        <v>1194</v>
      </c>
      <c r="N224" s="397">
        <v>396</v>
      </c>
      <c r="O224" s="397">
        <v>19</v>
      </c>
      <c r="P224" s="397">
        <v>212</v>
      </c>
      <c r="Q224" s="586">
        <v>155</v>
      </c>
      <c r="R224" s="667">
        <f t="shared" si="76"/>
        <v>6628</v>
      </c>
      <c r="S224" s="697">
        <f>R224/SUM(R222:R224)</f>
        <v>0.75472557503985427</v>
      </c>
      <c r="T224" s="15"/>
      <c r="U224" s="15"/>
      <c r="V224" s="15"/>
      <c r="W224" s="16"/>
      <c r="X224" s="14"/>
      <c r="Y224" s="15"/>
      <c r="Z224" s="15"/>
      <c r="AA224" s="15"/>
      <c r="AB224" s="15"/>
      <c r="AC224" s="15"/>
      <c r="AD224" s="15"/>
      <c r="AE224" s="15"/>
      <c r="AF224" s="15"/>
      <c r="AG224" s="15"/>
      <c r="AH224" s="15"/>
      <c r="AI224" s="15"/>
      <c r="AJ224" s="15"/>
      <c r="AK224" s="15"/>
      <c r="AL224" s="15"/>
      <c r="AM224" s="15"/>
      <c r="AN224" s="15"/>
      <c r="AO224" s="16"/>
    </row>
    <row r="225" spans="1:41" ht="17.25" hidden="1" customHeight="1" x14ac:dyDescent="0.25">
      <c r="A225" s="1879" t="s">
        <v>45</v>
      </c>
      <c r="B225" s="77" t="s">
        <v>78</v>
      </c>
      <c r="C225" s="575">
        <v>2</v>
      </c>
      <c r="D225" s="381">
        <v>15</v>
      </c>
      <c r="E225" s="381">
        <v>14</v>
      </c>
      <c r="F225" s="381">
        <v>10</v>
      </c>
      <c r="G225" s="381">
        <v>2</v>
      </c>
      <c r="H225" s="381">
        <v>0</v>
      </c>
      <c r="I225" s="381">
        <v>0</v>
      </c>
      <c r="J225" s="381">
        <v>352</v>
      </c>
      <c r="K225" s="381">
        <v>38</v>
      </c>
      <c r="L225" s="381">
        <v>8</v>
      </c>
      <c r="M225" s="381">
        <v>157</v>
      </c>
      <c r="N225" s="381">
        <v>52</v>
      </c>
      <c r="O225" s="381">
        <v>4</v>
      </c>
      <c r="P225" s="381">
        <v>15</v>
      </c>
      <c r="Q225" s="576">
        <v>8</v>
      </c>
      <c r="R225" s="651">
        <f t="shared" si="76"/>
        <v>677</v>
      </c>
      <c r="S225" s="698">
        <f>R225/SUM(R225:R227)</f>
        <v>6.8122358623465482E-2</v>
      </c>
      <c r="T225" s="15"/>
      <c r="U225" s="15"/>
      <c r="V225" s="15"/>
      <c r="W225" s="16"/>
      <c r="X225" s="14"/>
      <c r="Y225" s="15"/>
      <c r="Z225" s="15"/>
      <c r="AA225" s="15"/>
      <c r="AB225" s="15"/>
      <c r="AC225" s="15"/>
      <c r="AD225" s="15"/>
      <c r="AE225" s="15"/>
      <c r="AF225" s="15"/>
      <c r="AG225" s="15"/>
      <c r="AH225" s="15"/>
      <c r="AI225" s="15"/>
      <c r="AJ225" s="15"/>
      <c r="AK225" s="15"/>
      <c r="AL225" s="15"/>
      <c r="AM225" s="15"/>
      <c r="AN225" s="15"/>
      <c r="AO225" s="16"/>
    </row>
    <row r="226" spans="1:41" ht="17.25" hidden="1" customHeight="1" x14ac:dyDescent="0.25">
      <c r="A226" s="1880"/>
      <c r="B226" s="78" t="s">
        <v>79</v>
      </c>
      <c r="C226" s="577">
        <v>1</v>
      </c>
      <c r="D226" s="388">
        <v>1</v>
      </c>
      <c r="E226" s="388">
        <v>5</v>
      </c>
      <c r="F226" s="388">
        <v>2</v>
      </c>
      <c r="G226" s="388">
        <v>0</v>
      </c>
      <c r="H226" s="388">
        <v>0</v>
      </c>
      <c r="I226" s="388">
        <v>0</v>
      </c>
      <c r="J226" s="388">
        <v>35</v>
      </c>
      <c r="K226" s="388">
        <v>3</v>
      </c>
      <c r="L226" s="388">
        <v>0</v>
      </c>
      <c r="M226" s="388">
        <v>21</v>
      </c>
      <c r="N226" s="388">
        <v>5</v>
      </c>
      <c r="O226" s="388">
        <v>0</v>
      </c>
      <c r="P226" s="388">
        <v>3</v>
      </c>
      <c r="Q226" s="587">
        <v>0</v>
      </c>
      <c r="R226" s="652">
        <f t="shared" si="76"/>
        <v>76</v>
      </c>
      <c r="S226" s="699">
        <f>R226/SUM(R225:R227)</f>
        <v>7.6474139665928757E-3</v>
      </c>
      <c r="T226" s="15"/>
      <c r="U226" s="15"/>
      <c r="V226" s="15"/>
      <c r="W226" s="16"/>
      <c r="X226" s="14"/>
      <c r="Y226" s="15"/>
      <c r="Z226" s="15"/>
      <c r="AA226" s="15"/>
      <c r="AB226" s="15"/>
      <c r="AC226" s="15"/>
      <c r="AD226" s="15"/>
      <c r="AE226" s="15"/>
      <c r="AF226" s="15"/>
      <c r="AG226" s="15"/>
      <c r="AH226" s="15"/>
      <c r="AI226" s="15"/>
      <c r="AJ226" s="15"/>
      <c r="AK226" s="15"/>
      <c r="AL226" s="15"/>
      <c r="AM226" s="15"/>
      <c r="AN226" s="15"/>
      <c r="AO226" s="16"/>
    </row>
    <row r="227" spans="1:41" ht="17.25" hidden="1" customHeight="1" thickBot="1" x14ac:dyDescent="0.3">
      <c r="A227" s="1881"/>
      <c r="B227" s="79" t="s">
        <v>442</v>
      </c>
      <c r="C227" s="579">
        <v>30</v>
      </c>
      <c r="D227" s="386">
        <v>182</v>
      </c>
      <c r="E227" s="386">
        <v>133</v>
      </c>
      <c r="F227" s="386">
        <v>53</v>
      </c>
      <c r="G227" s="386">
        <v>59</v>
      </c>
      <c r="H227" s="386">
        <v>0</v>
      </c>
      <c r="I227" s="386">
        <v>0</v>
      </c>
      <c r="J227" s="386">
        <v>5587</v>
      </c>
      <c r="K227" s="386">
        <v>272</v>
      </c>
      <c r="L227" s="386">
        <v>110</v>
      </c>
      <c r="M227" s="386">
        <v>1712</v>
      </c>
      <c r="N227" s="386">
        <v>547</v>
      </c>
      <c r="O227" s="386">
        <v>32</v>
      </c>
      <c r="P227" s="386">
        <v>262</v>
      </c>
      <c r="Q227" s="580">
        <v>206</v>
      </c>
      <c r="R227" s="654">
        <f t="shared" si="76"/>
        <v>9185</v>
      </c>
      <c r="S227" s="699">
        <f>R227/SUM(R225:R227)</f>
        <v>0.92423022740994165</v>
      </c>
      <c r="T227" s="15"/>
      <c r="U227" s="15"/>
      <c r="V227" s="15"/>
      <c r="W227" s="16"/>
      <c r="X227" s="14"/>
      <c r="Y227" s="15"/>
      <c r="Z227" s="15"/>
      <c r="AA227" s="15"/>
      <c r="AB227" s="15"/>
      <c r="AC227" s="15"/>
      <c r="AD227" s="15"/>
      <c r="AE227" s="15"/>
      <c r="AF227" s="17"/>
      <c r="AG227" s="15"/>
      <c r="AH227" s="15"/>
      <c r="AI227" s="15"/>
      <c r="AJ227" s="15"/>
      <c r="AK227" s="15"/>
      <c r="AL227" s="15"/>
      <c r="AM227" s="15"/>
      <c r="AN227" s="17"/>
      <c r="AO227" s="16"/>
    </row>
    <row r="228" spans="1:41" ht="17.25" hidden="1" customHeight="1" x14ac:dyDescent="0.25">
      <c r="A228" s="1880" t="s">
        <v>49</v>
      </c>
      <c r="B228" s="227" t="s">
        <v>78</v>
      </c>
      <c r="C228" s="588">
        <v>0</v>
      </c>
      <c r="D228" s="400">
        <v>0</v>
      </c>
      <c r="E228" s="400">
        <v>0</v>
      </c>
      <c r="F228" s="400">
        <v>1</v>
      </c>
      <c r="G228" s="400">
        <v>0</v>
      </c>
      <c r="H228" s="400">
        <v>0</v>
      </c>
      <c r="I228" s="400">
        <v>0</v>
      </c>
      <c r="J228" s="400">
        <v>49</v>
      </c>
      <c r="K228" s="400">
        <v>0</v>
      </c>
      <c r="L228" s="400">
        <v>0</v>
      </c>
      <c r="M228" s="400">
        <v>12</v>
      </c>
      <c r="N228" s="400">
        <v>25</v>
      </c>
      <c r="O228" s="400">
        <v>0</v>
      </c>
      <c r="P228" s="400">
        <v>0</v>
      </c>
      <c r="Q228" s="589">
        <v>0</v>
      </c>
      <c r="R228" s="665">
        <f t="shared" ref="R228:R233" si="77">SUM(C228:Q228)</f>
        <v>87</v>
      </c>
      <c r="S228" s="695">
        <f>R228/SUM(R228:R230)</f>
        <v>0.30742049469964666</v>
      </c>
      <c r="T228" s="15"/>
      <c r="U228" s="15"/>
      <c r="V228" s="15"/>
      <c r="W228" s="16"/>
      <c r="X228" s="14"/>
      <c r="Y228" s="15"/>
      <c r="Z228" s="15"/>
      <c r="AA228" s="15"/>
      <c r="AB228" s="15"/>
      <c r="AC228" s="15"/>
      <c r="AD228" s="15"/>
      <c r="AE228" s="15"/>
      <c r="AF228" s="17"/>
      <c r="AG228" s="15"/>
      <c r="AH228" s="15"/>
      <c r="AI228" s="15"/>
      <c r="AJ228" s="15"/>
      <c r="AK228" s="15"/>
      <c r="AL228" s="15"/>
      <c r="AM228" s="15"/>
      <c r="AN228" s="17"/>
      <c r="AO228" s="16"/>
    </row>
    <row r="229" spans="1:41" ht="17.25" hidden="1" customHeight="1" x14ac:dyDescent="0.25">
      <c r="A229" s="1880"/>
      <c r="B229" s="80" t="s">
        <v>79</v>
      </c>
      <c r="C229" s="583">
        <v>0</v>
      </c>
      <c r="D229" s="394">
        <v>0</v>
      </c>
      <c r="E229" s="394">
        <v>0</v>
      </c>
      <c r="F229" s="394">
        <v>0</v>
      </c>
      <c r="G229" s="394">
        <v>0</v>
      </c>
      <c r="H229" s="394">
        <v>0</v>
      </c>
      <c r="I229" s="394">
        <v>0</v>
      </c>
      <c r="J229" s="394">
        <v>7</v>
      </c>
      <c r="K229" s="394">
        <v>0</v>
      </c>
      <c r="L229" s="394">
        <v>0</v>
      </c>
      <c r="M229" s="394">
        <v>0</v>
      </c>
      <c r="N229" s="394">
        <v>2</v>
      </c>
      <c r="O229" s="394">
        <v>0</v>
      </c>
      <c r="P229" s="394">
        <v>0</v>
      </c>
      <c r="Q229" s="584">
        <v>0</v>
      </c>
      <c r="R229" s="666">
        <f t="shared" si="77"/>
        <v>9</v>
      </c>
      <c r="S229" s="696">
        <f>R229/SUM(R228:R230)</f>
        <v>3.1802120141342753E-2</v>
      </c>
      <c r="T229" s="15"/>
      <c r="U229" s="15"/>
      <c r="V229" s="15"/>
      <c r="W229" s="16"/>
      <c r="X229" s="14"/>
      <c r="Y229" s="15"/>
      <c r="Z229" s="15"/>
      <c r="AA229" s="15"/>
      <c r="AB229" s="15"/>
      <c r="AC229" s="15"/>
      <c r="AD229" s="15"/>
      <c r="AE229" s="15"/>
      <c r="AF229" s="17"/>
      <c r="AG229" s="15"/>
      <c r="AH229" s="15"/>
      <c r="AI229" s="15"/>
      <c r="AJ229" s="15"/>
      <c r="AK229" s="15"/>
      <c r="AL229" s="15"/>
      <c r="AM229" s="15"/>
      <c r="AN229" s="17"/>
      <c r="AO229" s="16"/>
    </row>
    <row r="230" spans="1:41" ht="17.25" hidden="1" customHeight="1" thickBot="1" x14ac:dyDescent="0.3">
      <c r="A230" s="1882"/>
      <c r="B230" s="160" t="s">
        <v>442</v>
      </c>
      <c r="C230" s="590">
        <v>0</v>
      </c>
      <c r="D230" s="403">
        <v>2</v>
      </c>
      <c r="E230" s="403">
        <v>3</v>
      </c>
      <c r="F230" s="403">
        <v>1</v>
      </c>
      <c r="G230" s="403">
        <v>1</v>
      </c>
      <c r="H230" s="403">
        <v>0</v>
      </c>
      <c r="I230" s="403">
        <v>0</v>
      </c>
      <c r="J230" s="403">
        <v>111</v>
      </c>
      <c r="K230" s="403">
        <v>0</v>
      </c>
      <c r="L230" s="403">
        <v>2</v>
      </c>
      <c r="M230" s="403">
        <v>37</v>
      </c>
      <c r="N230" s="403">
        <v>20</v>
      </c>
      <c r="O230" s="403">
        <v>0</v>
      </c>
      <c r="P230" s="403">
        <v>6</v>
      </c>
      <c r="Q230" s="591">
        <v>4</v>
      </c>
      <c r="R230" s="668">
        <f t="shared" si="77"/>
        <v>187</v>
      </c>
      <c r="S230" s="712">
        <f>R230/SUM(R228:R230)</f>
        <v>0.66077738515901063</v>
      </c>
      <c r="T230" s="15"/>
      <c r="U230" s="15"/>
      <c r="V230" s="15"/>
      <c r="W230" s="16"/>
      <c r="X230" s="14"/>
      <c r="Y230" s="16"/>
      <c r="Z230" s="16"/>
      <c r="AA230" s="16"/>
      <c r="AB230" s="16"/>
      <c r="AC230" s="16"/>
      <c r="AD230" s="16"/>
      <c r="AE230" s="16"/>
      <c r="AF230" s="16"/>
      <c r="AG230" s="16"/>
      <c r="AH230" s="16"/>
      <c r="AI230" s="16"/>
      <c r="AJ230" s="16"/>
      <c r="AK230" s="16"/>
      <c r="AL230" s="16"/>
      <c r="AM230" s="16"/>
      <c r="AN230" s="16"/>
      <c r="AO230" s="15"/>
    </row>
    <row r="231" spans="1:41" ht="17.25" hidden="1" customHeight="1" thickTop="1" x14ac:dyDescent="0.25">
      <c r="A231" s="1880" t="s">
        <v>26</v>
      </c>
      <c r="B231" s="159" t="s">
        <v>78</v>
      </c>
      <c r="C231" s="230">
        <f>SUM(C219,C222,C225,C228)</f>
        <v>5</v>
      </c>
      <c r="D231" s="230">
        <f t="shared" ref="D231:Q231" si="78">SUM(D219,D222,D225,D228)</f>
        <v>87</v>
      </c>
      <c r="E231" s="230">
        <f t="shared" si="78"/>
        <v>68</v>
      </c>
      <c r="F231" s="230">
        <f t="shared" si="78"/>
        <v>44</v>
      </c>
      <c r="G231" s="230">
        <f t="shared" si="78"/>
        <v>17</v>
      </c>
      <c r="H231" s="230">
        <f t="shared" si="78"/>
        <v>0</v>
      </c>
      <c r="I231" s="230">
        <f t="shared" si="78"/>
        <v>0</v>
      </c>
      <c r="J231" s="230">
        <f t="shared" si="78"/>
        <v>2305</v>
      </c>
      <c r="K231" s="230">
        <f t="shared" si="78"/>
        <v>247</v>
      </c>
      <c r="L231" s="230">
        <f t="shared" si="78"/>
        <v>50</v>
      </c>
      <c r="M231" s="230">
        <f t="shared" si="78"/>
        <v>873</v>
      </c>
      <c r="N231" s="230">
        <f t="shared" si="78"/>
        <v>237</v>
      </c>
      <c r="O231" s="230">
        <f t="shared" si="78"/>
        <v>30</v>
      </c>
      <c r="P231" s="230">
        <f t="shared" si="78"/>
        <v>95</v>
      </c>
      <c r="Q231" s="230">
        <f t="shared" si="78"/>
        <v>70</v>
      </c>
      <c r="R231" s="655">
        <f>SUM(C231:Q231)</f>
        <v>4128</v>
      </c>
      <c r="S231" s="718">
        <f>R231/SUM(R231:R233)</f>
        <v>0.18208283710467116</v>
      </c>
      <c r="T231" s="15"/>
      <c r="U231" s="15"/>
      <c r="V231" s="15"/>
      <c r="W231" s="16"/>
      <c r="X231" s="14"/>
      <c r="Y231" s="16"/>
      <c r="Z231" s="16"/>
      <c r="AA231" s="16"/>
      <c r="AB231" s="16"/>
      <c r="AC231" s="16"/>
      <c r="AD231" s="16"/>
      <c r="AE231" s="16"/>
      <c r="AF231" s="16"/>
      <c r="AG231" s="16"/>
      <c r="AH231" s="16"/>
      <c r="AI231" s="16"/>
      <c r="AJ231" s="16"/>
      <c r="AK231" s="16"/>
      <c r="AL231" s="16"/>
      <c r="AM231" s="16"/>
      <c r="AN231" s="16"/>
      <c r="AO231" s="15"/>
    </row>
    <row r="232" spans="1:41" ht="17.25" hidden="1" customHeight="1" x14ac:dyDescent="0.25">
      <c r="A232" s="1880"/>
      <c r="B232" s="78" t="s">
        <v>79</v>
      </c>
      <c r="C232" s="233">
        <f>SUM(C220,C223,C226,C229)</f>
        <v>5</v>
      </c>
      <c r="D232" s="233">
        <f t="shared" ref="D232:Q232" si="79">SUM(D220,D223,D226,D229)</f>
        <v>5</v>
      </c>
      <c r="E232" s="233">
        <f t="shared" si="79"/>
        <v>14</v>
      </c>
      <c r="F232" s="233">
        <f t="shared" si="79"/>
        <v>4</v>
      </c>
      <c r="G232" s="233">
        <f t="shared" si="79"/>
        <v>1</v>
      </c>
      <c r="H232" s="233">
        <f t="shared" si="79"/>
        <v>0</v>
      </c>
      <c r="I232" s="233">
        <f t="shared" si="79"/>
        <v>0</v>
      </c>
      <c r="J232" s="233">
        <f t="shared" si="79"/>
        <v>161</v>
      </c>
      <c r="K232" s="233">
        <f t="shared" si="79"/>
        <v>8</v>
      </c>
      <c r="L232" s="233">
        <f t="shared" si="79"/>
        <v>2</v>
      </c>
      <c r="M232" s="233">
        <f t="shared" si="79"/>
        <v>65</v>
      </c>
      <c r="N232" s="233">
        <f t="shared" si="79"/>
        <v>20</v>
      </c>
      <c r="O232" s="233">
        <f t="shared" si="79"/>
        <v>0</v>
      </c>
      <c r="P232" s="233">
        <f t="shared" si="79"/>
        <v>8</v>
      </c>
      <c r="Q232" s="233">
        <f t="shared" si="79"/>
        <v>3</v>
      </c>
      <c r="R232" s="652">
        <f t="shared" si="77"/>
        <v>296</v>
      </c>
      <c r="S232" s="701">
        <f>R232/SUM(R231:R233)</f>
        <v>1.3056327466807816E-2</v>
      </c>
      <c r="T232" s="15"/>
      <c r="U232" s="15"/>
      <c r="V232" s="15"/>
      <c r="W232" s="16"/>
      <c r="X232" s="14"/>
      <c r="Y232" s="16"/>
      <c r="Z232" s="16"/>
      <c r="AA232" s="16"/>
      <c r="AB232" s="16"/>
      <c r="AC232" s="16"/>
      <c r="AD232" s="16"/>
      <c r="AE232" s="16"/>
      <c r="AF232" s="16"/>
      <c r="AG232" s="16"/>
      <c r="AH232" s="16"/>
      <c r="AI232" s="16"/>
      <c r="AJ232" s="16"/>
      <c r="AK232" s="16"/>
      <c r="AL232" s="16"/>
      <c r="AM232" s="16"/>
      <c r="AN232" s="16"/>
      <c r="AO232" s="15"/>
    </row>
    <row r="233" spans="1:41" ht="17.25" hidden="1" customHeight="1" thickBot="1" x14ac:dyDescent="0.3">
      <c r="A233" s="1880"/>
      <c r="B233" s="125" t="s">
        <v>442</v>
      </c>
      <c r="C233" s="288">
        <f>SUM(C221,C224,C227,C230)</f>
        <v>67</v>
      </c>
      <c r="D233" s="288">
        <f t="shared" ref="D233:Q233" si="80">SUM(D221,D224,D227,D230)</f>
        <v>323</v>
      </c>
      <c r="E233" s="288">
        <f t="shared" si="80"/>
        <v>294</v>
      </c>
      <c r="F233" s="288">
        <f t="shared" si="80"/>
        <v>120</v>
      </c>
      <c r="G233" s="288">
        <f t="shared" si="80"/>
        <v>109</v>
      </c>
      <c r="H233" s="288">
        <f t="shared" si="80"/>
        <v>0</v>
      </c>
      <c r="I233" s="288">
        <f t="shared" si="80"/>
        <v>0</v>
      </c>
      <c r="J233" s="288">
        <f t="shared" si="80"/>
        <v>11085</v>
      </c>
      <c r="K233" s="288">
        <f t="shared" si="80"/>
        <v>539</v>
      </c>
      <c r="L233" s="288">
        <f t="shared" si="80"/>
        <v>242</v>
      </c>
      <c r="M233" s="288">
        <f t="shared" si="80"/>
        <v>3328</v>
      </c>
      <c r="N233" s="288">
        <f t="shared" si="80"/>
        <v>1113</v>
      </c>
      <c r="O233" s="288">
        <f t="shared" si="80"/>
        <v>63</v>
      </c>
      <c r="P233" s="288">
        <f t="shared" si="80"/>
        <v>526</v>
      </c>
      <c r="Q233" s="288">
        <f t="shared" si="80"/>
        <v>438</v>
      </c>
      <c r="R233" s="654">
        <f t="shared" si="77"/>
        <v>18247</v>
      </c>
      <c r="S233" s="701">
        <f>R233/SUM(R231:R233)</f>
        <v>0.80486083542852105</v>
      </c>
      <c r="T233" s="15"/>
      <c r="U233" s="15"/>
      <c r="V233" s="15"/>
      <c r="W233" s="16"/>
      <c r="X233" s="14"/>
      <c r="Y233" s="14"/>
      <c r="Z233" s="14"/>
      <c r="AA233" s="14"/>
      <c r="AB233" s="14"/>
      <c r="AC233" s="14"/>
      <c r="AD233" s="14"/>
      <c r="AE233" s="14"/>
      <c r="AF233" s="14"/>
      <c r="AG233" s="14"/>
      <c r="AH233" s="14"/>
      <c r="AI233" s="14"/>
      <c r="AJ233" s="14"/>
      <c r="AK233" s="14"/>
      <c r="AL233" s="14"/>
      <c r="AM233" s="14"/>
      <c r="AN233" s="14"/>
      <c r="AO233" s="14"/>
    </row>
    <row r="234" spans="1:41" ht="16.5" hidden="1" thickBot="1" x14ac:dyDescent="0.3">
      <c r="A234" s="1860" t="s">
        <v>350</v>
      </c>
      <c r="B234" s="1861"/>
      <c r="C234" s="1857"/>
      <c r="D234" s="1857"/>
      <c r="E234" s="1857"/>
      <c r="F234" s="1857"/>
      <c r="G234" s="1857"/>
      <c r="H234" s="1857"/>
      <c r="I234" s="1857"/>
      <c r="J234" s="1857"/>
      <c r="K234" s="1857"/>
      <c r="L234" s="1857"/>
      <c r="M234" s="1857"/>
      <c r="N234" s="1857"/>
      <c r="O234" s="1857"/>
      <c r="P234" s="1857"/>
      <c r="Q234" s="1857"/>
      <c r="R234" s="1861"/>
      <c r="S234" s="1862"/>
      <c r="T234" s="15"/>
      <c r="U234" s="15"/>
      <c r="V234" s="15"/>
      <c r="W234" s="16"/>
      <c r="X234" s="14"/>
      <c r="Y234" s="14"/>
      <c r="Z234" s="14"/>
      <c r="AA234" s="14"/>
      <c r="AB234" s="14"/>
      <c r="AC234" s="14"/>
      <c r="AD234" s="14"/>
      <c r="AE234" s="14"/>
      <c r="AF234" s="14"/>
      <c r="AG234" s="14"/>
      <c r="AH234" s="14"/>
      <c r="AI234" s="14"/>
      <c r="AJ234" s="14"/>
      <c r="AK234" s="14"/>
      <c r="AL234" s="14"/>
      <c r="AM234" s="14"/>
      <c r="AN234" s="14"/>
      <c r="AO234" s="14"/>
    </row>
    <row r="235" spans="1:41" ht="17.25" hidden="1" customHeight="1" x14ac:dyDescent="0.25">
      <c r="A235" s="1879" t="s">
        <v>75</v>
      </c>
      <c r="B235" s="77" t="s">
        <v>78</v>
      </c>
      <c r="C235" s="380">
        <v>0</v>
      </c>
      <c r="D235" s="381">
        <v>0</v>
      </c>
      <c r="E235" s="381">
        <v>0</v>
      </c>
      <c r="F235" s="381">
        <v>0</v>
      </c>
      <c r="G235" s="381">
        <v>0</v>
      </c>
      <c r="H235" s="381">
        <v>0</v>
      </c>
      <c r="I235" s="381">
        <v>0</v>
      </c>
      <c r="J235" s="381">
        <v>1</v>
      </c>
      <c r="K235" s="381">
        <v>0</v>
      </c>
      <c r="L235" s="381">
        <v>0</v>
      </c>
      <c r="M235" s="381">
        <v>0</v>
      </c>
      <c r="N235" s="381">
        <v>0</v>
      </c>
      <c r="O235" s="381">
        <v>0</v>
      </c>
      <c r="P235" s="381">
        <v>1</v>
      </c>
      <c r="Q235" s="382">
        <v>0</v>
      </c>
      <c r="R235" s="680">
        <f t="shared" ref="R235:R246" si="81">SUM(C235:Q235)</f>
        <v>2</v>
      </c>
      <c r="S235" s="698">
        <f>R235/SUM(R235:R237)</f>
        <v>1.4388489208633094E-2</v>
      </c>
      <c r="T235" s="15"/>
      <c r="U235" s="15"/>
      <c r="V235" s="15"/>
      <c r="W235" s="16"/>
      <c r="X235" s="14"/>
      <c r="Y235" s="14"/>
      <c r="Z235" s="14"/>
      <c r="AA235" s="14"/>
      <c r="AB235" s="14"/>
      <c r="AC235" s="14"/>
      <c r="AD235" s="14"/>
      <c r="AE235" s="14"/>
      <c r="AF235" s="14"/>
      <c r="AG235" s="14"/>
      <c r="AH235" s="14"/>
      <c r="AI235" s="14"/>
      <c r="AJ235" s="14"/>
      <c r="AK235" s="14"/>
      <c r="AL235" s="14"/>
      <c r="AM235" s="14"/>
      <c r="AN235" s="14"/>
      <c r="AO235" s="14"/>
    </row>
    <row r="236" spans="1:41" ht="17.25" hidden="1" customHeight="1" x14ac:dyDescent="0.25">
      <c r="A236" s="1880"/>
      <c r="B236" s="78" t="s">
        <v>79</v>
      </c>
      <c r="C236" s="383">
        <v>0</v>
      </c>
      <c r="D236" s="383">
        <v>0</v>
      </c>
      <c r="E236" s="383">
        <v>0</v>
      </c>
      <c r="F236" s="383">
        <v>0</v>
      </c>
      <c r="G236" s="383">
        <v>0</v>
      </c>
      <c r="H236" s="383">
        <v>0</v>
      </c>
      <c r="I236" s="383">
        <v>0</v>
      </c>
      <c r="J236" s="383">
        <v>0</v>
      </c>
      <c r="K236" s="383">
        <v>0</v>
      </c>
      <c r="L236" s="383">
        <v>0</v>
      </c>
      <c r="M236" s="383">
        <v>0</v>
      </c>
      <c r="N236" s="383">
        <v>0</v>
      </c>
      <c r="O236" s="383">
        <v>0</v>
      </c>
      <c r="P236" s="383">
        <v>0</v>
      </c>
      <c r="Q236" s="384">
        <v>0</v>
      </c>
      <c r="R236" s="681">
        <f t="shared" si="81"/>
        <v>0</v>
      </c>
      <c r="S236" s="699">
        <f>R236/SUM(R235:R237)</f>
        <v>0</v>
      </c>
      <c r="T236" s="15"/>
      <c r="U236" s="15"/>
      <c r="V236" s="15"/>
      <c r="W236" s="16"/>
      <c r="X236" s="14"/>
      <c r="Y236" s="14"/>
      <c r="Z236" s="14"/>
      <c r="AA236" s="14"/>
      <c r="AB236" s="14"/>
      <c r="AC236" s="14"/>
      <c r="AD236" s="14"/>
      <c r="AE236" s="14"/>
      <c r="AF236" s="14"/>
      <c r="AG236" s="14"/>
      <c r="AH236" s="14"/>
      <c r="AI236" s="14"/>
      <c r="AJ236" s="14"/>
      <c r="AK236" s="14"/>
      <c r="AL236" s="14"/>
      <c r="AM236" s="14"/>
      <c r="AN236" s="14"/>
      <c r="AO236" s="14"/>
    </row>
    <row r="237" spans="1:41" ht="17.25" hidden="1" customHeight="1" thickBot="1" x14ac:dyDescent="0.3">
      <c r="A237" s="1881"/>
      <c r="B237" s="79" t="s">
        <v>442</v>
      </c>
      <c r="C237" s="385">
        <v>1</v>
      </c>
      <c r="D237" s="386">
        <v>2</v>
      </c>
      <c r="E237" s="386">
        <v>5</v>
      </c>
      <c r="F237" s="386">
        <v>2</v>
      </c>
      <c r="G237" s="386">
        <v>0</v>
      </c>
      <c r="H237" s="386">
        <v>0</v>
      </c>
      <c r="I237" s="386">
        <v>0</v>
      </c>
      <c r="J237" s="386">
        <v>84</v>
      </c>
      <c r="K237" s="386">
        <v>0</v>
      </c>
      <c r="L237" s="386">
        <v>2</v>
      </c>
      <c r="M237" s="386">
        <v>28</v>
      </c>
      <c r="N237" s="386">
        <v>8</v>
      </c>
      <c r="O237" s="386">
        <v>0</v>
      </c>
      <c r="P237" s="386">
        <v>4</v>
      </c>
      <c r="Q237" s="387">
        <v>1</v>
      </c>
      <c r="R237" s="682">
        <f t="shared" si="81"/>
        <v>137</v>
      </c>
      <c r="S237" s="700">
        <f>R237/SUM(R235:R237)</f>
        <v>0.98561151079136688</v>
      </c>
      <c r="T237" s="15"/>
      <c r="U237" s="15"/>
      <c r="V237" s="15"/>
      <c r="W237" s="16"/>
      <c r="X237" s="14"/>
      <c r="Y237" s="14"/>
      <c r="Z237" s="14"/>
      <c r="AA237" s="14"/>
      <c r="AB237" s="14"/>
      <c r="AC237" s="14"/>
      <c r="AD237" s="14"/>
      <c r="AE237" s="14"/>
      <c r="AF237" s="14"/>
      <c r="AG237" s="14"/>
      <c r="AH237" s="14"/>
      <c r="AI237" s="14"/>
      <c r="AJ237" s="14"/>
      <c r="AK237" s="14"/>
      <c r="AL237" s="14"/>
      <c r="AM237" s="14"/>
      <c r="AN237" s="14"/>
      <c r="AO237" s="14"/>
    </row>
    <row r="238" spans="1:41" ht="17.25" hidden="1" customHeight="1" x14ac:dyDescent="0.25">
      <c r="A238" s="1879" t="s">
        <v>46</v>
      </c>
      <c r="B238" s="82" t="s">
        <v>78</v>
      </c>
      <c r="C238" s="390">
        <v>4</v>
      </c>
      <c r="D238" s="391">
        <v>67</v>
      </c>
      <c r="E238" s="391">
        <v>47</v>
      </c>
      <c r="F238" s="391">
        <v>30</v>
      </c>
      <c r="G238" s="391">
        <v>14</v>
      </c>
      <c r="H238" s="391">
        <v>0</v>
      </c>
      <c r="I238" s="391">
        <v>0</v>
      </c>
      <c r="J238" s="391">
        <v>1823</v>
      </c>
      <c r="K238" s="391">
        <v>207</v>
      </c>
      <c r="L238" s="391">
        <v>36</v>
      </c>
      <c r="M238" s="391">
        <v>696</v>
      </c>
      <c r="N238" s="391">
        <v>183</v>
      </c>
      <c r="O238" s="391">
        <v>22</v>
      </c>
      <c r="P238" s="391">
        <v>85</v>
      </c>
      <c r="Q238" s="392">
        <v>50</v>
      </c>
      <c r="R238" s="683">
        <f t="shared" si="81"/>
        <v>3264</v>
      </c>
      <c r="S238" s="696">
        <f>R238/SUM(R238:R240)</f>
        <v>0.21170060967700091</v>
      </c>
      <c r="T238" s="15"/>
      <c r="U238" s="15"/>
      <c r="V238" s="15"/>
      <c r="W238" s="16"/>
      <c r="X238" s="14"/>
      <c r="Y238" s="14"/>
      <c r="Z238" s="14"/>
      <c r="AA238" s="14"/>
      <c r="AB238" s="14"/>
      <c r="AC238" s="14"/>
      <c r="AD238" s="14"/>
      <c r="AE238" s="14"/>
      <c r="AF238" s="14"/>
      <c r="AG238" s="14"/>
      <c r="AH238" s="14"/>
      <c r="AI238" s="14"/>
      <c r="AJ238" s="14"/>
      <c r="AK238" s="14"/>
      <c r="AL238" s="14"/>
      <c r="AM238" s="14"/>
      <c r="AN238" s="14"/>
      <c r="AO238" s="14"/>
    </row>
    <row r="239" spans="1:41" ht="17.25" hidden="1" customHeight="1" x14ac:dyDescent="0.25">
      <c r="A239" s="1880"/>
      <c r="B239" s="80" t="s">
        <v>79</v>
      </c>
      <c r="C239" s="393">
        <v>2</v>
      </c>
      <c r="D239" s="394">
        <v>4</v>
      </c>
      <c r="E239" s="394">
        <v>11</v>
      </c>
      <c r="F239" s="394">
        <v>4</v>
      </c>
      <c r="G239" s="394">
        <v>1</v>
      </c>
      <c r="H239" s="394">
        <v>0</v>
      </c>
      <c r="I239" s="394">
        <v>0</v>
      </c>
      <c r="J239" s="394">
        <v>113</v>
      </c>
      <c r="K239" s="394">
        <v>7</v>
      </c>
      <c r="L239" s="394">
        <v>1</v>
      </c>
      <c r="M239" s="394">
        <v>50</v>
      </c>
      <c r="N239" s="394">
        <v>15</v>
      </c>
      <c r="O239" s="394">
        <v>0</v>
      </c>
      <c r="P239" s="394">
        <v>7</v>
      </c>
      <c r="Q239" s="395">
        <v>2</v>
      </c>
      <c r="R239" s="684">
        <f t="shared" si="81"/>
        <v>217</v>
      </c>
      <c r="S239" s="696">
        <f>R239/SUM(R238:R240)</f>
        <v>1.4074458425217278E-2</v>
      </c>
      <c r="T239" s="15"/>
      <c r="U239" s="15"/>
      <c r="V239" s="15"/>
      <c r="W239" s="16"/>
      <c r="X239" s="14"/>
      <c r="Y239" s="14"/>
      <c r="Z239" s="14"/>
      <c r="AA239" s="14"/>
      <c r="AB239" s="14"/>
      <c r="AC239" s="14"/>
      <c r="AD239" s="14"/>
      <c r="AE239" s="14"/>
      <c r="AF239" s="14"/>
      <c r="AG239" s="14"/>
      <c r="AH239" s="14"/>
      <c r="AI239" s="14"/>
      <c r="AJ239" s="14"/>
      <c r="AK239" s="14"/>
      <c r="AL239" s="14"/>
      <c r="AM239" s="14"/>
      <c r="AN239" s="14"/>
      <c r="AO239" s="14"/>
    </row>
    <row r="240" spans="1:41" ht="17.25" hidden="1" customHeight="1" thickBot="1" x14ac:dyDescent="0.3">
      <c r="A240" s="1881"/>
      <c r="B240" s="81" t="s">
        <v>442</v>
      </c>
      <c r="C240" s="396">
        <v>48</v>
      </c>
      <c r="D240" s="397">
        <v>210</v>
      </c>
      <c r="E240" s="397">
        <v>193</v>
      </c>
      <c r="F240" s="397">
        <v>88</v>
      </c>
      <c r="G240" s="397">
        <v>73</v>
      </c>
      <c r="H240" s="397">
        <v>0</v>
      </c>
      <c r="I240" s="397">
        <v>0</v>
      </c>
      <c r="J240" s="397">
        <v>7114</v>
      </c>
      <c r="K240" s="397">
        <v>353</v>
      </c>
      <c r="L240" s="397">
        <v>168</v>
      </c>
      <c r="M240" s="397">
        <v>2252</v>
      </c>
      <c r="N240" s="397">
        <v>731</v>
      </c>
      <c r="O240" s="397">
        <v>45</v>
      </c>
      <c r="P240" s="397">
        <v>358</v>
      </c>
      <c r="Q240" s="398">
        <v>304</v>
      </c>
      <c r="R240" s="685">
        <f t="shared" si="81"/>
        <v>11937</v>
      </c>
      <c r="S240" s="696">
        <f>R240/SUM(R238:R240)</f>
        <v>0.77422493189778185</v>
      </c>
      <c r="T240" s="15"/>
      <c r="U240" s="15"/>
      <c r="V240" s="15"/>
      <c r="W240" s="16"/>
      <c r="X240" s="14"/>
      <c r="Y240" s="14"/>
      <c r="Z240" s="14"/>
      <c r="AA240" s="14"/>
      <c r="AB240" s="14"/>
      <c r="AC240" s="14"/>
      <c r="AD240" s="14"/>
      <c r="AE240" s="14"/>
      <c r="AF240" s="14"/>
      <c r="AG240" s="14"/>
      <c r="AH240" s="14"/>
      <c r="AI240" s="14"/>
      <c r="AJ240" s="14"/>
      <c r="AK240" s="14"/>
      <c r="AL240" s="14"/>
      <c r="AM240" s="14"/>
      <c r="AN240" s="14"/>
      <c r="AO240" s="14"/>
    </row>
    <row r="241" spans="1:41" ht="17.25" hidden="1" customHeight="1" x14ac:dyDescent="0.25">
      <c r="A241" s="1879" t="s">
        <v>47</v>
      </c>
      <c r="B241" s="77" t="s">
        <v>78</v>
      </c>
      <c r="C241" s="380">
        <v>1</v>
      </c>
      <c r="D241" s="381">
        <v>17</v>
      </c>
      <c r="E241" s="381">
        <v>19</v>
      </c>
      <c r="F241" s="381">
        <v>9</v>
      </c>
      <c r="G241" s="381">
        <v>2</v>
      </c>
      <c r="H241" s="381">
        <v>0</v>
      </c>
      <c r="I241" s="381">
        <v>0</v>
      </c>
      <c r="J241" s="381">
        <v>363</v>
      </c>
      <c r="K241" s="381">
        <v>36</v>
      </c>
      <c r="L241" s="381">
        <v>10</v>
      </c>
      <c r="M241" s="381">
        <v>150</v>
      </c>
      <c r="N241" s="381">
        <v>42</v>
      </c>
      <c r="O241" s="381">
        <v>8</v>
      </c>
      <c r="P241" s="381">
        <v>8</v>
      </c>
      <c r="Q241" s="382">
        <v>13</v>
      </c>
      <c r="R241" s="680">
        <f t="shared" si="81"/>
        <v>678</v>
      </c>
      <c r="S241" s="698">
        <f>R241/SUM(R241:R243)</f>
        <v>0.1069569332702319</v>
      </c>
      <c r="T241" s="15"/>
      <c r="U241" s="15"/>
      <c r="V241" s="15"/>
      <c r="W241" s="16"/>
      <c r="X241" s="14"/>
      <c r="Y241" s="14"/>
      <c r="Z241" s="14"/>
      <c r="AA241" s="14"/>
      <c r="AB241" s="14"/>
      <c r="AC241" s="14"/>
      <c r="AD241" s="14"/>
      <c r="AE241" s="14"/>
      <c r="AF241" s="14"/>
      <c r="AG241" s="14"/>
      <c r="AH241" s="14"/>
      <c r="AI241" s="14"/>
      <c r="AJ241" s="14"/>
      <c r="AK241" s="14"/>
      <c r="AL241" s="14"/>
      <c r="AM241" s="14"/>
      <c r="AN241" s="14"/>
      <c r="AO241" s="14"/>
    </row>
    <row r="242" spans="1:41" ht="17.25" hidden="1" customHeight="1" x14ac:dyDescent="0.25">
      <c r="A242" s="1880"/>
      <c r="B242" s="78" t="s">
        <v>79</v>
      </c>
      <c r="C242" s="383">
        <v>1</v>
      </c>
      <c r="D242" s="388">
        <v>1</v>
      </c>
      <c r="E242" s="388">
        <v>2</v>
      </c>
      <c r="F242" s="388">
        <v>0</v>
      </c>
      <c r="G242" s="388">
        <v>0</v>
      </c>
      <c r="H242" s="388">
        <v>0</v>
      </c>
      <c r="I242" s="388">
        <v>0</v>
      </c>
      <c r="J242" s="388">
        <v>30</v>
      </c>
      <c r="K242" s="388">
        <v>0</v>
      </c>
      <c r="L242" s="388">
        <v>1</v>
      </c>
      <c r="M242" s="388">
        <v>12</v>
      </c>
      <c r="N242" s="388">
        <v>2</v>
      </c>
      <c r="O242" s="388">
        <v>0</v>
      </c>
      <c r="P242" s="388">
        <v>0</v>
      </c>
      <c r="Q242" s="389">
        <v>1</v>
      </c>
      <c r="R242" s="681">
        <f t="shared" si="81"/>
        <v>50</v>
      </c>
      <c r="S242" s="699">
        <f>R242/SUM(R241:R243)</f>
        <v>7.8876794447073663E-3</v>
      </c>
      <c r="T242" s="15"/>
      <c r="U242" s="15"/>
      <c r="V242" s="15"/>
      <c r="W242" s="16"/>
      <c r="X242" s="14"/>
      <c r="Y242" s="14"/>
      <c r="Z242" s="14"/>
      <c r="AA242" s="14"/>
      <c r="AB242" s="14"/>
      <c r="AC242" s="14"/>
      <c r="AD242" s="14"/>
      <c r="AE242" s="14"/>
      <c r="AF242" s="14"/>
      <c r="AG242" s="14"/>
      <c r="AH242" s="14"/>
      <c r="AI242" s="14"/>
      <c r="AJ242" s="14"/>
      <c r="AK242" s="14"/>
      <c r="AL242" s="14"/>
      <c r="AM242" s="14"/>
      <c r="AN242" s="14"/>
      <c r="AO242" s="14"/>
    </row>
    <row r="243" spans="1:41" ht="17.25" hidden="1" customHeight="1" thickBot="1" x14ac:dyDescent="0.3">
      <c r="A243" s="1880"/>
      <c r="B243" s="125" t="s">
        <v>442</v>
      </c>
      <c r="C243" s="385">
        <v>16</v>
      </c>
      <c r="D243" s="386">
        <v>100</v>
      </c>
      <c r="E243" s="386">
        <v>88</v>
      </c>
      <c r="F243" s="386">
        <v>27</v>
      </c>
      <c r="G243" s="386">
        <v>33</v>
      </c>
      <c r="H243" s="386">
        <v>0</v>
      </c>
      <c r="I243" s="386">
        <v>0</v>
      </c>
      <c r="J243" s="386">
        <v>3553</v>
      </c>
      <c r="K243" s="386">
        <v>167</v>
      </c>
      <c r="L243" s="386">
        <v>59</v>
      </c>
      <c r="M243" s="386">
        <v>953</v>
      </c>
      <c r="N243" s="386">
        <v>337</v>
      </c>
      <c r="O243" s="386">
        <v>17</v>
      </c>
      <c r="P243" s="386">
        <v>147</v>
      </c>
      <c r="Q243" s="387">
        <v>114</v>
      </c>
      <c r="R243" s="682">
        <f t="shared" si="81"/>
        <v>5611</v>
      </c>
      <c r="S243" s="699">
        <f>R243/SUM(R241:R243)</f>
        <v>0.88515538728506071</v>
      </c>
      <c r="T243" s="15"/>
      <c r="U243" s="15"/>
      <c r="V243" s="15"/>
      <c r="W243" s="16"/>
      <c r="X243" s="14"/>
      <c r="Y243" s="14"/>
      <c r="Z243" s="14"/>
      <c r="AA243" s="14"/>
      <c r="AB243" s="14"/>
      <c r="AC243" s="14"/>
      <c r="AD243" s="14"/>
      <c r="AE243" s="14"/>
      <c r="AF243" s="14"/>
      <c r="AG243" s="14"/>
      <c r="AH243" s="14"/>
      <c r="AI243" s="14"/>
      <c r="AJ243" s="14"/>
      <c r="AK243" s="14"/>
      <c r="AL243" s="14"/>
      <c r="AM243" s="14"/>
      <c r="AN243" s="14"/>
      <c r="AO243" s="14"/>
    </row>
    <row r="244" spans="1:41" ht="17.25" hidden="1" customHeight="1" x14ac:dyDescent="0.25">
      <c r="A244" s="1879" t="s">
        <v>77</v>
      </c>
      <c r="B244" s="82" t="s">
        <v>78</v>
      </c>
      <c r="C244" s="399">
        <v>0</v>
      </c>
      <c r="D244" s="400">
        <v>3</v>
      </c>
      <c r="E244" s="400">
        <v>2</v>
      </c>
      <c r="F244" s="400">
        <v>5</v>
      </c>
      <c r="G244" s="400">
        <v>1</v>
      </c>
      <c r="H244" s="400">
        <v>0</v>
      </c>
      <c r="I244" s="400">
        <v>0</v>
      </c>
      <c r="J244" s="400">
        <v>118</v>
      </c>
      <c r="K244" s="400">
        <v>4</v>
      </c>
      <c r="L244" s="400">
        <v>4</v>
      </c>
      <c r="M244" s="400">
        <v>27</v>
      </c>
      <c r="N244" s="400">
        <v>12</v>
      </c>
      <c r="O244" s="400">
        <v>0</v>
      </c>
      <c r="P244" s="400">
        <v>1</v>
      </c>
      <c r="Q244" s="401">
        <v>7</v>
      </c>
      <c r="R244" s="683">
        <f t="shared" si="81"/>
        <v>184</v>
      </c>
      <c r="S244" s="695">
        <f>R244/SUM(R244:R246)</f>
        <v>0.23741935483870968</v>
      </c>
      <c r="T244" s="15"/>
      <c r="U244" s="15"/>
      <c r="V244" s="15"/>
      <c r="W244" s="16"/>
      <c r="X244" s="14"/>
      <c r="Y244" s="14"/>
      <c r="Z244" s="14"/>
      <c r="AA244" s="14"/>
      <c r="AB244" s="14"/>
      <c r="AC244" s="14"/>
      <c r="AD244" s="14"/>
      <c r="AE244" s="14"/>
      <c r="AF244" s="14"/>
      <c r="AG244" s="14"/>
      <c r="AH244" s="14"/>
      <c r="AI244" s="14"/>
      <c r="AJ244" s="14"/>
      <c r="AK244" s="14"/>
      <c r="AL244" s="14"/>
      <c r="AM244" s="14"/>
      <c r="AN244" s="14"/>
      <c r="AO244" s="14"/>
    </row>
    <row r="245" spans="1:41" ht="17.25" hidden="1" customHeight="1" x14ac:dyDescent="0.25">
      <c r="A245" s="1880"/>
      <c r="B245" s="80" t="s">
        <v>79</v>
      </c>
      <c r="C245" s="393">
        <v>2</v>
      </c>
      <c r="D245" s="394">
        <v>0</v>
      </c>
      <c r="E245" s="394">
        <v>1</v>
      </c>
      <c r="F245" s="394">
        <v>0</v>
      </c>
      <c r="G245" s="394">
        <v>0</v>
      </c>
      <c r="H245" s="394">
        <v>0</v>
      </c>
      <c r="I245" s="394">
        <v>0</v>
      </c>
      <c r="J245" s="394">
        <v>18</v>
      </c>
      <c r="K245" s="394">
        <v>1</v>
      </c>
      <c r="L245" s="394">
        <v>0</v>
      </c>
      <c r="M245" s="394">
        <v>3</v>
      </c>
      <c r="N245" s="394">
        <v>3</v>
      </c>
      <c r="O245" s="394">
        <v>0</v>
      </c>
      <c r="P245" s="394">
        <v>1</v>
      </c>
      <c r="Q245" s="395">
        <v>0</v>
      </c>
      <c r="R245" s="684">
        <f t="shared" si="81"/>
        <v>29</v>
      </c>
      <c r="S245" s="696">
        <f>R245/SUM(R244:R246)</f>
        <v>3.741935483870968E-2</v>
      </c>
      <c r="T245" s="15"/>
      <c r="U245" s="15"/>
      <c r="V245" s="15"/>
      <c r="W245" s="16"/>
      <c r="X245" s="14"/>
      <c r="Y245" s="14"/>
      <c r="Z245" s="14"/>
      <c r="AA245" s="14"/>
      <c r="AB245" s="14"/>
      <c r="AC245" s="14"/>
      <c r="AD245" s="14"/>
      <c r="AE245" s="14"/>
      <c r="AF245" s="14"/>
      <c r="AG245" s="14"/>
      <c r="AH245" s="14"/>
      <c r="AI245" s="14"/>
      <c r="AJ245" s="14"/>
      <c r="AK245" s="14"/>
      <c r="AL245" s="14"/>
      <c r="AM245" s="14"/>
      <c r="AN245" s="14"/>
      <c r="AO245" s="14"/>
    </row>
    <row r="246" spans="1:41" ht="17.25" hidden="1" customHeight="1" thickBot="1" x14ac:dyDescent="0.3">
      <c r="A246" s="1882"/>
      <c r="B246" s="160" t="s">
        <v>442</v>
      </c>
      <c r="C246" s="402">
        <v>2</v>
      </c>
      <c r="D246" s="403">
        <v>11</v>
      </c>
      <c r="E246" s="403">
        <v>8</v>
      </c>
      <c r="F246" s="403">
        <v>3</v>
      </c>
      <c r="G246" s="403">
        <v>3</v>
      </c>
      <c r="H246" s="403">
        <v>0</v>
      </c>
      <c r="I246" s="403">
        <v>0</v>
      </c>
      <c r="J246" s="403">
        <v>334</v>
      </c>
      <c r="K246" s="403">
        <v>19</v>
      </c>
      <c r="L246" s="403">
        <v>13</v>
      </c>
      <c r="M246" s="403">
        <v>95</v>
      </c>
      <c r="N246" s="403">
        <v>37</v>
      </c>
      <c r="O246" s="403">
        <v>1</v>
      </c>
      <c r="P246" s="403">
        <v>17</v>
      </c>
      <c r="Q246" s="404">
        <v>19</v>
      </c>
      <c r="R246" s="687">
        <f t="shared" si="81"/>
        <v>562</v>
      </c>
      <c r="S246" s="712">
        <f>R246/SUM(R244:R246)</f>
        <v>0.7251612903225807</v>
      </c>
      <c r="T246" s="15"/>
      <c r="U246" s="15"/>
      <c r="V246" s="15"/>
      <c r="W246" s="16"/>
      <c r="X246" s="14"/>
      <c r="Y246" s="14"/>
      <c r="Z246" s="14"/>
      <c r="AA246" s="14"/>
      <c r="AB246" s="14"/>
      <c r="AC246" s="14"/>
      <c r="AD246" s="14"/>
      <c r="AE246" s="14"/>
      <c r="AF246" s="14"/>
      <c r="AG246" s="14"/>
      <c r="AH246" s="14"/>
      <c r="AI246" s="14"/>
      <c r="AJ246" s="14"/>
      <c r="AK246" s="14"/>
      <c r="AL246" s="14"/>
      <c r="AM246" s="14"/>
      <c r="AN246" s="14"/>
      <c r="AO246" s="14"/>
    </row>
    <row r="247" spans="1:41" ht="17.25" hidden="1" customHeight="1" thickTop="1" x14ac:dyDescent="0.25">
      <c r="A247" s="1880" t="s">
        <v>26</v>
      </c>
      <c r="B247" s="159" t="s">
        <v>78</v>
      </c>
      <c r="C247" s="230">
        <f>SUM(C235,C238,C241,C244)</f>
        <v>5</v>
      </c>
      <c r="D247" s="230">
        <f t="shared" ref="D247:I247" si="82">SUM(D235,D238,D241,D244)</f>
        <v>87</v>
      </c>
      <c r="E247" s="230">
        <f t="shared" si="82"/>
        <v>68</v>
      </c>
      <c r="F247" s="230">
        <f t="shared" si="82"/>
        <v>44</v>
      </c>
      <c r="G247" s="230">
        <f t="shared" si="82"/>
        <v>17</v>
      </c>
      <c r="H247" s="230">
        <f t="shared" si="82"/>
        <v>0</v>
      </c>
      <c r="I247" s="230">
        <f t="shared" si="82"/>
        <v>0</v>
      </c>
      <c r="J247" s="230">
        <f>SUM(J235,J238,J241,J244)</f>
        <v>2305</v>
      </c>
      <c r="K247" s="230">
        <f t="shared" ref="K247:Q247" si="83">SUM(K235,K238,K241,K244)</f>
        <v>247</v>
      </c>
      <c r="L247" s="230">
        <f t="shared" si="83"/>
        <v>50</v>
      </c>
      <c r="M247" s="230">
        <f t="shared" si="83"/>
        <v>873</v>
      </c>
      <c r="N247" s="230">
        <f t="shared" si="83"/>
        <v>237</v>
      </c>
      <c r="O247" s="230">
        <f t="shared" si="83"/>
        <v>30</v>
      </c>
      <c r="P247" s="230">
        <f t="shared" si="83"/>
        <v>95</v>
      </c>
      <c r="Q247" s="231">
        <f t="shared" si="83"/>
        <v>70</v>
      </c>
      <c r="R247" s="655">
        <f>SUM(C247:Q247)</f>
        <v>4128</v>
      </c>
      <c r="S247" s="718">
        <f>R247/SUM(R247:R249)</f>
        <v>0.18208283710467116</v>
      </c>
      <c r="T247" s="15"/>
      <c r="U247" s="15"/>
      <c r="V247" s="15"/>
      <c r="W247" s="16"/>
      <c r="X247" s="14"/>
      <c r="Y247" s="14"/>
      <c r="Z247" s="14"/>
      <c r="AA247" s="14"/>
      <c r="AB247" s="14"/>
      <c r="AC247" s="14"/>
      <c r="AD247" s="14"/>
      <c r="AE247" s="14"/>
      <c r="AF247" s="14"/>
      <c r="AG247" s="14"/>
      <c r="AH247" s="14"/>
      <c r="AI247" s="14"/>
      <c r="AJ247" s="14"/>
      <c r="AK247" s="14"/>
      <c r="AL247" s="14"/>
      <c r="AM247" s="14"/>
      <c r="AN247" s="14"/>
      <c r="AO247" s="14"/>
    </row>
    <row r="248" spans="1:41" ht="17.25" hidden="1" customHeight="1" x14ac:dyDescent="0.25">
      <c r="A248" s="1880"/>
      <c r="B248" s="78" t="s">
        <v>79</v>
      </c>
      <c r="C248" s="233">
        <f>SUM(C236,C239,C242,C245)</f>
        <v>5</v>
      </c>
      <c r="D248" s="233">
        <f t="shared" ref="D248:Q248" si="84">SUM(D236,D239,D242,D245)</f>
        <v>5</v>
      </c>
      <c r="E248" s="233">
        <f t="shared" si="84"/>
        <v>14</v>
      </c>
      <c r="F248" s="233">
        <f t="shared" si="84"/>
        <v>4</v>
      </c>
      <c r="G248" s="233">
        <f t="shared" si="84"/>
        <v>1</v>
      </c>
      <c r="H248" s="233">
        <f t="shared" si="84"/>
        <v>0</v>
      </c>
      <c r="I248" s="233">
        <f t="shared" si="84"/>
        <v>0</v>
      </c>
      <c r="J248" s="233">
        <f t="shared" si="84"/>
        <v>161</v>
      </c>
      <c r="K248" s="233">
        <f t="shared" si="84"/>
        <v>8</v>
      </c>
      <c r="L248" s="233">
        <f t="shared" si="84"/>
        <v>2</v>
      </c>
      <c r="M248" s="233">
        <f t="shared" si="84"/>
        <v>65</v>
      </c>
      <c r="N248" s="233">
        <f t="shared" si="84"/>
        <v>20</v>
      </c>
      <c r="O248" s="233">
        <f t="shared" si="84"/>
        <v>0</v>
      </c>
      <c r="P248" s="233">
        <f t="shared" si="84"/>
        <v>8</v>
      </c>
      <c r="Q248" s="234">
        <f t="shared" si="84"/>
        <v>3</v>
      </c>
      <c r="R248" s="652">
        <f>SUM(C248:Q248)</f>
        <v>296</v>
      </c>
      <c r="S248" s="718">
        <f>R248/SUM(R247:R249)</f>
        <v>1.3056327466807816E-2</v>
      </c>
      <c r="T248" s="15"/>
      <c r="U248" s="15"/>
      <c r="V248" s="15"/>
      <c r="W248" s="16"/>
      <c r="X248" s="14"/>
      <c r="Y248" s="14"/>
      <c r="Z248" s="14"/>
      <c r="AA248" s="14"/>
      <c r="AB248" s="14"/>
      <c r="AC248" s="14"/>
      <c r="AD248" s="14"/>
      <c r="AE248" s="14"/>
      <c r="AF248" s="14"/>
      <c r="AG248" s="14"/>
      <c r="AH248" s="14"/>
      <c r="AI248" s="14"/>
      <c r="AJ248" s="14"/>
      <c r="AK248" s="14"/>
      <c r="AL248" s="14"/>
      <c r="AM248" s="14"/>
      <c r="AN248" s="14"/>
      <c r="AO248" s="14"/>
    </row>
    <row r="249" spans="1:41" ht="17.25" hidden="1" customHeight="1" thickBot="1" x14ac:dyDescent="0.3">
      <c r="A249" s="1881"/>
      <c r="B249" s="79" t="s">
        <v>442</v>
      </c>
      <c r="C249" s="288">
        <f>SUM(C237,C240,C243,C246)</f>
        <v>67</v>
      </c>
      <c r="D249" s="288">
        <f t="shared" ref="D249:Q249" si="85">SUM(D237,D240,D243,D246)</f>
        <v>323</v>
      </c>
      <c r="E249" s="288">
        <f t="shared" si="85"/>
        <v>294</v>
      </c>
      <c r="F249" s="288">
        <f t="shared" si="85"/>
        <v>120</v>
      </c>
      <c r="G249" s="288">
        <f t="shared" si="85"/>
        <v>109</v>
      </c>
      <c r="H249" s="288">
        <f t="shared" si="85"/>
        <v>0</v>
      </c>
      <c r="I249" s="288">
        <f t="shared" si="85"/>
        <v>0</v>
      </c>
      <c r="J249" s="288">
        <f t="shared" si="85"/>
        <v>11085</v>
      </c>
      <c r="K249" s="288">
        <f t="shared" si="85"/>
        <v>539</v>
      </c>
      <c r="L249" s="288">
        <f t="shared" si="85"/>
        <v>242</v>
      </c>
      <c r="M249" s="288">
        <f t="shared" si="85"/>
        <v>3328</v>
      </c>
      <c r="N249" s="288">
        <f t="shared" si="85"/>
        <v>1113</v>
      </c>
      <c r="O249" s="288">
        <f t="shared" si="85"/>
        <v>63</v>
      </c>
      <c r="P249" s="288">
        <f t="shared" si="85"/>
        <v>526</v>
      </c>
      <c r="Q249" s="653">
        <f t="shared" si="85"/>
        <v>438</v>
      </c>
      <c r="R249" s="654">
        <f>SUM(C249:Q249)</f>
        <v>18247</v>
      </c>
      <c r="S249" s="718">
        <f>R249/SUM(R247:R249)</f>
        <v>0.80486083542852105</v>
      </c>
      <c r="T249" s="15"/>
      <c r="U249" s="15"/>
      <c r="V249" s="15"/>
      <c r="W249" s="16"/>
      <c r="X249" s="14"/>
      <c r="Y249" s="14"/>
      <c r="Z249" s="14"/>
      <c r="AA249" s="14"/>
      <c r="AB249" s="14"/>
      <c r="AC249" s="14"/>
      <c r="AD249" s="14"/>
      <c r="AE249" s="14"/>
      <c r="AF249" s="14"/>
      <c r="AG249" s="14"/>
      <c r="AH249" s="14"/>
      <c r="AI249" s="14"/>
      <c r="AJ249" s="14"/>
      <c r="AK249" s="14"/>
      <c r="AL249" s="14"/>
      <c r="AM249" s="14"/>
      <c r="AN249" s="14"/>
      <c r="AO249" s="14"/>
    </row>
    <row r="250" spans="1:41" ht="15.75" hidden="1" customHeight="1" x14ac:dyDescent="0.25">
      <c r="A250" s="1879" t="s">
        <v>43</v>
      </c>
      <c r="B250" s="82" t="s">
        <v>78</v>
      </c>
      <c r="C250" s="702">
        <f t="shared" ref="C250:R250" si="86">C247/SUM(C247:C249)</f>
        <v>6.4935064935064929E-2</v>
      </c>
      <c r="D250" s="703">
        <f t="shared" si="86"/>
        <v>0.20963855421686747</v>
      </c>
      <c r="E250" s="703">
        <f t="shared" si="86"/>
        <v>0.18085106382978725</v>
      </c>
      <c r="F250" s="703">
        <f t="shared" si="86"/>
        <v>0.26190476190476192</v>
      </c>
      <c r="G250" s="703">
        <f t="shared" si="86"/>
        <v>0.13385826771653545</v>
      </c>
      <c r="H250" s="703">
        <v>0</v>
      </c>
      <c r="I250" s="703">
        <v>0</v>
      </c>
      <c r="J250" s="703">
        <f t="shared" si="86"/>
        <v>0.1700981477381743</v>
      </c>
      <c r="K250" s="703">
        <f t="shared" si="86"/>
        <v>0.31108312342569272</v>
      </c>
      <c r="L250" s="703">
        <f t="shared" si="86"/>
        <v>0.17006802721088435</v>
      </c>
      <c r="M250" s="703">
        <f t="shared" si="86"/>
        <v>0.20464135021097046</v>
      </c>
      <c r="N250" s="703">
        <f t="shared" si="86"/>
        <v>0.17299270072992701</v>
      </c>
      <c r="O250" s="703">
        <f t="shared" si="86"/>
        <v>0.32258064516129031</v>
      </c>
      <c r="P250" s="703">
        <f t="shared" si="86"/>
        <v>0.15103338632750399</v>
      </c>
      <c r="Q250" s="817">
        <f t="shared" si="86"/>
        <v>0.13698630136986301</v>
      </c>
      <c r="R250" s="1266">
        <f t="shared" si="86"/>
        <v>0.18208283710467116</v>
      </c>
      <c r="S250" s="1850"/>
      <c r="T250" s="15"/>
      <c r="U250" s="15"/>
      <c r="V250" s="15"/>
      <c r="W250" s="16"/>
      <c r="X250" s="14"/>
      <c r="Y250" s="14"/>
      <c r="Z250" s="14"/>
      <c r="AA250" s="14"/>
      <c r="AB250" s="14"/>
      <c r="AC250" s="14"/>
      <c r="AD250" s="14"/>
      <c r="AE250" s="14"/>
      <c r="AF250" s="14"/>
      <c r="AG250" s="14"/>
      <c r="AH250" s="14"/>
      <c r="AI250" s="14"/>
      <c r="AJ250" s="14"/>
      <c r="AK250" s="14"/>
      <c r="AL250" s="14"/>
      <c r="AM250" s="14"/>
      <c r="AN250" s="14"/>
      <c r="AO250" s="14"/>
    </row>
    <row r="251" spans="1:41" ht="15.75" hidden="1" customHeight="1" x14ac:dyDescent="0.25">
      <c r="A251" s="1880"/>
      <c r="B251" s="80" t="s">
        <v>79</v>
      </c>
      <c r="C251" s="705">
        <f t="shared" ref="C251:R251" si="87">C248/SUM(C247:C249)</f>
        <v>6.4935064935064929E-2</v>
      </c>
      <c r="D251" s="706">
        <f t="shared" si="87"/>
        <v>1.2048192771084338E-2</v>
      </c>
      <c r="E251" s="706">
        <f t="shared" si="87"/>
        <v>3.7234042553191488E-2</v>
      </c>
      <c r="F251" s="706">
        <f t="shared" si="87"/>
        <v>2.3809523809523808E-2</v>
      </c>
      <c r="G251" s="706">
        <f t="shared" si="87"/>
        <v>7.874015748031496E-3</v>
      </c>
      <c r="H251" s="706">
        <v>0</v>
      </c>
      <c r="I251" s="706">
        <v>0</v>
      </c>
      <c r="J251" s="706">
        <f t="shared" si="87"/>
        <v>1.1881041989521069E-2</v>
      </c>
      <c r="K251" s="706">
        <f t="shared" si="87"/>
        <v>1.0075566750629723E-2</v>
      </c>
      <c r="L251" s="706">
        <f t="shared" si="87"/>
        <v>6.8027210884353739E-3</v>
      </c>
      <c r="M251" s="706">
        <f t="shared" si="87"/>
        <v>1.5236755743084857E-2</v>
      </c>
      <c r="N251" s="706">
        <f t="shared" si="87"/>
        <v>1.4598540145985401E-2</v>
      </c>
      <c r="O251" s="706">
        <v>0.01</v>
      </c>
      <c r="P251" s="706">
        <f t="shared" si="87"/>
        <v>1.2718600953895072E-2</v>
      </c>
      <c r="Q251" s="818">
        <f t="shared" si="87"/>
        <v>5.8708414872798431E-3</v>
      </c>
      <c r="R251" s="701">
        <f t="shared" si="87"/>
        <v>1.3056327466807816E-2</v>
      </c>
      <c r="S251" s="1851"/>
      <c r="T251" s="15"/>
      <c r="U251" s="15"/>
      <c r="V251" s="15"/>
      <c r="W251" s="16"/>
      <c r="X251" s="14"/>
      <c r="Y251" s="14"/>
      <c r="Z251" s="14"/>
      <c r="AA251" s="14"/>
      <c r="AB251" s="14"/>
      <c r="AC251" s="14"/>
      <c r="AD251" s="14"/>
      <c r="AE251" s="14"/>
      <c r="AF251" s="14"/>
      <c r="AG251" s="14"/>
      <c r="AH251" s="14"/>
      <c r="AI251" s="14"/>
      <c r="AJ251" s="14"/>
      <c r="AK251" s="14"/>
      <c r="AL251" s="14"/>
      <c r="AM251" s="14"/>
      <c r="AN251" s="14"/>
      <c r="AO251" s="14"/>
    </row>
    <row r="252" spans="1:41" ht="18.75" hidden="1" customHeight="1" thickBot="1" x14ac:dyDescent="0.3">
      <c r="A252" s="1881"/>
      <c r="B252" s="81" t="s">
        <v>442</v>
      </c>
      <c r="C252" s="715">
        <f t="shared" ref="C252:R252" si="88">C249/SUM(C247:C249)</f>
        <v>0.87012987012987009</v>
      </c>
      <c r="D252" s="716">
        <f t="shared" si="88"/>
        <v>0.77831325301204823</v>
      </c>
      <c r="E252" s="716">
        <f t="shared" si="88"/>
        <v>0.78191489361702127</v>
      </c>
      <c r="F252" s="716">
        <f t="shared" si="88"/>
        <v>0.7142857142857143</v>
      </c>
      <c r="G252" s="716">
        <f t="shared" si="88"/>
        <v>0.8582677165354331</v>
      </c>
      <c r="H252" s="716">
        <v>0</v>
      </c>
      <c r="I252" s="716">
        <v>0</v>
      </c>
      <c r="J252" s="716">
        <f t="shared" si="88"/>
        <v>0.81802081027230467</v>
      </c>
      <c r="K252" s="716">
        <f t="shared" si="88"/>
        <v>0.67884130982367763</v>
      </c>
      <c r="L252" s="716">
        <f t="shared" si="88"/>
        <v>0.8231292517006803</v>
      </c>
      <c r="M252" s="716">
        <f t="shared" si="88"/>
        <v>0.78012189404594467</v>
      </c>
      <c r="N252" s="716">
        <f t="shared" si="88"/>
        <v>0.81240875912408761</v>
      </c>
      <c r="O252" s="716">
        <f t="shared" si="88"/>
        <v>0.67741935483870963</v>
      </c>
      <c r="P252" s="716">
        <f t="shared" si="88"/>
        <v>0.83624801271860094</v>
      </c>
      <c r="Q252" s="819">
        <f t="shared" si="88"/>
        <v>0.8571428571428571</v>
      </c>
      <c r="R252" s="1267">
        <f t="shared" si="88"/>
        <v>0.80486083542852105</v>
      </c>
      <c r="S252" s="1852"/>
      <c r="T252" s="15"/>
      <c r="U252" s="15"/>
      <c r="V252" s="17"/>
      <c r="W252" s="16"/>
      <c r="X252" s="14"/>
      <c r="Y252" s="14"/>
      <c r="Z252" s="14"/>
      <c r="AA252" s="14"/>
      <c r="AB252" s="14"/>
      <c r="AC252" s="14"/>
      <c r="AD252" s="14"/>
      <c r="AE252" s="14"/>
      <c r="AF252" s="14"/>
      <c r="AG252" s="14"/>
      <c r="AH252" s="14"/>
      <c r="AI252" s="14"/>
      <c r="AJ252" s="14"/>
      <c r="AK252" s="14"/>
      <c r="AL252" s="14"/>
      <c r="AM252" s="14"/>
      <c r="AN252" s="14"/>
      <c r="AO252" s="14"/>
    </row>
    <row r="253" spans="1:41" ht="20.25" hidden="1" customHeight="1" thickBot="1" x14ac:dyDescent="0.3">
      <c r="A253" s="1853" t="s">
        <v>713</v>
      </c>
      <c r="B253" s="1854"/>
      <c r="C253" s="1854"/>
      <c r="D253" s="1854"/>
      <c r="E253" s="1854"/>
      <c r="F253" s="1854"/>
      <c r="G253" s="1854"/>
      <c r="H253" s="1854"/>
      <c r="I253" s="1854"/>
      <c r="J253" s="1854"/>
      <c r="K253" s="1854"/>
      <c r="L253" s="1854"/>
      <c r="M253" s="1854"/>
      <c r="N253" s="1854"/>
      <c r="O253" s="1854"/>
      <c r="P253" s="1854"/>
      <c r="Q253" s="1854"/>
      <c r="R253" s="1854"/>
      <c r="S253" s="1855"/>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row>
    <row r="254" spans="1:41" ht="71.25" hidden="1" customHeight="1" thickBot="1" x14ac:dyDescent="0.3">
      <c r="A254" s="75"/>
      <c r="B254" s="161" t="s">
        <v>97</v>
      </c>
      <c r="C254" s="724" t="s">
        <v>80</v>
      </c>
      <c r="D254" s="170" t="s">
        <v>81</v>
      </c>
      <c r="E254" s="170" t="s">
        <v>82</v>
      </c>
      <c r="F254" s="170" t="s">
        <v>83</v>
      </c>
      <c r="G254" s="170" t="s">
        <v>84</v>
      </c>
      <c r="H254" s="170" t="s">
        <v>85</v>
      </c>
      <c r="I254" s="170" t="s">
        <v>86</v>
      </c>
      <c r="J254" s="170" t="s">
        <v>87</v>
      </c>
      <c r="K254" s="170" t="s">
        <v>88</v>
      </c>
      <c r="L254" s="170" t="s">
        <v>89</v>
      </c>
      <c r="M254" s="170" t="s">
        <v>90</v>
      </c>
      <c r="N254" s="170" t="s">
        <v>91</v>
      </c>
      <c r="O254" s="170" t="s">
        <v>92</v>
      </c>
      <c r="P254" s="170" t="s">
        <v>93</v>
      </c>
      <c r="Q254" s="171" t="s">
        <v>94</v>
      </c>
      <c r="R254" s="161" t="s">
        <v>95</v>
      </c>
      <c r="S254" s="161" t="s">
        <v>443</v>
      </c>
      <c r="T254" s="15"/>
      <c r="U254" s="15"/>
      <c r="V254" s="15"/>
      <c r="W254" s="16"/>
      <c r="X254" s="14"/>
      <c r="Y254" s="15"/>
      <c r="Z254" s="15"/>
      <c r="AA254" s="15"/>
      <c r="AB254" s="15"/>
      <c r="AC254" s="15"/>
      <c r="AD254" s="15"/>
      <c r="AE254" s="15"/>
      <c r="AF254" s="15"/>
      <c r="AG254" s="15"/>
      <c r="AH254" s="15"/>
      <c r="AI254" s="15"/>
      <c r="AJ254" s="15"/>
      <c r="AK254" s="15"/>
      <c r="AL254" s="15"/>
      <c r="AM254" s="15"/>
      <c r="AN254" s="15"/>
      <c r="AO254" s="16"/>
    </row>
    <row r="255" spans="1:41" ht="16.5" hidden="1" thickBot="1" x14ac:dyDescent="0.3">
      <c r="A255" s="1856" t="s">
        <v>76</v>
      </c>
      <c r="B255" s="1857"/>
      <c r="C255" s="1857"/>
      <c r="D255" s="1857"/>
      <c r="E255" s="1857"/>
      <c r="F255" s="1857"/>
      <c r="G255" s="1857"/>
      <c r="H255" s="1857"/>
      <c r="I255" s="1857"/>
      <c r="J255" s="1857"/>
      <c r="K255" s="1857"/>
      <c r="L255" s="1857"/>
      <c r="M255" s="1857"/>
      <c r="N255" s="1857"/>
      <c r="O255" s="1857"/>
      <c r="P255" s="1857"/>
      <c r="Q255" s="1857"/>
      <c r="R255" s="1857"/>
      <c r="S255" s="1858"/>
      <c r="T255" s="15"/>
      <c r="U255" s="15"/>
      <c r="V255" s="15"/>
      <c r="W255" s="16"/>
      <c r="X255" s="14"/>
      <c r="Y255" s="15"/>
      <c r="Z255" s="15"/>
      <c r="AA255" s="15"/>
      <c r="AB255" s="15"/>
      <c r="AC255" s="15"/>
      <c r="AD255" s="15"/>
      <c r="AE255" s="15"/>
      <c r="AF255" s="17"/>
      <c r="AG255" s="15"/>
      <c r="AH255" s="15"/>
      <c r="AI255" s="15"/>
      <c r="AJ255" s="15"/>
      <c r="AK255" s="15"/>
      <c r="AL255" s="15"/>
      <c r="AM255" s="15"/>
      <c r="AN255" s="17"/>
      <c r="AO255" s="16"/>
    </row>
    <row r="256" spans="1:41" ht="17.25" hidden="1" customHeight="1" x14ac:dyDescent="0.25">
      <c r="A256" s="1879" t="s">
        <v>44</v>
      </c>
      <c r="B256" s="77" t="s">
        <v>78</v>
      </c>
      <c r="C256" s="1043">
        <v>10</v>
      </c>
      <c r="D256" s="1044">
        <v>18</v>
      </c>
      <c r="E256" s="1044">
        <v>28</v>
      </c>
      <c r="F256" s="1044">
        <v>20</v>
      </c>
      <c r="G256" s="1044">
        <v>8</v>
      </c>
      <c r="H256" s="1044">
        <v>0</v>
      </c>
      <c r="I256" s="1044">
        <v>3</v>
      </c>
      <c r="J256" s="1044">
        <v>920</v>
      </c>
      <c r="K256" s="1044">
        <v>80</v>
      </c>
      <c r="L256" s="1044">
        <v>16</v>
      </c>
      <c r="M256" s="1044">
        <v>197</v>
      </c>
      <c r="N256" s="1045">
        <v>84</v>
      </c>
      <c r="O256" s="1044">
        <v>8</v>
      </c>
      <c r="P256" s="1044">
        <v>37</v>
      </c>
      <c r="Q256" s="1046">
        <v>59</v>
      </c>
      <c r="R256" s="651">
        <f t="shared" ref="R256:R264" si="89">SUM(C256:Q256)</f>
        <v>1488</v>
      </c>
      <c r="S256" s="698">
        <f>R256/SUM(R256:R258)</f>
        <v>0.36886465047099654</v>
      </c>
      <c r="T256" s="15"/>
      <c r="U256" s="15"/>
      <c r="V256" s="15"/>
      <c r="W256" s="16"/>
      <c r="X256" s="14"/>
      <c r="Y256" s="15"/>
      <c r="Z256" s="15"/>
      <c r="AA256" s="15"/>
      <c r="AB256" s="15"/>
      <c r="AC256" s="15"/>
      <c r="AD256" s="15"/>
      <c r="AE256" s="15"/>
      <c r="AF256" s="17"/>
      <c r="AG256" s="15"/>
      <c r="AH256" s="15"/>
      <c r="AI256" s="15"/>
      <c r="AJ256" s="15"/>
      <c r="AK256" s="15"/>
      <c r="AL256" s="15"/>
      <c r="AM256" s="15"/>
      <c r="AN256" s="17"/>
      <c r="AO256" s="16"/>
    </row>
    <row r="257" spans="1:41" ht="17.25" hidden="1" customHeight="1" x14ac:dyDescent="0.25">
      <c r="A257" s="1880"/>
      <c r="B257" s="78" t="s">
        <v>79</v>
      </c>
      <c r="C257" s="1047">
        <v>0</v>
      </c>
      <c r="D257" s="1048">
        <v>0</v>
      </c>
      <c r="E257" s="1048">
        <v>1</v>
      </c>
      <c r="F257" s="1048">
        <v>1</v>
      </c>
      <c r="G257" s="1048">
        <v>1</v>
      </c>
      <c r="H257" s="1048">
        <v>0</v>
      </c>
      <c r="I257" s="1048">
        <v>0</v>
      </c>
      <c r="J257" s="1048">
        <v>43</v>
      </c>
      <c r="K257" s="1048">
        <v>2</v>
      </c>
      <c r="L257" s="1048">
        <v>0</v>
      </c>
      <c r="M257" s="1048">
        <v>6</v>
      </c>
      <c r="N257" s="1049">
        <v>2</v>
      </c>
      <c r="O257" s="1048">
        <v>1</v>
      </c>
      <c r="P257" s="1048">
        <v>0</v>
      </c>
      <c r="Q257" s="1050">
        <v>1</v>
      </c>
      <c r="R257" s="652">
        <f t="shared" si="89"/>
        <v>58</v>
      </c>
      <c r="S257" s="699">
        <f>R257/SUM(R256:R258)</f>
        <v>1.4377788795240456E-2</v>
      </c>
      <c r="T257" s="15"/>
      <c r="U257" s="15"/>
      <c r="V257" s="15"/>
      <c r="W257" s="16"/>
      <c r="X257" s="14"/>
      <c r="Y257" s="15"/>
      <c r="Z257" s="15"/>
      <c r="AA257" s="15"/>
      <c r="AB257" s="15"/>
      <c r="AC257" s="15"/>
      <c r="AD257" s="15"/>
      <c r="AE257" s="15"/>
      <c r="AF257" s="17"/>
      <c r="AG257" s="15"/>
      <c r="AH257" s="15"/>
      <c r="AI257" s="15"/>
      <c r="AJ257" s="15"/>
      <c r="AK257" s="15"/>
      <c r="AL257" s="15"/>
      <c r="AM257" s="15"/>
      <c r="AN257" s="17"/>
      <c r="AO257" s="16"/>
    </row>
    <row r="258" spans="1:41" ht="17.25" hidden="1" customHeight="1" thickBot="1" x14ac:dyDescent="0.3">
      <c r="A258" s="1881"/>
      <c r="B258" s="79" t="s">
        <v>442</v>
      </c>
      <c r="C258" s="1047">
        <v>10</v>
      </c>
      <c r="D258" s="1048">
        <v>41</v>
      </c>
      <c r="E258" s="1048">
        <v>46</v>
      </c>
      <c r="F258" s="1048">
        <v>13</v>
      </c>
      <c r="G258" s="1048">
        <v>14</v>
      </c>
      <c r="H258" s="1048">
        <v>0</v>
      </c>
      <c r="I258" s="1048">
        <v>3</v>
      </c>
      <c r="J258" s="1048">
        <v>1567</v>
      </c>
      <c r="K258" s="1048">
        <v>69</v>
      </c>
      <c r="L258" s="1048">
        <v>24</v>
      </c>
      <c r="M258" s="1048">
        <v>389</v>
      </c>
      <c r="N258" s="1049">
        <v>162</v>
      </c>
      <c r="O258" s="1048">
        <v>12</v>
      </c>
      <c r="P258" s="1048">
        <v>72</v>
      </c>
      <c r="Q258" s="1050">
        <v>66</v>
      </c>
      <c r="R258" s="654">
        <f t="shared" si="89"/>
        <v>2488</v>
      </c>
      <c r="S258" s="709">
        <f>R258/SUM(R256:R258)</f>
        <v>0.61675756073376298</v>
      </c>
      <c r="T258" s="15"/>
      <c r="U258" s="15"/>
      <c r="V258" s="15"/>
      <c r="W258" s="16"/>
      <c r="X258" s="14"/>
      <c r="Y258" s="15"/>
      <c r="Z258" s="15"/>
      <c r="AA258" s="15"/>
      <c r="AB258" s="15"/>
      <c r="AC258" s="15"/>
      <c r="AD258" s="15"/>
      <c r="AE258" s="15"/>
      <c r="AF258" s="15"/>
      <c r="AG258" s="15"/>
      <c r="AH258" s="15"/>
      <c r="AI258" s="15"/>
      <c r="AJ258" s="15"/>
      <c r="AK258" s="15"/>
      <c r="AL258" s="15"/>
      <c r="AM258" s="15"/>
      <c r="AN258" s="15"/>
      <c r="AO258" s="16"/>
    </row>
    <row r="259" spans="1:41" ht="17.25" hidden="1" customHeight="1" x14ac:dyDescent="0.25">
      <c r="A259" s="1879" t="s">
        <v>48</v>
      </c>
      <c r="B259" s="82" t="s">
        <v>78</v>
      </c>
      <c r="C259" s="1051">
        <v>2</v>
      </c>
      <c r="D259" s="1052">
        <v>31</v>
      </c>
      <c r="E259" s="1052">
        <v>34</v>
      </c>
      <c r="F259" s="1052">
        <v>30</v>
      </c>
      <c r="G259" s="1052">
        <v>11</v>
      </c>
      <c r="H259" s="1052">
        <v>0</v>
      </c>
      <c r="I259" s="1052">
        <v>3</v>
      </c>
      <c r="J259" s="1052">
        <v>1104</v>
      </c>
      <c r="K259" s="1052">
        <v>111</v>
      </c>
      <c r="L259" s="1052">
        <v>18</v>
      </c>
      <c r="M259" s="1052">
        <v>512</v>
      </c>
      <c r="N259" s="1053">
        <v>104</v>
      </c>
      <c r="O259" s="1052">
        <v>4</v>
      </c>
      <c r="P259" s="1052">
        <v>41</v>
      </c>
      <c r="Q259" s="1054">
        <v>25</v>
      </c>
      <c r="R259" s="665">
        <f t="shared" si="89"/>
        <v>2030</v>
      </c>
      <c r="S259" s="695">
        <f>R259/SUM(R259:R261)</f>
        <v>0.22583157192123707</v>
      </c>
      <c r="T259" s="15"/>
      <c r="U259" s="15"/>
      <c r="V259" s="15"/>
      <c r="W259" s="16"/>
      <c r="X259" s="14"/>
      <c r="Y259" s="15"/>
      <c r="Z259" s="15"/>
      <c r="AA259" s="15"/>
      <c r="AB259" s="15"/>
      <c r="AC259" s="15"/>
      <c r="AD259" s="15"/>
      <c r="AE259" s="15"/>
      <c r="AF259" s="15"/>
      <c r="AG259" s="15"/>
      <c r="AH259" s="15"/>
      <c r="AI259" s="15"/>
      <c r="AJ259" s="15"/>
      <c r="AK259" s="15"/>
      <c r="AL259" s="15"/>
      <c r="AM259" s="15"/>
      <c r="AN259" s="15"/>
      <c r="AO259" s="16"/>
    </row>
    <row r="260" spans="1:41" ht="17.25" hidden="1" customHeight="1" x14ac:dyDescent="0.25">
      <c r="A260" s="1880"/>
      <c r="B260" s="80" t="s">
        <v>79</v>
      </c>
      <c r="C260" s="1051">
        <v>0</v>
      </c>
      <c r="D260" s="1052">
        <v>1</v>
      </c>
      <c r="E260" s="1052">
        <v>1</v>
      </c>
      <c r="F260" s="1052">
        <v>0</v>
      </c>
      <c r="G260" s="1052">
        <v>0</v>
      </c>
      <c r="H260" s="1052">
        <v>0</v>
      </c>
      <c r="I260" s="1052">
        <v>0</v>
      </c>
      <c r="J260" s="1052">
        <v>67</v>
      </c>
      <c r="K260" s="1052">
        <v>4</v>
      </c>
      <c r="L260" s="1052">
        <v>1</v>
      </c>
      <c r="M260" s="1052">
        <v>10</v>
      </c>
      <c r="N260" s="1053">
        <v>6</v>
      </c>
      <c r="O260" s="1052">
        <v>0</v>
      </c>
      <c r="P260" s="1052">
        <v>1</v>
      </c>
      <c r="Q260" s="1054">
        <v>1</v>
      </c>
      <c r="R260" s="666">
        <f t="shared" si="89"/>
        <v>92</v>
      </c>
      <c r="S260" s="696">
        <f>R260/SUM(R259:R261)</f>
        <v>1.0234731338302369E-2</v>
      </c>
      <c r="T260" s="15"/>
      <c r="U260" s="15"/>
      <c r="V260" s="15"/>
      <c r="W260" s="16"/>
      <c r="X260" s="14"/>
      <c r="Y260" s="15"/>
      <c r="Z260" s="15"/>
      <c r="AA260" s="15"/>
      <c r="AB260" s="15"/>
      <c r="AC260" s="15"/>
      <c r="AD260" s="15"/>
      <c r="AE260" s="15"/>
      <c r="AF260" s="15"/>
      <c r="AG260" s="15"/>
      <c r="AH260" s="15"/>
      <c r="AI260" s="15"/>
      <c r="AJ260" s="15"/>
      <c r="AK260" s="15"/>
      <c r="AL260" s="15"/>
      <c r="AM260" s="15"/>
      <c r="AN260" s="15"/>
      <c r="AO260" s="16"/>
    </row>
    <row r="261" spans="1:41" ht="17.25" hidden="1" customHeight="1" thickBot="1" x14ac:dyDescent="0.3">
      <c r="A261" s="1881"/>
      <c r="B261" s="81" t="s">
        <v>442</v>
      </c>
      <c r="C261" s="1059">
        <v>22</v>
      </c>
      <c r="D261" s="1060">
        <v>138</v>
      </c>
      <c r="E261" s="1060">
        <v>100</v>
      </c>
      <c r="F261" s="1060">
        <v>51</v>
      </c>
      <c r="G261" s="1060">
        <v>54</v>
      </c>
      <c r="H261" s="1060">
        <v>0</v>
      </c>
      <c r="I261" s="1060">
        <v>8</v>
      </c>
      <c r="J261" s="1060">
        <v>4150</v>
      </c>
      <c r="K261" s="1060">
        <v>195</v>
      </c>
      <c r="L261" s="1060">
        <v>91</v>
      </c>
      <c r="M261" s="1060">
        <v>1261</v>
      </c>
      <c r="N261" s="1061">
        <v>391</v>
      </c>
      <c r="O261" s="1060">
        <v>30</v>
      </c>
      <c r="P261" s="1060">
        <v>225</v>
      </c>
      <c r="Q261" s="1062">
        <v>151</v>
      </c>
      <c r="R261" s="667">
        <f t="shared" si="89"/>
        <v>6867</v>
      </c>
      <c r="S261" s="697">
        <f>R261/SUM(R259:R261)</f>
        <v>0.76393369674046052</v>
      </c>
      <c r="T261" s="15"/>
      <c r="U261" s="15"/>
      <c r="V261" s="15"/>
      <c r="W261" s="16"/>
      <c r="X261" s="14"/>
      <c r="Y261" s="15"/>
      <c r="Z261" s="15"/>
      <c r="AA261" s="15"/>
      <c r="AB261" s="15"/>
      <c r="AC261" s="15"/>
      <c r="AD261" s="15"/>
      <c r="AE261" s="15"/>
      <c r="AF261" s="15"/>
      <c r="AG261" s="15"/>
      <c r="AH261" s="15"/>
      <c r="AI261" s="15"/>
      <c r="AJ261" s="15"/>
      <c r="AK261" s="15"/>
      <c r="AL261" s="15"/>
      <c r="AM261" s="15"/>
      <c r="AN261" s="15"/>
      <c r="AO261" s="16"/>
    </row>
    <row r="262" spans="1:41" ht="17.25" hidden="1" customHeight="1" x14ac:dyDescent="0.25">
      <c r="A262" s="1879" t="s">
        <v>45</v>
      </c>
      <c r="B262" s="77" t="s">
        <v>78</v>
      </c>
      <c r="C262" s="1067">
        <v>1</v>
      </c>
      <c r="D262" s="1068">
        <v>9</v>
      </c>
      <c r="E262" s="1068">
        <v>17</v>
      </c>
      <c r="F262" s="1068">
        <v>9</v>
      </c>
      <c r="G262" s="1068">
        <v>3</v>
      </c>
      <c r="H262" s="1068">
        <v>0</v>
      </c>
      <c r="I262" s="1068">
        <v>1</v>
      </c>
      <c r="J262" s="1068">
        <v>342</v>
      </c>
      <c r="K262" s="1068">
        <v>33</v>
      </c>
      <c r="L262" s="1068">
        <v>10</v>
      </c>
      <c r="M262" s="1068">
        <v>141</v>
      </c>
      <c r="N262" s="1069">
        <v>47</v>
      </c>
      <c r="O262" s="1068">
        <v>1</v>
      </c>
      <c r="P262" s="1068">
        <v>18</v>
      </c>
      <c r="Q262" s="1070">
        <v>8</v>
      </c>
      <c r="R262" s="651">
        <f t="shared" si="89"/>
        <v>640</v>
      </c>
      <c r="S262" s="698">
        <f>R262/SUM(R262:R264)</f>
        <v>6.3159972367512085E-2</v>
      </c>
      <c r="T262" s="15"/>
      <c r="U262" s="15"/>
      <c r="V262" s="15"/>
      <c r="W262" s="16"/>
      <c r="X262" s="14"/>
      <c r="Y262" s="15"/>
      <c r="Z262" s="15"/>
      <c r="AA262" s="15"/>
      <c r="AB262" s="15"/>
      <c r="AC262" s="15"/>
      <c r="AD262" s="15"/>
      <c r="AE262" s="15"/>
      <c r="AF262" s="15"/>
      <c r="AG262" s="15"/>
      <c r="AH262" s="15"/>
      <c r="AI262" s="15"/>
      <c r="AJ262" s="15"/>
      <c r="AK262" s="15"/>
      <c r="AL262" s="15"/>
      <c r="AM262" s="15"/>
      <c r="AN262" s="15"/>
      <c r="AO262" s="16"/>
    </row>
    <row r="263" spans="1:41" ht="17.25" hidden="1" customHeight="1" x14ac:dyDescent="0.25">
      <c r="A263" s="1880"/>
      <c r="B263" s="78" t="s">
        <v>79</v>
      </c>
      <c r="C263" s="1047">
        <v>1</v>
      </c>
      <c r="D263" s="1048">
        <v>0</v>
      </c>
      <c r="E263" s="1048">
        <v>2</v>
      </c>
      <c r="F263" s="1048">
        <v>0</v>
      </c>
      <c r="G263" s="1048">
        <v>0</v>
      </c>
      <c r="H263" s="1048">
        <v>0</v>
      </c>
      <c r="I263" s="1048">
        <v>0</v>
      </c>
      <c r="J263" s="1048">
        <v>34</v>
      </c>
      <c r="K263" s="1048">
        <v>1</v>
      </c>
      <c r="L263" s="1048">
        <v>0</v>
      </c>
      <c r="M263" s="1048">
        <v>6</v>
      </c>
      <c r="N263" s="1049">
        <v>5</v>
      </c>
      <c r="O263" s="1048">
        <v>0</v>
      </c>
      <c r="P263" s="1048">
        <v>0</v>
      </c>
      <c r="Q263" s="1050">
        <v>0</v>
      </c>
      <c r="R263" s="652">
        <f t="shared" si="89"/>
        <v>49</v>
      </c>
      <c r="S263" s="699">
        <f>R263/SUM(R262:R264)</f>
        <v>4.8356853843876443E-3</v>
      </c>
      <c r="T263" s="15"/>
      <c r="U263" s="15"/>
      <c r="V263" s="15"/>
      <c r="W263" s="16"/>
      <c r="X263" s="14"/>
      <c r="Y263" s="15"/>
      <c r="Z263" s="15"/>
      <c r="AA263" s="15"/>
      <c r="AB263" s="15"/>
      <c r="AC263" s="15"/>
      <c r="AD263" s="15"/>
      <c r="AE263" s="15"/>
      <c r="AF263" s="15"/>
      <c r="AG263" s="15"/>
      <c r="AH263" s="15"/>
      <c r="AI263" s="15"/>
      <c r="AJ263" s="15"/>
      <c r="AK263" s="15"/>
      <c r="AL263" s="15"/>
      <c r="AM263" s="15"/>
      <c r="AN263" s="15"/>
      <c r="AO263" s="16"/>
    </row>
    <row r="264" spans="1:41" ht="17.25" hidden="1" customHeight="1" thickBot="1" x14ac:dyDescent="0.3">
      <c r="A264" s="1881"/>
      <c r="B264" s="79" t="s">
        <v>442</v>
      </c>
      <c r="C264" s="1071">
        <v>31</v>
      </c>
      <c r="D264" s="1072">
        <v>208</v>
      </c>
      <c r="E264" s="1072">
        <v>140</v>
      </c>
      <c r="F264" s="1072">
        <v>65</v>
      </c>
      <c r="G264" s="1072">
        <v>58</v>
      </c>
      <c r="H264" s="1072">
        <v>0</v>
      </c>
      <c r="I264" s="1072">
        <v>13</v>
      </c>
      <c r="J264" s="1072">
        <v>5688</v>
      </c>
      <c r="K264" s="1072">
        <v>295</v>
      </c>
      <c r="L264" s="1072">
        <v>130</v>
      </c>
      <c r="M264" s="1072">
        <v>1799</v>
      </c>
      <c r="N264" s="1073">
        <v>527</v>
      </c>
      <c r="O264" s="1072">
        <v>32</v>
      </c>
      <c r="P264" s="1072">
        <v>266</v>
      </c>
      <c r="Q264" s="1074">
        <v>192</v>
      </c>
      <c r="R264" s="654">
        <f t="shared" si="89"/>
        <v>9444</v>
      </c>
      <c r="S264" s="1004">
        <f>R264/SUM(R262:R264)</f>
        <v>0.93200434224810025</v>
      </c>
      <c r="T264" s="15"/>
      <c r="U264" s="15"/>
      <c r="V264" s="15"/>
      <c r="W264" s="16"/>
      <c r="X264" s="14"/>
      <c r="Y264" s="15"/>
      <c r="Z264" s="15"/>
      <c r="AA264" s="15"/>
      <c r="AB264" s="15"/>
      <c r="AC264" s="15"/>
      <c r="AD264" s="15"/>
      <c r="AE264" s="15"/>
      <c r="AF264" s="17"/>
      <c r="AG264" s="15"/>
      <c r="AH264" s="15"/>
      <c r="AI264" s="15"/>
      <c r="AJ264" s="15"/>
      <c r="AK264" s="15"/>
      <c r="AL264" s="15"/>
      <c r="AM264" s="15"/>
      <c r="AN264" s="17"/>
      <c r="AO264" s="16"/>
    </row>
    <row r="265" spans="1:41" ht="17.25" hidden="1" customHeight="1" x14ac:dyDescent="0.25">
      <c r="A265" s="1880" t="s">
        <v>49</v>
      </c>
      <c r="B265" s="227" t="s">
        <v>78</v>
      </c>
      <c r="C265" s="1063">
        <v>0</v>
      </c>
      <c r="D265" s="1064">
        <v>0</v>
      </c>
      <c r="E265" s="1064">
        <v>0</v>
      </c>
      <c r="F265" s="1064">
        <v>2</v>
      </c>
      <c r="G265" s="1064">
        <v>0</v>
      </c>
      <c r="H265" s="1064">
        <v>0</v>
      </c>
      <c r="I265" s="1064">
        <v>0</v>
      </c>
      <c r="J265" s="1064">
        <v>85</v>
      </c>
      <c r="K265" s="1064">
        <v>0</v>
      </c>
      <c r="L265" s="1064">
        <v>0</v>
      </c>
      <c r="M265" s="1064">
        <v>11</v>
      </c>
      <c r="N265" s="1065">
        <v>13</v>
      </c>
      <c r="O265" s="1064">
        <v>0</v>
      </c>
      <c r="P265" s="1064">
        <v>1</v>
      </c>
      <c r="Q265" s="1066">
        <v>0</v>
      </c>
      <c r="R265" s="665">
        <f t="shared" ref="R265:R270" si="90">SUM(C265:Q265)</f>
        <v>112</v>
      </c>
      <c r="S265" s="713">
        <f>R265/SUM(R265:R267)</f>
        <v>0.30107526881720431</v>
      </c>
      <c r="T265" s="15"/>
      <c r="U265" s="15"/>
      <c r="V265" s="15"/>
      <c r="W265" s="16"/>
      <c r="X265" s="14"/>
      <c r="Y265" s="15"/>
      <c r="Z265" s="15"/>
      <c r="AA265" s="15"/>
      <c r="AB265" s="15"/>
      <c r="AC265" s="15"/>
      <c r="AD265" s="15"/>
      <c r="AE265" s="15"/>
      <c r="AF265" s="17"/>
      <c r="AG265" s="15"/>
      <c r="AH265" s="15"/>
      <c r="AI265" s="15"/>
      <c r="AJ265" s="15"/>
      <c r="AK265" s="15"/>
      <c r="AL265" s="15"/>
      <c r="AM265" s="15"/>
      <c r="AN265" s="17"/>
      <c r="AO265" s="16"/>
    </row>
    <row r="266" spans="1:41" ht="17.25" hidden="1" customHeight="1" x14ac:dyDescent="0.25">
      <c r="A266" s="1880"/>
      <c r="B266" s="80" t="s">
        <v>79</v>
      </c>
      <c r="C266" s="1051">
        <v>0</v>
      </c>
      <c r="D266" s="1052">
        <v>0</v>
      </c>
      <c r="E266" s="1052">
        <v>0</v>
      </c>
      <c r="F266" s="1052">
        <v>0</v>
      </c>
      <c r="G266" s="1052">
        <v>0</v>
      </c>
      <c r="H266" s="1052">
        <v>0</v>
      </c>
      <c r="I266" s="1052">
        <v>0</v>
      </c>
      <c r="J266" s="1052">
        <v>11</v>
      </c>
      <c r="K266" s="1052">
        <v>0</v>
      </c>
      <c r="L266" s="1052">
        <v>0</v>
      </c>
      <c r="M266" s="1052">
        <v>0</v>
      </c>
      <c r="N266" s="1053">
        <v>3</v>
      </c>
      <c r="O266" s="1052">
        <v>0</v>
      </c>
      <c r="P266" s="1052">
        <v>0</v>
      </c>
      <c r="Q266" s="1054">
        <v>0</v>
      </c>
      <c r="R266" s="666">
        <f t="shared" si="90"/>
        <v>14</v>
      </c>
      <c r="S266" s="696">
        <f>R266/SUM(R265:R267)</f>
        <v>3.7634408602150539E-2</v>
      </c>
      <c r="T266" s="15"/>
      <c r="U266" s="15"/>
      <c r="V266" s="15"/>
      <c r="W266" s="16"/>
      <c r="X266" s="14"/>
      <c r="Y266" s="15"/>
      <c r="Z266" s="15"/>
      <c r="AA266" s="15"/>
      <c r="AB266" s="15"/>
      <c r="AC266" s="15"/>
      <c r="AD266" s="15"/>
      <c r="AE266" s="15"/>
      <c r="AF266" s="17"/>
      <c r="AG266" s="15"/>
      <c r="AH266" s="15"/>
      <c r="AI266" s="15"/>
      <c r="AJ266" s="15"/>
      <c r="AK266" s="15"/>
      <c r="AL266" s="15"/>
      <c r="AM266" s="15"/>
      <c r="AN266" s="17"/>
      <c r="AO266" s="16"/>
    </row>
    <row r="267" spans="1:41" ht="17.25" hidden="1" customHeight="1" thickBot="1" x14ac:dyDescent="0.3">
      <c r="A267" s="1882"/>
      <c r="B267" s="160" t="s">
        <v>442</v>
      </c>
      <c r="C267" s="1055">
        <v>0</v>
      </c>
      <c r="D267" s="1056">
        <v>0</v>
      </c>
      <c r="E267" s="1056">
        <v>3</v>
      </c>
      <c r="F267" s="1056">
        <v>1</v>
      </c>
      <c r="G267" s="1056">
        <v>0</v>
      </c>
      <c r="H267" s="1056">
        <v>0</v>
      </c>
      <c r="I267" s="1056">
        <v>0</v>
      </c>
      <c r="J267" s="1056">
        <v>150</v>
      </c>
      <c r="K267" s="1056">
        <v>3</v>
      </c>
      <c r="L267" s="1056">
        <v>2</v>
      </c>
      <c r="M267" s="1056">
        <v>60</v>
      </c>
      <c r="N267" s="1057">
        <v>17</v>
      </c>
      <c r="O267" s="1056">
        <v>1</v>
      </c>
      <c r="P267" s="1056">
        <v>6</v>
      </c>
      <c r="Q267" s="1058">
        <v>3</v>
      </c>
      <c r="R267" s="668">
        <f t="shared" si="90"/>
        <v>246</v>
      </c>
      <c r="S267" s="712">
        <f>R267/SUM(R265:R267)</f>
        <v>0.66129032258064513</v>
      </c>
      <c r="T267" s="15"/>
      <c r="U267" s="15"/>
      <c r="V267" s="15"/>
      <c r="W267" s="16"/>
      <c r="X267" s="14"/>
      <c r="Y267" s="16"/>
      <c r="Z267" s="16"/>
      <c r="AA267" s="16"/>
      <c r="AB267" s="16"/>
      <c r="AC267" s="16"/>
      <c r="AD267" s="16"/>
      <c r="AE267" s="16"/>
      <c r="AF267" s="16"/>
      <c r="AG267" s="16"/>
      <c r="AH267" s="16"/>
      <c r="AI267" s="16"/>
      <c r="AJ267" s="16"/>
      <c r="AK267" s="16"/>
      <c r="AL267" s="16"/>
      <c r="AM267" s="16"/>
      <c r="AN267" s="16"/>
      <c r="AO267" s="15"/>
    </row>
    <row r="268" spans="1:41" ht="17.25" hidden="1" customHeight="1" thickTop="1" x14ac:dyDescent="0.25">
      <c r="A268" s="1880" t="s">
        <v>26</v>
      </c>
      <c r="B268" s="159" t="s">
        <v>78</v>
      </c>
      <c r="C268" s="230">
        <f>SUM(C256,C259,C262,C265)</f>
        <v>13</v>
      </c>
      <c r="D268" s="230">
        <f t="shared" ref="D268:I268" si="91">SUM(D256,D259,D262,D265)</f>
        <v>58</v>
      </c>
      <c r="E268" s="230">
        <f t="shared" si="91"/>
        <v>79</v>
      </c>
      <c r="F268" s="230">
        <f t="shared" si="91"/>
        <v>61</v>
      </c>
      <c r="G268" s="230">
        <f t="shared" si="91"/>
        <v>22</v>
      </c>
      <c r="H268" s="230">
        <f t="shared" si="91"/>
        <v>0</v>
      </c>
      <c r="I268" s="230">
        <f t="shared" si="91"/>
        <v>7</v>
      </c>
      <c r="J268" s="230">
        <f>SUM(J256,J259,J262,J265)</f>
        <v>2451</v>
      </c>
      <c r="K268" s="230">
        <f t="shared" ref="K268:Q268" si="92">SUM(K256,K259,K262,K265)</f>
        <v>224</v>
      </c>
      <c r="L268" s="230">
        <f t="shared" si="92"/>
        <v>44</v>
      </c>
      <c r="M268" s="230">
        <f t="shared" si="92"/>
        <v>861</v>
      </c>
      <c r="N268" s="230">
        <f t="shared" si="92"/>
        <v>248</v>
      </c>
      <c r="O268" s="230">
        <f t="shared" si="92"/>
        <v>13</v>
      </c>
      <c r="P268" s="230">
        <f t="shared" si="92"/>
        <v>97</v>
      </c>
      <c r="Q268" s="231">
        <f t="shared" si="92"/>
        <v>92</v>
      </c>
      <c r="R268" s="655">
        <f t="shared" si="90"/>
        <v>4270</v>
      </c>
      <c r="S268" s="899">
        <f>R268/SUM(R268:R270)</f>
        <v>0.18148588915334921</v>
      </c>
      <c r="T268" s="15"/>
      <c r="U268" s="15"/>
      <c r="V268" s="15"/>
      <c r="W268" s="16"/>
      <c r="X268" s="14"/>
      <c r="Y268" s="16"/>
      <c r="Z268" s="16"/>
      <c r="AA268" s="16"/>
      <c r="AB268" s="16"/>
      <c r="AC268" s="16"/>
      <c r="AD268" s="16"/>
      <c r="AE268" s="16"/>
      <c r="AF268" s="16"/>
      <c r="AG268" s="16"/>
      <c r="AH268" s="16"/>
      <c r="AI268" s="16"/>
      <c r="AJ268" s="16"/>
      <c r="AK268" s="16"/>
      <c r="AL268" s="16"/>
      <c r="AM268" s="16"/>
      <c r="AN268" s="16"/>
      <c r="AO268" s="15"/>
    </row>
    <row r="269" spans="1:41" ht="17.25" hidden="1" customHeight="1" x14ac:dyDescent="0.25">
      <c r="A269" s="1880"/>
      <c r="B269" s="78" t="s">
        <v>79</v>
      </c>
      <c r="C269" s="233">
        <f>SUM(C257,C260,C263,C266)</f>
        <v>1</v>
      </c>
      <c r="D269" s="233">
        <f t="shared" ref="D269:Q269" si="93">SUM(D257,D260,D263,D266)</f>
        <v>1</v>
      </c>
      <c r="E269" s="233">
        <f t="shared" si="93"/>
        <v>4</v>
      </c>
      <c r="F269" s="233">
        <f t="shared" si="93"/>
        <v>1</v>
      </c>
      <c r="G269" s="233">
        <f t="shared" si="93"/>
        <v>1</v>
      </c>
      <c r="H269" s="233">
        <f t="shared" si="93"/>
        <v>0</v>
      </c>
      <c r="I269" s="233">
        <f t="shared" si="93"/>
        <v>0</v>
      </c>
      <c r="J269" s="233">
        <f t="shared" si="93"/>
        <v>155</v>
      </c>
      <c r="K269" s="233">
        <f t="shared" si="93"/>
        <v>7</v>
      </c>
      <c r="L269" s="233">
        <f t="shared" si="93"/>
        <v>1</v>
      </c>
      <c r="M269" s="233">
        <f t="shared" si="93"/>
        <v>22</v>
      </c>
      <c r="N269" s="233">
        <f t="shared" si="93"/>
        <v>16</v>
      </c>
      <c r="O269" s="233">
        <f t="shared" si="93"/>
        <v>1</v>
      </c>
      <c r="P269" s="233">
        <f t="shared" si="93"/>
        <v>1</v>
      </c>
      <c r="Q269" s="234">
        <f t="shared" si="93"/>
        <v>2</v>
      </c>
      <c r="R269" s="652">
        <f t="shared" si="90"/>
        <v>213</v>
      </c>
      <c r="S269" s="699">
        <v>0.01</v>
      </c>
      <c r="T269" s="15"/>
      <c r="U269" s="15"/>
      <c r="V269" s="15"/>
      <c r="W269" s="16"/>
      <c r="X269" s="14"/>
      <c r="Y269" s="16"/>
      <c r="Z269" s="16"/>
      <c r="AA269" s="16"/>
      <c r="AB269" s="16"/>
      <c r="AC269" s="16"/>
      <c r="AD269" s="16"/>
      <c r="AE269" s="16"/>
      <c r="AF269" s="16"/>
      <c r="AG269" s="16"/>
      <c r="AH269" s="16"/>
      <c r="AI269" s="16"/>
      <c r="AJ269" s="16"/>
      <c r="AK269" s="16"/>
      <c r="AL269" s="16"/>
      <c r="AM269" s="16"/>
      <c r="AN269" s="16"/>
      <c r="AO269" s="15"/>
    </row>
    <row r="270" spans="1:41" ht="17.25" hidden="1" customHeight="1" thickBot="1" x14ac:dyDescent="0.3">
      <c r="A270" s="1880"/>
      <c r="B270" s="125" t="s">
        <v>442</v>
      </c>
      <c r="C270" s="288">
        <f>SUM(C258,C261,C264,C267)</f>
        <v>63</v>
      </c>
      <c r="D270" s="288">
        <f t="shared" ref="D270:Q270" si="94">SUM(D258,D261,D264,D267)</f>
        <v>387</v>
      </c>
      <c r="E270" s="288">
        <f t="shared" si="94"/>
        <v>289</v>
      </c>
      <c r="F270" s="288">
        <f t="shared" si="94"/>
        <v>130</v>
      </c>
      <c r="G270" s="288">
        <f t="shared" si="94"/>
        <v>126</v>
      </c>
      <c r="H270" s="288">
        <f t="shared" si="94"/>
        <v>0</v>
      </c>
      <c r="I270" s="288">
        <f t="shared" si="94"/>
        <v>24</v>
      </c>
      <c r="J270" s="288">
        <f t="shared" si="94"/>
        <v>11555</v>
      </c>
      <c r="K270" s="288">
        <f t="shared" si="94"/>
        <v>562</v>
      </c>
      <c r="L270" s="288">
        <f t="shared" si="94"/>
        <v>247</v>
      </c>
      <c r="M270" s="288">
        <f t="shared" si="94"/>
        <v>3509</v>
      </c>
      <c r="N270" s="288">
        <f t="shared" si="94"/>
        <v>1097</v>
      </c>
      <c r="O270" s="288">
        <f t="shared" si="94"/>
        <v>75</v>
      </c>
      <c r="P270" s="288">
        <f t="shared" si="94"/>
        <v>569</v>
      </c>
      <c r="Q270" s="653">
        <f t="shared" si="94"/>
        <v>412</v>
      </c>
      <c r="R270" s="654">
        <f t="shared" si="90"/>
        <v>19045</v>
      </c>
      <c r="S270" s="699">
        <f>R270/SUM(R268:R270)</f>
        <v>0.8094610676640599</v>
      </c>
      <c r="T270" s="15"/>
      <c r="U270" s="15"/>
      <c r="V270" s="15"/>
      <c r="W270" s="16"/>
      <c r="X270" s="14"/>
      <c r="Y270" s="14"/>
      <c r="Z270" s="14"/>
      <c r="AA270" s="14"/>
      <c r="AB270" s="14"/>
      <c r="AC270" s="14"/>
      <c r="AD270" s="14"/>
      <c r="AE270" s="14"/>
      <c r="AF270" s="14"/>
      <c r="AG270" s="14"/>
      <c r="AH270" s="14"/>
      <c r="AI270" s="14"/>
      <c r="AJ270" s="14"/>
      <c r="AK270" s="14"/>
      <c r="AL270" s="14"/>
      <c r="AM270" s="14"/>
      <c r="AN270" s="14"/>
      <c r="AO270" s="14"/>
    </row>
    <row r="271" spans="1:41" ht="16.5" hidden="1" thickBot="1" x14ac:dyDescent="0.3">
      <c r="A271" s="1860" t="s">
        <v>350</v>
      </c>
      <c r="B271" s="1861"/>
      <c r="C271" s="1857"/>
      <c r="D271" s="1857"/>
      <c r="E271" s="1857"/>
      <c r="F271" s="1857"/>
      <c r="G271" s="1857"/>
      <c r="H271" s="1857"/>
      <c r="I271" s="1857"/>
      <c r="J271" s="1857"/>
      <c r="K271" s="1857"/>
      <c r="L271" s="1857"/>
      <c r="M271" s="1857"/>
      <c r="N271" s="1857"/>
      <c r="O271" s="1857"/>
      <c r="P271" s="1857"/>
      <c r="Q271" s="1857"/>
      <c r="R271" s="1861"/>
      <c r="S271" s="1862"/>
      <c r="T271" s="15"/>
      <c r="U271" s="15"/>
      <c r="V271" s="15"/>
      <c r="W271" s="16"/>
      <c r="X271" s="14"/>
      <c r="Y271" s="14"/>
      <c r="Z271" s="14"/>
      <c r="AA271" s="14"/>
      <c r="AB271" s="14"/>
      <c r="AC271" s="14"/>
      <c r="AD271" s="14"/>
      <c r="AE271" s="14"/>
      <c r="AF271" s="14"/>
      <c r="AG271" s="14"/>
      <c r="AH271" s="14"/>
      <c r="AI271" s="14"/>
      <c r="AJ271" s="14"/>
      <c r="AK271" s="14"/>
      <c r="AL271" s="14"/>
      <c r="AM271" s="14"/>
      <c r="AN271" s="14"/>
      <c r="AO271" s="14"/>
    </row>
    <row r="272" spans="1:41" ht="17.25" hidden="1" customHeight="1" x14ac:dyDescent="0.25">
      <c r="A272" s="1879" t="s">
        <v>75</v>
      </c>
      <c r="B272" s="77" t="s">
        <v>78</v>
      </c>
      <c r="C272" s="380">
        <v>0</v>
      </c>
      <c r="D272" s="381">
        <v>0</v>
      </c>
      <c r="E272" s="381">
        <v>0</v>
      </c>
      <c r="F272" s="381">
        <v>0</v>
      </c>
      <c r="G272" s="381">
        <v>0</v>
      </c>
      <c r="H272" s="381">
        <v>0</v>
      </c>
      <c r="I272" s="381">
        <v>0</v>
      </c>
      <c r="J272" s="381">
        <v>0</v>
      </c>
      <c r="K272" s="381">
        <v>0</v>
      </c>
      <c r="L272" s="381">
        <v>0</v>
      </c>
      <c r="M272" s="381">
        <v>1</v>
      </c>
      <c r="N272" s="381">
        <v>0</v>
      </c>
      <c r="O272" s="381">
        <v>0</v>
      </c>
      <c r="P272" s="381">
        <v>0</v>
      </c>
      <c r="Q272" s="382">
        <v>0</v>
      </c>
      <c r="R272" s="680">
        <f t="shared" ref="R272:R283" si="95">SUM(C272:Q272)</f>
        <v>1</v>
      </c>
      <c r="S272" s="698">
        <f>R272/SUM(R272:R274)</f>
        <v>7.1942446043165471E-3</v>
      </c>
      <c r="T272" s="15"/>
      <c r="U272" s="15"/>
      <c r="V272" s="15"/>
      <c r="W272" s="16"/>
      <c r="X272" s="14"/>
      <c r="Y272" s="14"/>
      <c r="Z272" s="14"/>
      <c r="AA272" s="14"/>
      <c r="AB272" s="14"/>
      <c r="AC272" s="14"/>
      <c r="AD272" s="14"/>
      <c r="AE272" s="14"/>
      <c r="AF272" s="14"/>
      <c r="AG272" s="14"/>
      <c r="AH272" s="14"/>
      <c r="AI272" s="14"/>
      <c r="AJ272" s="14"/>
      <c r="AK272" s="14"/>
      <c r="AL272" s="14"/>
      <c r="AM272" s="14"/>
      <c r="AN272" s="14"/>
      <c r="AO272" s="14"/>
    </row>
    <row r="273" spans="1:41" ht="17.25" hidden="1" customHeight="1" x14ac:dyDescent="0.25">
      <c r="A273" s="1880"/>
      <c r="B273" s="78" t="s">
        <v>79</v>
      </c>
      <c r="C273" s="383">
        <v>0</v>
      </c>
      <c r="D273" s="383">
        <v>0</v>
      </c>
      <c r="E273" s="383">
        <v>0</v>
      </c>
      <c r="F273" s="383">
        <v>0</v>
      </c>
      <c r="G273" s="383">
        <v>0</v>
      </c>
      <c r="H273" s="383">
        <v>0</v>
      </c>
      <c r="I273" s="383">
        <v>0</v>
      </c>
      <c r="J273" s="383">
        <v>0</v>
      </c>
      <c r="K273" s="383">
        <v>0</v>
      </c>
      <c r="L273" s="383">
        <v>0</v>
      </c>
      <c r="M273" s="383">
        <v>0</v>
      </c>
      <c r="N273" s="383">
        <v>0</v>
      </c>
      <c r="O273" s="383">
        <v>0</v>
      </c>
      <c r="P273" s="383">
        <v>0</v>
      </c>
      <c r="Q273" s="384">
        <v>0</v>
      </c>
      <c r="R273" s="681">
        <f t="shared" si="95"/>
        <v>0</v>
      </c>
      <c r="S273" s="699">
        <f>R273/SUM(R272:R274)</f>
        <v>0</v>
      </c>
      <c r="T273" s="15"/>
      <c r="U273" s="15"/>
      <c r="V273" s="15"/>
      <c r="W273" s="16"/>
      <c r="X273" s="14"/>
      <c r="Y273" s="14"/>
      <c r="Z273" s="14"/>
      <c r="AA273" s="14"/>
      <c r="AB273" s="14"/>
      <c r="AC273" s="14"/>
      <c r="AD273" s="14"/>
      <c r="AE273" s="14"/>
      <c r="AF273" s="14"/>
      <c r="AG273" s="14"/>
      <c r="AH273" s="14"/>
      <c r="AI273" s="14"/>
      <c r="AJ273" s="14"/>
      <c r="AK273" s="14"/>
      <c r="AL273" s="14"/>
      <c r="AM273" s="14"/>
      <c r="AN273" s="14"/>
      <c r="AO273" s="14"/>
    </row>
    <row r="274" spans="1:41" ht="17.25" hidden="1" customHeight="1" thickBot="1" x14ac:dyDescent="0.3">
      <c r="A274" s="1881"/>
      <c r="B274" s="79" t="s">
        <v>442</v>
      </c>
      <c r="C274" s="385">
        <v>1</v>
      </c>
      <c r="D274" s="386">
        <v>2</v>
      </c>
      <c r="E274" s="386">
        <v>1</v>
      </c>
      <c r="F274" s="386">
        <v>2</v>
      </c>
      <c r="G274" s="386">
        <v>1</v>
      </c>
      <c r="H274" s="386">
        <v>0</v>
      </c>
      <c r="I274" s="386">
        <v>0</v>
      </c>
      <c r="J274" s="386">
        <v>72</v>
      </c>
      <c r="K274" s="386">
        <v>3</v>
      </c>
      <c r="L274" s="386">
        <v>2</v>
      </c>
      <c r="M274" s="386">
        <v>34</v>
      </c>
      <c r="N274" s="386">
        <v>10</v>
      </c>
      <c r="O274" s="386">
        <v>1</v>
      </c>
      <c r="P274" s="386">
        <v>4</v>
      </c>
      <c r="Q274" s="387">
        <v>5</v>
      </c>
      <c r="R274" s="682">
        <f t="shared" si="95"/>
        <v>138</v>
      </c>
      <c r="S274" s="700">
        <f>R274/SUM(R272:R274)</f>
        <v>0.9928057553956835</v>
      </c>
      <c r="T274" s="15"/>
      <c r="U274" s="15"/>
      <c r="V274" s="15"/>
      <c r="W274" s="16"/>
      <c r="X274" s="14"/>
      <c r="Y274" s="14"/>
      <c r="Z274" s="14"/>
      <c r="AA274" s="14"/>
      <c r="AB274" s="14"/>
      <c r="AC274" s="14"/>
      <c r="AD274" s="14"/>
      <c r="AE274" s="14"/>
      <c r="AF274" s="14"/>
      <c r="AG274" s="14"/>
      <c r="AH274" s="14"/>
      <c r="AI274" s="14"/>
      <c r="AJ274" s="14"/>
      <c r="AK274" s="14"/>
      <c r="AL274" s="14"/>
      <c r="AM274" s="14"/>
      <c r="AN274" s="14"/>
      <c r="AO274" s="14"/>
    </row>
    <row r="275" spans="1:41" ht="17.25" hidden="1" customHeight="1" x14ac:dyDescent="0.25">
      <c r="A275" s="1879" t="s">
        <v>46</v>
      </c>
      <c r="B275" s="82" t="s">
        <v>78</v>
      </c>
      <c r="C275" s="390">
        <v>10</v>
      </c>
      <c r="D275" s="391">
        <v>44</v>
      </c>
      <c r="E275" s="391">
        <v>68</v>
      </c>
      <c r="F275" s="391">
        <v>58</v>
      </c>
      <c r="G275" s="391">
        <v>18</v>
      </c>
      <c r="H275" s="391">
        <v>0</v>
      </c>
      <c r="I275" s="391">
        <v>7</v>
      </c>
      <c r="J275" s="391">
        <v>2073</v>
      </c>
      <c r="K275" s="391">
        <v>197</v>
      </c>
      <c r="L275" s="391">
        <v>38</v>
      </c>
      <c r="M275" s="391">
        <v>730</v>
      </c>
      <c r="N275" s="391">
        <v>195</v>
      </c>
      <c r="O275" s="391">
        <v>10</v>
      </c>
      <c r="P275" s="391">
        <v>86</v>
      </c>
      <c r="Q275" s="392">
        <v>76</v>
      </c>
      <c r="R275" s="683">
        <f t="shared" si="95"/>
        <v>3610</v>
      </c>
      <c r="S275" s="695">
        <f>R275/SUM(R275:R277)</f>
        <v>0.21489374367521877</v>
      </c>
      <c r="T275" s="15"/>
      <c r="U275" s="15"/>
      <c r="V275" s="15"/>
      <c r="W275" s="16"/>
      <c r="X275" s="14"/>
      <c r="Y275" s="14"/>
      <c r="Z275" s="14"/>
      <c r="AA275" s="14"/>
      <c r="AB275" s="14"/>
      <c r="AC275" s="14"/>
      <c r="AD275" s="14"/>
      <c r="AE275" s="14"/>
      <c r="AF275" s="14"/>
      <c r="AG275" s="14"/>
      <c r="AH275" s="14"/>
      <c r="AI275" s="14"/>
      <c r="AJ275" s="14"/>
      <c r="AK275" s="14"/>
      <c r="AL275" s="14"/>
      <c r="AM275" s="14"/>
      <c r="AN275" s="14"/>
      <c r="AO275" s="14"/>
    </row>
    <row r="276" spans="1:41" ht="17.25" hidden="1" customHeight="1" x14ac:dyDescent="0.25">
      <c r="A276" s="1880"/>
      <c r="B276" s="80" t="s">
        <v>79</v>
      </c>
      <c r="C276" s="393">
        <v>0</v>
      </c>
      <c r="D276" s="394">
        <v>1</v>
      </c>
      <c r="E276" s="394">
        <v>3</v>
      </c>
      <c r="F276" s="394">
        <v>1</v>
      </c>
      <c r="G276" s="394">
        <v>1</v>
      </c>
      <c r="H276" s="394">
        <v>0</v>
      </c>
      <c r="I276" s="394">
        <v>0</v>
      </c>
      <c r="J276" s="394">
        <v>112</v>
      </c>
      <c r="K276" s="394">
        <v>6</v>
      </c>
      <c r="L276" s="394">
        <v>1</v>
      </c>
      <c r="M276" s="394">
        <v>17</v>
      </c>
      <c r="N276" s="394">
        <v>13</v>
      </c>
      <c r="O276" s="394">
        <v>1</v>
      </c>
      <c r="P276" s="394">
        <v>1</v>
      </c>
      <c r="Q276" s="395">
        <v>2</v>
      </c>
      <c r="R276" s="684">
        <f t="shared" si="95"/>
        <v>159</v>
      </c>
      <c r="S276" s="696">
        <f>R276/SUM(R275:R277)</f>
        <v>9.4648490981606055E-3</v>
      </c>
      <c r="T276" s="15"/>
      <c r="U276" s="15"/>
      <c r="V276" s="15"/>
      <c r="W276" s="16"/>
      <c r="X276" s="14"/>
      <c r="Y276" s="14"/>
      <c r="Z276" s="14"/>
      <c r="AA276" s="14"/>
      <c r="AB276" s="14"/>
      <c r="AC276" s="14"/>
      <c r="AD276" s="14"/>
      <c r="AE276" s="14"/>
      <c r="AF276" s="14"/>
      <c r="AG276" s="14"/>
      <c r="AH276" s="14"/>
      <c r="AI276" s="14"/>
      <c r="AJ276" s="14"/>
      <c r="AK276" s="14"/>
      <c r="AL276" s="14"/>
      <c r="AM276" s="14"/>
      <c r="AN276" s="14"/>
      <c r="AO276" s="14"/>
    </row>
    <row r="277" spans="1:41" ht="17.25" hidden="1" customHeight="1" thickBot="1" x14ac:dyDescent="0.3">
      <c r="A277" s="1881"/>
      <c r="B277" s="81" t="s">
        <v>442</v>
      </c>
      <c r="C277" s="396">
        <v>46</v>
      </c>
      <c r="D277" s="397">
        <v>256</v>
      </c>
      <c r="E277" s="397">
        <v>191</v>
      </c>
      <c r="F277" s="397">
        <v>100</v>
      </c>
      <c r="G277" s="397">
        <v>88</v>
      </c>
      <c r="H277" s="397">
        <v>0</v>
      </c>
      <c r="I277" s="397">
        <v>21</v>
      </c>
      <c r="J277" s="397">
        <v>7789</v>
      </c>
      <c r="K277" s="397">
        <v>388</v>
      </c>
      <c r="L277" s="397">
        <v>168</v>
      </c>
      <c r="M277" s="397">
        <v>2500</v>
      </c>
      <c r="N277" s="397">
        <v>753</v>
      </c>
      <c r="O277" s="397">
        <v>41</v>
      </c>
      <c r="P277" s="397">
        <v>393</v>
      </c>
      <c r="Q277" s="398">
        <v>296</v>
      </c>
      <c r="R277" s="685">
        <f t="shared" si="95"/>
        <v>13030</v>
      </c>
      <c r="S277" s="696">
        <f>R277/SUM(R275:R277)</f>
        <v>0.77564140722662067</v>
      </c>
      <c r="T277" s="15"/>
      <c r="U277" s="15"/>
      <c r="V277" s="15"/>
      <c r="W277" s="16"/>
      <c r="X277" s="14"/>
      <c r="Y277" s="14"/>
      <c r="Z277" s="14"/>
      <c r="AA277" s="14"/>
      <c r="AB277" s="14"/>
      <c r="AC277" s="14"/>
      <c r="AD277" s="14"/>
      <c r="AE277" s="14"/>
      <c r="AF277" s="14"/>
      <c r="AG277" s="14"/>
      <c r="AH277" s="14"/>
      <c r="AI277" s="14"/>
      <c r="AJ277" s="14"/>
      <c r="AK277" s="14"/>
      <c r="AL277" s="14"/>
      <c r="AM277" s="14"/>
      <c r="AN277" s="14"/>
      <c r="AO277" s="14"/>
    </row>
    <row r="278" spans="1:41" ht="17.25" hidden="1" customHeight="1" x14ac:dyDescent="0.25">
      <c r="A278" s="1879" t="s">
        <v>47</v>
      </c>
      <c r="B278" s="77" t="s">
        <v>78</v>
      </c>
      <c r="C278" s="380">
        <v>3</v>
      </c>
      <c r="D278" s="381">
        <v>12</v>
      </c>
      <c r="E278" s="381">
        <v>9</v>
      </c>
      <c r="F278" s="381">
        <v>3</v>
      </c>
      <c r="G278" s="381">
        <v>2</v>
      </c>
      <c r="H278" s="381">
        <v>0</v>
      </c>
      <c r="I278" s="381">
        <v>0</v>
      </c>
      <c r="J278" s="381">
        <v>290</v>
      </c>
      <c r="K278" s="381">
        <v>26</v>
      </c>
      <c r="L278" s="381">
        <v>4</v>
      </c>
      <c r="M278" s="381">
        <v>103</v>
      </c>
      <c r="N278" s="381">
        <v>34</v>
      </c>
      <c r="O278" s="381">
        <v>2</v>
      </c>
      <c r="P278" s="381">
        <v>9</v>
      </c>
      <c r="Q278" s="382">
        <v>12</v>
      </c>
      <c r="R278" s="680">
        <f t="shared" si="95"/>
        <v>509</v>
      </c>
      <c r="S278" s="698">
        <f>R278/SUM(R278:R280)</f>
        <v>8.821490467937608E-2</v>
      </c>
      <c r="T278" s="15"/>
      <c r="U278" s="15"/>
      <c r="V278" s="15"/>
      <c r="W278" s="16"/>
      <c r="X278" s="14"/>
      <c r="Y278" s="14"/>
      <c r="Z278" s="14"/>
      <c r="AA278" s="14"/>
      <c r="AB278" s="14"/>
      <c r="AC278" s="14"/>
      <c r="AD278" s="14"/>
      <c r="AE278" s="14"/>
      <c r="AF278" s="14"/>
      <c r="AG278" s="14"/>
      <c r="AH278" s="14"/>
      <c r="AI278" s="14"/>
      <c r="AJ278" s="14"/>
      <c r="AK278" s="14"/>
      <c r="AL278" s="14"/>
      <c r="AM278" s="14"/>
      <c r="AN278" s="14"/>
      <c r="AO278" s="14"/>
    </row>
    <row r="279" spans="1:41" ht="17.25" hidden="1" customHeight="1" x14ac:dyDescent="0.25">
      <c r="A279" s="1880"/>
      <c r="B279" s="78" t="s">
        <v>79</v>
      </c>
      <c r="C279" s="383">
        <v>1</v>
      </c>
      <c r="D279" s="388">
        <v>0</v>
      </c>
      <c r="E279" s="388">
        <v>1</v>
      </c>
      <c r="F279" s="388">
        <v>0</v>
      </c>
      <c r="G279" s="388">
        <v>0</v>
      </c>
      <c r="H279" s="388">
        <v>0</v>
      </c>
      <c r="I279" s="388">
        <v>0</v>
      </c>
      <c r="J279" s="388">
        <v>36</v>
      </c>
      <c r="K279" s="388">
        <v>0</v>
      </c>
      <c r="L279" s="388">
        <v>0</v>
      </c>
      <c r="M279" s="388">
        <v>4</v>
      </c>
      <c r="N279" s="388">
        <v>2</v>
      </c>
      <c r="O279" s="388">
        <v>0</v>
      </c>
      <c r="P279" s="388">
        <v>0</v>
      </c>
      <c r="Q279" s="389">
        <v>0</v>
      </c>
      <c r="R279" s="681">
        <f t="shared" si="95"/>
        <v>44</v>
      </c>
      <c r="S279" s="699">
        <f>R279/SUM(R278:R280)</f>
        <v>7.6256499133448875E-3</v>
      </c>
      <c r="T279" s="15"/>
      <c r="U279" s="15"/>
      <c r="V279" s="15"/>
      <c r="W279" s="16"/>
      <c r="X279" s="14"/>
      <c r="Y279" s="14"/>
      <c r="Z279" s="14"/>
      <c r="AA279" s="14"/>
      <c r="AB279" s="14"/>
      <c r="AC279" s="14"/>
      <c r="AD279" s="14"/>
      <c r="AE279" s="14"/>
      <c r="AF279" s="14"/>
      <c r="AG279" s="14"/>
      <c r="AH279" s="14"/>
      <c r="AI279" s="14"/>
      <c r="AJ279" s="14"/>
      <c r="AK279" s="14"/>
      <c r="AL279" s="14"/>
      <c r="AM279" s="14"/>
      <c r="AN279" s="14"/>
      <c r="AO279" s="14"/>
    </row>
    <row r="280" spans="1:41" ht="17.25" hidden="1" customHeight="1" thickBot="1" x14ac:dyDescent="0.3">
      <c r="A280" s="1880"/>
      <c r="B280" s="125" t="s">
        <v>442</v>
      </c>
      <c r="C280" s="385">
        <v>11</v>
      </c>
      <c r="D280" s="386">
        <v>119</v>
      </c>
      <c r="E280" s="386">
        <v>85</v>
      </c>
      <c r="F280" s="386">
        <v>27</v>
      </c>
      <c r="G280" s="386">
        <v>31</v>
      </c>
      <c r="H280" s="386">
        <v>0</v>
      </c>
      <c r="I280" s="386">
        <v>3</v>
      </c>
      <c r="J280" s="386">
        <v>3285</v>
      </c>
      <c r="K280" s="386">
        <v>145</v>
      </c>
      <c r="L280" s="386">
        <v>73</v>
      </c>
      <c r="M280" s="386">
        <v>877</v>
      </c>
      <c r="N280" s="386">
        <v>289</v>
      </c>
      <c r="O280" s="386">
        <v>27</v>
      </c>
      <c r="P280" s="386">
        <v>151</v>
      </c>
      <c r="Q280" s="387">
        <v>94</v>
      </c>
      <c r="R280" s="682">
        <f t="shared" si="95"/>
        <v>5217</v>
      </c>
      <c r="S280" s="700">
        <f>R280/SUM(R278:R280)</f>
        <v>0.90415944540727899</v>
      </c>
      <c r="T280" s="15"/>
      <c r="U280" s="15"/>
      <c r="V280" s="15"/>
      <c r="W280" s="16"/>
      <c r="X280" s="14"/>
      <c r="Y280" s="14"/>
      <c r="Z280" s="14"/>
      <c r="AA280" s="14"/>
      <c r="AB280" s="14"/>
      <c r="AC280" s="14"/>
      <c r="AD280" s="14"/>
      <c r="AE280" s="14"/>
      <c r="AF280" s="14"/>
      <c r="AG280" s="14"/>
      <c r="AH280" s="14"/>
      <c r="AI280" s="14"/>
      <c r="AJ280" s="14"/>
      <c r="AK280" s="14"/>
      <c r="AL280" s="14"/>
      <c r="AM280" s="14"/>
      <c r="AN280" s="14"/>
      <c r="AO280" s="14"/>
    </row>
    <row r="281" spans="1:41" ht="17.25" hidden="1" customHeight="1" x14ac:dyDescent="0.25">
      <c r="A281" s="1879" t="s">
        <v>77</v>
      </c>
      <c r="B281" s="82" t="s">
        <v>78</v>
      </c>
      <c r="C281" s="399">
        <v>0</v>
      </c>
      <c r="D281" s="400">
        <v>2</v>
      </c>
      <c r="E281" s="400">
        <v>2</v>
      </c>
      <c r="F281" s="400">
        <v>0</v>
      </c>
      <c r="G281" s="400">
        <v>2</v>
      </c>
      <c r="H281" s="400">
        <v>0</v>
      </c>
      <c r="I281" s="400">
        <v>0</v>
      </c>
      <c r="J281" s="400">
        <v>88</v>
      </c>
      <c r="K281" s="400">
        <v>1</v>
      </c>
      <c r="L281" s="400">
        <v>2</v>
      </c>
      <c r="M281" s="400">
        <v>27</v>
      </c>
      <c r="N281" s="400">
        <v>19</v>
      </c>
      <c r="O281" s="400">
        <v>1</v>
      </c>
      <c r="P281" s="400">
        <v>2</v>
      </c>
      <c r="Q281" s="401">
        <v>4</v>
      </c>
      <c r="R281" s="683">
        <f t="shared" si="95"/>
        <v>150</v>
      </c>
      <c r="S281" s="713">
        <f>R281/SUM(R281:R283)</f>
        <v>0.18292682926829268</v>
      </c>
      <c r="T281" s="15"/>
      <c r="U281" s="15"/>
      <c r="V281" s="15"/>
      <c r="W281" s="16"/>
      <c r="X281" s="14"/>
      <c r="Y281" s="14"/>
      <c r="Z281" s="14"/>
      <c r="AA281" s="14"/>
      <c r="AB281" s="14"/>
      <c r="AC281" s="14"/>
      <c r="AD281" s="14"/>
      <c r="AE281" s="14"/>
      <c r="AF281" s="14"/>
      <c r="AG281" s="14"/>
      <c r="AH281" s="14"/>
      <c r="AI281" s="14"/>
      <c r="AJ281" s="14"/>
      <c r="AK281" s="14"/>
      <c r="AL281" s="14"/>
      <c r="AM281" s="14"/>
      <c r="AN281" s="14"/>
      <c r="AO281" s="14"/>
    </row>
    <row r="282" spans="1:41" ht="17.25" hidden="1" customHeight="1" x14ac:dyDescent="0.25">
      <c r="A282" s="1880"/>
      <c r="B282" s="80" t="s">
        <v>79</v>
      </c>
      <c r="C282" s="393">
        <v>0</v>
      </c>
      <c r="D282" s="394">
        <v>0</v>
      </c>
      <c r="E282" s="394">
        <v>0</v>
      </c>
      <c r="F282" s="394">
        <v>0</v>
      </c>
      <c r="G282" s="394">
        <v>0</v>
      </c>
      <c r="H282" s="394">
        <v>0</v>
      </c>
      <c r="I282" s="394">
        <v>0</v>
      </c>
      <c r="J282" s="394">
        <v>7</v>
      </c>
      <c r="K282" s="394">
        <v>1</v>
      </c>
      <c r="L282" s="394">
        <v>0</v>
      </c>
      <c r="M282" s="394">
        <v>1</v>
      </c>
      <c r="N282" s="394">
        <v>1</v>
      </c>
      <c r="O282" s="394">
        <v>0</v>
      </c>
      <c r="P282" s="394">
        <v>0</v>
      </c>
      <c r="Q282" s="395">
        <v>0</v>
      </c>
      <c r="R282" s="684">
        <f t="shared" si="95"/>
        <v>10</v>
      </c>
      <c r="S282" s="696">
        <f>R282/SUM(R281:R283)</f>
        <v>1.2195121951219513E-2</v>
      </c>
      <c r="T282" s="15"/>
      <c r="U282" s="15"/>
      <c r="V282" s="15"/>
      <c r="W282" s="16"/>
      <c r="X282" s="14"/>
      <c r="Y282" s="14"/>
      <c r="Z282" s="14"/>
      <c r="AA282" s="14"/>
      <c r="AB282" s="14"/>
      <c r="AC282" s="14"/>
      <c r="AD282" s="14"/>
      <c r="AE282" s="14"/>
      <c r="AF282" s="14"/>
      <c r="AG282" s="14"/>
      <c r="AH282" s="14"/>
      <c r="AI282" s="14"/>
      <c r="AJ282" s="14"/>
      <c r="AK282" s="14"/>
      <c r="AL282" s="14"/>
      <c r="AM282" s="14"/>
      <c r="AN282" s="14"/>
      <c r="AO282" s="14"/>
    </row>
    <row r="283" spans="1:41" ht="17.25" hidden="1" customHeight="1" thickBot="1" x14ac:dyDescent="0.3">
      <c r="A283" s="1882"/>
      <c r="B283" s="160" t="s">
        <v>442</v>
      </c>
      <c r="C283" s="402">
        <v>5</v>
      </c>
      <c r="D283" s="403">
        <v>10</v>
      </c>
      <c r="E283" s="403">
        <v>12</v>
      </c>
      <c r="F283" s="403">
        <v>1</v>
      </c>
      <c r="G283" s="403">
        <v>6</v>
      </c>
      <c r="H283" s="403">
        <v>0</v>
      </c>
      <c r="I283" s="403">
        <v>0</v>
      </c>
      <c r="J283" s="403">
        <v>409</v>
      </c>
      <c r="K283" s="403">
        <v>26</v>
      </c>
      <c r="L283" s="403">
        <v>4</v>
      </c>
      <c r="M283" s="403">
        <v>98</v>
      </c>
      <c r="N283" s="403">
        <v>45</v>
      </c>
      <c r="O283" s="403">
        <v>6</v>
      </c>
      <c r="P283" s="403">
        <v>21</v>
      </c>
      <c r="Q283" s="404">
        <v>17</v>
      </c>
      <c r="R283" s="687">
        <f t="shared" si="95"/>
        <v>660</v>
      </c>
      <c r="S283" s="712">
        <f>R283/SUM(R281:R283)</f>
        <v>0.80487804878048785</v>
      </c>
      <c r="T283" s="15"/>
      <c r="U283" s="15"/>
      <c r="V283" s="15"/>
      <c r="W283" s="16"/>
      <c r="X283" s="14"/>
      <c r="Y283" s="14"/>
      <c r="Z283" s="14"/>
      <c r="AA283" s="14"/>
      <c r="AB283" s="14"/>
      <c r="AC283" s="14"/>
      <c r="AD283" s="14"/>
      <c r="AE283" s="14"/>
      <c r="AF283" s="14"/>
      <c r="AG283" s="14"/>
      <c r="AH283" s="14"/>
      <c r="AI283" s="14"/>
      <c r="AJ283" s="14"/>
      <c r="AK283" s="14"/>
      <c r="AL283" s="14"/>
      <c r="AM283" s="14"/>
      <c r="AN283" s="14"/>
      <c r="AO283" s="14"/>
    </row>
    <row r="284" spans="1:41" ht="17.25" hidden="1" customHeight="1" thickTop="1" x14ac:dyDescent="0.25">
      <c r="A284" s="1880" t="s">
        <v>26</v>
      </c>
      <c r="B284" s="159" t="s">
        <v>78</v>
      </c>
      <c r="C284" s="230">
        <f>SUM(C272,C275,C278,C281)</f>
        <v>13</v>
      </c>
      <c r="D284" s="230">
        <f t="shared" ref="D284:I284" si="96">SUM(D272,D275,D278,D281)</f>
        <v>58</v>
      </c>
      <c r="E284" s="230">
        <f t="shared" si="96"/>
        <v>79</v>
      </c>
      <c r="F284" s="230">
        <f t="shared" si="96"/>
        <v>61</v>
      </c>
      <c r="G284" s="230">
        <f t="shared" si="96"/>
        <v>22</v>
      </c>
      <c r="H284" s="230">
        <f t="shared" si="96"/>
        <v>0</v>
      </c>
      <c r="I284" s="230">
        <f t="shared" si="96"/>
        <v>7</v>
      </c>
      <c r="J284" s="230">
        <f>SUM(J272,J275,J278,J281)</f>
        <v>2451</v>
      </c>
      <c r="K284" s="230">
        <f t="shared" ref="K284:Q284" si="97">SUM(K272,K275,K278,K281)</f>
        <v>224</v>
      </c>
      <c r="L284" s="230">
        <f t="shared" si="97"/>
        <v>44</v>
      </c>
      <c r="M284" s="230">
        <f t="shared" si="97"/>
        <v>861</v>
      </c>
      <c r="N284" s="230">
        <f t="shared" si="97"/>
        <v>248</v>
      </c>
      <c r="O284" s="230">
        <f t="shared" si="97"/>
        <v>13</v>
      </c>
      <c r="P284" s="230">
        <f t="shared" si="97"/>
        <v>97</v>
      </c>
      <c r="Q284" s="231">
        <f t="shared" si="97"/>
        <v>92</v>
      </c>
      <c r="R284" s="655">
        <f>SUM(C284:Q284)</f>
        <v>4270</v>
      </c>
      <c r="S284" s="698">
        <f>R284/SUM(R284:R286)</f>
        <v>0.18148588915334921</v>
      </c>
      <c r="T284" s="15"/>
      <c r="U284" s="15"/>
      <c r="V284" s="15"/>
      <c r="W284" s="16"/>
      <c r="X284" s="14"/>
      <c r="Y284" s="14"/>
      <c r="Z284" s="14"/>
      <c r="AA284" s="14"/>
      <c r="AB284" s="14"/>
      <c r="AC284" s="14"/>
      <c r="AD284" s="14"/>
      <c r="AE284" s="14"/>
      <c r="AF284" s="14"/>
      <c r="AG284" s="14"/>
      <c r="AH284" s="14"/>
      <c r="AI284" s="14"/>
      <c r="AJ284" s="14"/>
      <c r="AK284" s="14"/>
      <c r="AL284" s="14"/>
      <c r="AM284" s="14"/>
      <c r="AN284" s="14"/>
      <c r="AO284" s="14"/>
    </row>
    <row r="285" spans="1:41" ht="17.25" hidden="1" customHeight="1" x14ac:dyDescent="0.25">
      <c r="A285" s="1880"/>
      <c r="B285" s="78" t="s">
        <v>79</v>
      </c>
      <c r="C285" s="233">
        <f>SUM(C273,C276,C279,C282)</f>
        <v>1</v>
      </c>
      <c r="D285" s="233">
        <f t="shared" ref="D285:Q285" si="98">SUM(D273,D276,D279,D282)</f>
        <v>1</v>
      </c>
      <c r="E285" s="233">
        <f t="shared" si="98"/>
        <v>4</v>
      </c>
      <c r="F285" s="233">
        <f t="shared" si="98"/>
        <v>1</v>
      </c>
      <c r="G285" s="233">
        <f t="shared" si="98"/>
        <v>1</v>
      </c>
      <c r="H285" s="233">
        <f t="shared" si="98"/>
        <v>0</v>
      </c>
      <c r="I285" s="233">
        <f t="shared" si="98"/>
        <v>0</v>
      </c>
      <c r="J285" s="233">
        <f t="shared" si="98"/>
        <v>155</v>
      </c>
      <c r="K285" s="233">
        <f t="shared" si="98"/>
        <v>7</v>
      </c>
      <c r="L285" s="233">
        <f t="shared" si="98"/>
        <v>1</v>
      </c>
      <c r="M285" s="233">
        <f t="shared" si="98"/>
        <v>22</v>
      </c>
      <c r="N285" s="233">
        <f t="shared" si="98"/>
        <v>16</v>
      </c>
      <c r="O285" s="233">
        <f t="shared" si="98"/>
        <v>1</v>
      </c>
      <c r="P285" s="233">
        <f t="shared" si="98"/>
        <v>1</v>
      </c>
      <c r="Q285" s="234">
        <f t="shared" si="98"/>
        <v>2</v>
      </c>
      <c r="R285" s="652">
        <f>SUM(C285:Q285)</f>
        <v>213</v>
      </c>
      <c r="S285" s="699">
        <v>0.01</v>
      </c>
      <c r="T285" s="15"/>
      <c r="U285" s="15"/>
      <c r="V285" s="15"/>
      <c r="W285" s="16"/>
      <c r="X285" s="14"/>
      <c r="Y285" s="14"/>
      <c r="Z285" s="14"/>
      <c r="AA285" s="14"/>
      <c r="AB285" s="14"/>
      <c r="AC285" s="14"/>
      <c r="AD285" s="14"/>
      <c r="AE285" s="14"/>
      <c r="AF285" s="14"/>
      <c r="AG285" s="14"/>
      <c r="AH285" s="14"/>
      <c r="AI285" s="14"/>
      <c r="AJ285" s="14"/>
      <c r="AK285" s="14"/>
      <c r="AL285" s="14"/>
      <c r="AM285" s="14"/>
      <c r="AN285" s="14"/>
      <c r="AO285" s="14"/>
    </row>
    <row r="286" spans="1:41" ht="17.25" hidden="1" customHeight="1" thickBot="1" x14ac:dyDescent="0.3">
      <c r="A286" s="1881"/>
      <c r="B286" s="79" t="s">
        <v>442</v>
      </c>
      <c r="C286" s="288">
        <f>SUM(C274,C277,C280,C283)</f>
        <v>63</v>
      </c>
      <c r="D286" s="288">
        <f t="shared" ref="D286:Q286" si="99">SUM(D274,D277,D280,D283)</f>
        <v>387</v>
      </c>
      <c r="E286" s="288">
        <f t="shared" si="99"/>
        <v>289</v>
      </c>
      <c r="F286" s="288">
        <f t="shared" si="99"/>
        <v>130</v>
      </c>
      <c r="G286" s="288">
        <f t="shared" si="99"/>
        <v>126</v>
      </c>
      <c r="H286" s="288">
        <f t="shared" si="99"/>
        <v>0</v>
      </c>
      <c r="I286" s="288">
        <f t="shared" si="99"/>
        <v>24</v>
      </c>
      <c r="J286" s="288">
        <f t="shared" si="99"/>
        <v>11555</v>
      </c>
      <c r="K286" s="288">
        <f t="shared" si="99"/>
        <v>562</v>
      </c>
      <c r="L286" s="288">
        <f t="shared" si="99"/>
        <v>247</v>
      </c>
      <c r="M286" s="288">
        <f t="shared" si="99"/>
        <v>3509</v>
      </c>
      <c r="N286" s="288">
        <f t="shared" si="99"/>
        <v>1097</v>
      </c>
      <c r="O286" s="288">
        <f t="shared" si="99"/>
        <v>75</v>
      </c>
      <c r="P286" s="288">
        <f t="shared" si="99"/>
        <v>569</v>
      </c>
      <c r="Q286" s="653">
        <f t="shared" si="99"/>
        <v>412</v>
      </c>
      <c r="R286" s="654">
        <f>SUM(C286:Q286)</f>
        <v>19045</v>
      </c>
      <c r="S286" s="699">
        <f>R286/SUM(R284:R286)</f>
        <v>0.8094610676640599</v>
      </c>
      <c r="T286" s="15"/>
      <c r="U286" s="15"/>
      <c r="V286" s="15"/>
      <c r="W286" s="16"/>
      <c r="X286" s="14"/>
      <c r="Y286" s="14"/>
      <c r="Z286" s="14"/>
      <c r="AA286" s="14"/>
      <c r="AB286" s="14"/>
      <c r="AC286" s="14"/>
      <c r="AD286" s="14"/>
      <c r="AE286" s="14"/>
      <c r="AF286" s="14"/>
      <c r="AG286" s="14"/>
      <c r="AH286" s="14"/>
      <c r="AI286" s="14"/>
      <c r="AJ286" s="14"/>
      <c r="AK286" s="14"/>
      <c r="AL286" s="14"/>
      <c r="AM286" s="14"/>
      <c r="AN286" s="14"/>
      <c r="AO286" s="14"/>
    </row>
    <row r="287" spans="1:41" ht="15.75" hidden="1" customHeight="1" x14ac:dyDescent="0.25">
      <c r="A287" s="1879" t="s">
        <v>43</v>
      </c>
      <c r="B287" s="82" t="s">
        <v>78</v>
      </c>
      <c r="C287" s="702">
        <f t="shared" ref="C287:R287" si="100">C284/SUM(C284:C286)</f>
        <v>0.16883116883116883</v>
      </c>
      <c r="D287" s="703">
        <f t="shared" si="100"/>
        <v>0.13004484304932734</v>
      </c>
      <c r="E287" s="703">
        <f t="shared" si="100"/>
        <v>0.21236559139784947</v>
      </c>
      <c r="F287" s="703">
        <f t="shared" si="100"/>
        <v>0.31770833333333331</v>
      </c>
      <c r="G287" s="703">
        <f t="shared" si="100"/>
        <v>0.1476510067114094</v>
      </c>
      <c r="H287" s="703">
        <v>0</v>
      </c>
      <c r="I287" s="703">
        <f t="shared" si="100"/>
        <v>0.22580645161290322</v>
      </c>
      <c r="J287" s="703">
        <f t="shared" si="100"/>
        <v>0.17308099710472424</v>
      </c>
      <c r="K287" s="703">
        <f t="shared" si="100"/>
        <v>0.28247162673392184</v>
      </c>
      <c r="L287" s="703">
        <f t="shared" si="100"/>
        <v>0.15068493150684931</v>
      </c>
      <c r="M287" s="703">
        <f t="shared" si="100"/>
        <v>0.19603825136612021</v>
      </c>
      <c r="N287" s="703">
        <f t="shared" si="100"/>
        <v>0.18221895664952242</v>
      </c>
      <c r="O287" s="703">
        <f t="shared" si="100"/>
        <v>0.14606741573033707</v>
      </c>
      <c r="P287" s="703">
        <f t="shared" si="100"/>
        <v>0.14542728635682159</v>
      </c>
      <c r="Q287" s="817">
        <f t="shared" si="100"/>
        <v>0.18181818181818182</v>
      </c>
      <c r="R287" s="698">
        <f t="shared" si="100"/>
        <v>0.18148588915334921</v>
      </c>
      <c r="S287" s="1850"/>
      <c r="T287" s="15"/>
      <c r="U287" s="15"/>
      <c r="V287" s="15"/>
      <c r="W287" s="16"/>
      <c r="X287" s="14"/>
      <c r="Y287" s="14"/>
      <c r="Z287" s="14"/>
      <c r="AA287" s="14"/>
      <c r="AB287" s="14"/>
      <c r="AC287" s="14"/>
      <c r="AD287" s="14"/>
      <c r="AE287" s="14"/>
      <c r="AF287" s="14"/>
      <c r="AG287" s="14"/>
      <c r="AH287" s="14"/>
      <c r="AI287" s="14"/>
      <c r="AJ287" s="14"/>
      <c r="AK287" s="14"/>
      <c r="AL287" s="14"/>
      <c r="AM287" s="14"/>
      <c r="AN287" s="14"/>
      <c r="AO287" s="14"/>
    </row>
    <row r="288" spans="1:41" ht="15.75" hidden="1" customHeight="1" x14ac:dyDescent="0.25">
      <c r="A288" s="1880"/>
      <c r="B288" s="80" t="s">
        <v>79</v>
      </c>
      <c r="C288" s="705">
        <f t="shared" ref="C288:R288" si="101">C285/SUM(C284:C286)</f>
        <v>1.2987012987012988E-2</v>
      </c>
      <c r="D288" s="706">
        <f t="shared" si="101"/>
        <v>2.242152466367713E-3</v>
      </c>
      <c r="E288" s="706">
        <f t="shared" si="101"/>
        <v>1.0752688172043012E-2</v>
      </c>
      <c r="F288" s="706">
        <f t="shared" si="101"/>
        <v>5.208333333333333E-3</v>
      </c>
      <c r="G288" s="706">
        <f t="shared" si="101"/>
        <v>6.7114093959731542E-3</v>
      </c>
      <c r="H288" s="706">
        <v>0</v>
      </c>
      <c r="I288" s="706">
        <f t="shared" si="101"/>
        <v>0</v>
      </c>
      <c r="J288" s="706">
        <f t="shared" si="101"/>
        <v>1.0945554692465222E-2</v>
      </c>
      <c r="K288" s="706">
        <f t="shared" si="101"/>
        <v>8.8272383354350576E-3</v>
      </c>
      <c r="L288" s="706">
        <f t="shared" si="101"/>
        <v>3.4246575342465752E-3</v>
      </c>
      <c r="M288" s="706">
        <f t="shared" si="101"/>
        <v>5.0091074681238613E-3</v>
      </c>
      <c r="N288" s="706">
        <f t="shared" si="101"/>
        <v>1.1756061719324026E-2</v>
      </c>
      <c r="O288" s="706">
        <f t="shared" si="101"/>
        <v>1.1235955056179775E-2</v>
      </c>
      <c r="P288" s="706">
        <f t="shared" si="101"/>
        <v>1.4992503748125937E-3</v>
      </c>
      <c r="Q288" s="818">
        <f t="shared" si="101"/>
        <v>3.952569169960474E-3</v>
      </c>
      <c r="R288" s="699">
        <f t="shared" si="101"/>
        <v>9.0530431825909547E-3</v>
      </c>
      <c r="S288" s="1851"/>
      <c r="T288" s="15"/>
      <c r="U288" s="15"/>
      <c r="V288" s="15"/>
      <c r="W288" s="16"/>
      <c r="X288" s="14"/>
      <c r="Y288" s="14"/>
      <c r="Z288" s="14"/>
      <c r="AA288" s="14"/>
      <c r="AB288" s="14"/>
      <c r="AC288" s="14"/>
      <c r="AD288" s="14"/>
      <c r="AE288" s="14"/>
      <c r="AF288" s="14"/>
      <c r="AG288" s="14"/>
      <c r="AH288" s="14"/>
      <c r="AI288" s="14"/>
      <c r="AJ288" s="14"/>
      <c r="AK288" s="14"/>
      <c r="AL288" s="14"/>
      <c r="AM288" s="14"/>
      <c r="AN288" s="14"/>
      <c r="AO288" s="14"/>
    </row>
    <row r="289" spans="1:41" ht="18.75" hidden="1" customHeight="1" thickBot="1" x14ac:dyDescent="0.3">
      <c r="A289" s="1881"/>
      <c r="B289" s="81" t="s">
        <v>442</v>
      </c>
      <c r="C289" s="715">
        <f t="shared" ref="C289:Q289" si="102">C286/SUM(C284:C286)</f>
        <v>0.81818181818181823</v>
      </c>
      <c r="D289" s="715">
        <f t="shared" si="102"/>
        <v>0.86771300448430488</v>
      </c>
      <c r="E289" s="716">
        <f t="shared" si="102"/>
        <v>0.7768817204301075</v>
      </c>
      <c r="F289" s="716">
        <f t="shared" si="102"/>
        <v>0.67708333333333337</v>
      </c>
      <c r="G289" s="716">
        <v>0.84499999999999997</v>
      </c>
      <c r="H289" s="716">
        <v>0</v>
      </c>
      <c r="I289" s="716">
        <f t="shared" si="102"/>
        <v>0.77419354838709675</v>
      </c>
      <c r="J289" s="716">
        <f t="shared" si="102"/>
        <v>0.81597344820281048</v>
      </c>
      <c r="K289" s="716">
        <f t="shared" si="102"/>
        <v>0.70870113493064313</v>
      </c>
      <c r="L289" s="716">
        <f t="shared" si="102"/>
        <v>0.84589041095890416</v>
      </c>
      <c r="M289" s="716">
        <f t="shared" si="102"/>
        <v>0.79895264116575593</v>
      </c>
      <c r="N289" s="716">
        <f t="shared" si="102"/>
        <v>0.80602498163115355</v>
      </c>
      <c r="O289" s="716">
        <f t="shared" si="102"/>
        <v>0.84269662921348309</v>
      </c>
      <c r="P289" s="716">
        <v>0.85399999999999998</v>
      </c>
      <c r="Q289" s="819">
        <f t="shared" si="102"/>
        <v>0.81422924901185767</v>
      </c>
      <c r="R289" s="819">
        <v>0.81</v>
      </c>
      <c r="S289" s="1852"/>
      <c r="T289" s="15"/>
      <c r="U289" s="15"/>
      <c r="V289" s="17"/>
      <c r="W289" s="16"/>
      <c r="X289" s="14"/>
      <c r="Y289" s="14"/>
      <c r="Z289" s="14"/>
      <c r="AA289" s="14"/>
      <c r="AB289" s="14"/>
      <c r="AC289" s="14"/>
      <c r="AD289" s="14"/>
      <c r="AE289" s="14"/>
      <c r="AF289" s="14"/>
      <c r="AG289" s="14"/>
      <c r="AH289" s="14"/>
      <c r="AI289" s="14"/>
      <c r="AJ289" s="14"/>
      <c r="AK289" s="14"/>
      <c r="AL289" s="14"/>
      <c r="AM289" s="14"/>
      <c r="AN289" s="14"/>
      <c r="AO289" s="14"/>
    </row>
    <row r="290" spans="1:41" ht="29.25" customHeight="1" x14ac:dyDescent="0.25">
      <c r="A290" s="1890" t="s">
        <v>936</v>
      </c>
      <c r="B290" s="1890"/>
      <c r="C290" s="1890"/>
      <c r="D290" s="1890"/>
      <c r="E290" s="1890"/>
      <c r="F290" s="1890"/>
      <c r="G290" s="1890"/>
      <c r="H290" s="1890"/>
      <c r="I290" s="1890"/>
      <c r="J290" s="1890"/>
      <c r="K290" s="1890"/>
      <c r="L290" s="1890"/>
      <c r="M290" s="1890"/>
      <c r="N290" s="1890"/>
      <c r="O290" s="1890"/>
      <c r="P290" s="1890"/>
      <c r="Q290" s="1890"/>
      <c r="R290" s="1890"/>
      <c r="S290" s="1890"/>
    </row>
    <row r="291" spans="1:41" ht="27" customHeight="1" x14ac:dyDescent="0.25">
      <c r="A291" s="1889" t="s">
        <v>942</v>
      </c>
      <c r="B291" s="1889"/>
      <c r="C291" s="1889"/>
      <c r="D291" s="1889"/>
      <c r="E291" s="1889"/>
      <c r="F291" s="1889"/>
      <c r="G291" s="1889"/>
      <c r="H291" s="1889"/>
      <c r="I291" s="1889"/>
      <c r="J291" s="1889"/>
      <c r="K291" s="1889"/>
      <c r="L291" s="1889"/>
      <c r="M291" s="1889"/>
      <c r="N291" s="1889"/>
      <c r="O291" s="1889"/>
      <c r="P291" s="1889"/>
      <c r="Q291" s="1889"/>
      <c r="R291" s="1889"/>
      <c r="S291" s="1889"/>
    </row>
    <row r="292" spans="1:41" ht="15" customHeight="1" x14ac:dyDescent="0.25">
      <c r="A292" s="294"/>
      <c r="B292" s="294"/>
      <c r="C292" s="294"/>
      <c r="D292" s="294"/>
      <c r="E292" s="294"/>
      <c r="F292" s="294"/>
      <c r="G292" s="294"/>
      <c r="H292" s="294"/>
      <c r="I292" s="961"/>
      <c r="J292" s="294"/>
      <c r="K292" s="294"/>
      <c r="L292" s="294"/>
      <c r="M292" s="294"/>
      <c r="N292" s="294"/>
      <c r="O292" s="294"/>
      <c r="P292" s="294"/>
      <c r="Q292" s="294"/>
      <c r="R292" s="294"/>
      <c r="S292" s="708"/>
    </row>
    <row r="293" spans="1:41" ht="21.75" customHeight="1" x14ac:dyDescent="0.25">
      <c r="A293" s="294"/>
      <c r="B293" s="294"/>
      <c r="C293" s="294"/>
      <c r="D293" s="294"/>
      <c r="E293" s="294"/>
      <c r="F293" s="294"/>
      <c r="G293" s="294"/>
      <c r="H293" s="294"/>
      <c r="I293" s="294"/>
      <c r="J293" s="294"/>
      <c r="K293" s="294"/>
      <c r="L293" s="294"/>
      <c r="M293" s="294"/>
      <c r="N293" s="294"/>
      <c r="O293" s="294"/>
      <c r="P293" s="294"/>
      <c r="Q293" s="294"/>
      <c r="R293" s="294"/>
      <c r="S293" s="708"/>
    </row>
    <row r="294" spans="1:41" ht="16.5" hidden="1" customHeight="1" thickBot="1" x14ac:dyDescent="0.3">
      <c r="A294" s="1871" t="s">
        <v>434</v>
      </c>
      <c r="B294" s="1872"/>
      <c r="C294" s="1872"/>
      <c r="D294" s="1872"/>
      <c r="E294" s="1872"/>
      <c r="F294" s="1872"/>
      <c r="G294" s="1872"/>
      <c r="H294" s="1872"/>
      <c r="I294" s="1872"/>
      <c r="J294" s="1872"/>
      <c r="K294" s="1872"/>
      <c r="L294" s="1872"/>
      <c r="M294" s="1872"/>
      <c r="N294" s="1872"/>
      <c r="O294" s="1872"/>
      <c r="P294" s="1872"/>
      <c r="Q294" s="1872"/>
      <c r="R294" s="1872"/>
      <c r="S294" s="1873"/>
    </row>
    <row r="295" spans="1:41" ht="15.75" hidden="1" customHeight="1" thickBot="1" x14ac:dyDescent="0.3">
      <c r="A295" s="1853" t="s">
        <v>703</v>
      </c>
      <c r="B295" s="1854"/>
      <c r="C295" s="1854"/>
      <c r="D295" s="1854"/>
      <c r="E295" s="1854"/>
      <c r="F295" s="1854"/>
      <c r="G295" s="1854"/>
      <c r="H295" s="1854"/>
      <c r="I295" s="1854"/>
      <c r="J295" s="1854"/>
      <c r="K295" s="1854"/>
      <c r="L295" s="1854"/>
      <c r="M295" s="1854"/>
      <c r="N295" s="1854"/>
      <c r="O295" s="1854"/>
      <c r="P295" s="1854"/>
      <c r="Q295" s="1854"/>
      <c r="R295" s="1854"/>
      <c r="S295" s="1855"/>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row>
    <row r="296" spans="1:41" ht="71.25" hidden="1" customHeight="1" thickBot="1" x14ac:dyDescent="0.3">
      <c r="A296" s="75"/>
      <c r="B296" s="161" t="s">
        <v>97</v>
      </c>
      <c r="C296" s="724" t="s">
        <v>80</v>
      </c>
      <c r="D296" s="170" t="s">
        <v>81</v>
      </c>
      <c r="E296" s="170" t="s">
        <v>82</v>
      </c>
      <c r="F296" s="170" t="s">
        <v>83</v>
      </c>
      <c r="G296" s="170" t="s">
        <v>84</v>
      </c>
      <c r="H296" s="170" t="s">
        <v>85</v>
      </c>
      <c r="I296" s="170" t="s">
        <v>86</v>
      </c>
      <c r="J296" s="170" t="s">
        <v>87</v>
      </c>
      <c r="K296" s="170" t="s">
        <v>88</v>
      </c>
      <c r="L296" s="170" t="s">
        <v>89</v>
      </c>
      <c r="M296" s="170" t="s">
        <v>90</v>
      </c>
      <c r="N296" s="170" t="s">
        <v>91</v>
      </c>
      <c r="O296" s="170" t="s">
        <v>92</v>
      </c>
      <c r="P296" s="170" t="s">
        <v>93</v>
      </c>
      <c r="Q296" s="171" t="s">
        <v>94</v>
      </c>
      <c r="R296" s="161" t="s">
        <v>95</v>
      </c>
      <c r="S296" s="161" t="s">
        <v>443</v>
      </c>
      <c r="T296" s="15"/>
      <c r="U296" s="15"/>
      <c r="V296" s="15"/>
      <c r="W296" s="16"/>
      <c r="X296" s="14"/>
      <c r="Y296" s="15"/>
      <c r="Z296" s="15"/>
      <c r="AA296" s="15"/>
      <c r="AB296" s="15"/>
      <c r="AC296" s="15"/>
      <c r="AD296" s="15"/>
      <c r="AE296" s="15"/>
      <c r="AF296" s="15"/>
      <c r="AG296" s="15"/>
      <c r="AH296" s="15"/>
      <c r="AI296" s="15"/>
      <c r="AJ296" s="15"/>
      <c r="AK296" s="15"/>
      <c r="AL296" s="15"/>
      <c r="AM296" s="15"/>
      <c r="AN296" s="15"/>
      <c r="AO296" s="16"/>
    </row>
    <row r="297" spans="1:41" ht="15.75" hidden="1" customHeight="1" thickBot="1" x14ac:dyDescent="0.3">
      <c r="A297" s="1856" t="s">
        <v>76</v>
      </c>
      <c r="B297" s="1857"/>
      <c r="C297" s="1857"/>
      <c r="D297" s="1857"/>
      <c r="E297" s="1857"/>
      <c r="F297" s="1857"/>
      <c r="G297" s="1857"/>
      <c r="H297" s="1857"/>
      <c r="I297" s="1857"/>
      <c r="J297" s="1857"/>
      <c r="K297" s="1857"/>
      <c r="L297" s="1857"/>
      <c r="M297" s="1857"/>
      <c r="N297" s="1857"/>
      <c r="O297" s="1857"/>
      <c r="P297" s="1857"/>
      <c r="Q297" s="1857"/>
      <c r="R297" s="1857"/>
      <c r="S297" s="1858"/>
      <c r="T297" s="15"/>
      <c r="U297" s="15"/>
      <c r="V297" s="15"/>
      <c r="W297" s="16"/>
      <c r="X297" s="14"/>
      <c r="Y297" s="15"/>
      <c r="Z297" s="15"/>
      <c r="AA297" s="15"/>
      <c r="AB297" s="15"/>
      <c r="AC297" s="15"/>
      <c r="AD297" s="15"/>
      <c r="AE297" s="15"/>
      <c r="AF297" s="17"/>
      <c r="AG297" s="15"/>
      <c r="AH297" s="15"/>
      <c r="AI297" s="15"/>
      <c r="AJ297" s="15"/>
      <c r="AK297" s="15"/>
      <c r="AL297" s="15"/>
      <c r="AM297" s="15"/>
      <c r="AN297" s="17"/>
      <c r="AO297" s="16"/>
    </row>
    <row r="298" spans="1:41" ht="17.25" hidden="1" customHeight="1" x14ac:dyDescent="0.25">
      <c r="A298" s="1849" t="s">
        <v>44</v>
      </c>
      <c r="B298" s="77" t="s">
        <v>78</v>
      </c>
      <c r="C298" s="575">
        <v>4</v>
      </c>
      <c r="D298" s="381">
        <v>22</v>
      </c>
      <c r="E298" s="381">
        <v>24</v>
      </c>
      <c r="F298" s="381">
        <v>20</v>
      </c>
      <c r="G298" s="381">
        <v>6</v>
      </c>
      <c r="H298" s="381">
        <v>0</v>
      </c>
      <c r="I298" s="381">
        <v>8</v>
      </c>
      <c r="J298" s="381">
        <v>819</v>
      </c>
      <c r="K298" s="381">
        <v>100</v>
      </c>
      <c r="L298" s="381">
        <v>11</v>
      </c>
      <c r="M298" s="381">
        <v>186</v>
      </c>
      <c r="N298" s="381">
        <v>74</v>
      </c>
      <c r="O298" s="381">
        <v>4</v>
      </c>
      <c r="P298" s="381">
        <v>32</v>
      </c>
      <c r="Q298" s="576">
        <v>34</v>
      </c>
      <c r="R298" s="651">
        <f t="shared" ref="R298:R309" si="103">SUM(C298:Q298)</f>
        <v>1344</v>
      </c>
      <c r="S298" s="698">
        <f>R298/SUM(R298:R300)</f>
        <v>0.35480464625131997</v>
      </c>
      <c r="T298" s="15"/>
      <c r="U298" s="15"/>
      <c r="V298" s="15"/>
      <c r="W298" s="16"/>
      <c r="X298" s="14"/>
      <c r="Y298" s="15"/>
      <c r="Z298" s="15"/>
      <c r="AA298" s="15"/>
      <c r="AB298" s="15"/>
      <c r="AC298" s="15"/>
      <c r="AD298" s="15"/>
      <c r="AE298" s="15"/>
      <c r="AF298" s="17"/>
      <c r="AG298" s="15"/>
      <c r="AH298" s="15"/>
      <c r="AI298" s="15"/>
      <c r="AJ298" s="15"/>
      <c r="AK298" s="15"/>
      <c r="AL298" s="15"/>
      <c r="AM298" s="15"/>
      <c r="AN298" s="17"/>
      <c r="AO298" s="16"/>
    </row>
    <row r="299" spans="1:41" ht="17.25" hidden="1" customHeight="1" x14ac:dyDescent="0.25">
      <c r="A299" s="1847"/>
      <c r="B299" s="78" t="s">
        <v>79</v>
      </c>
      <c r="C299" s="577">
        <v>1</v>
      </c>
      <c r="D299" s="383">
        <v>2</v>
      </c>
      <c r="E299" s="383">
        <v>2</v>
      </c>
      <c r="F299" s="383">
        <v>3</v>
      </c>
      <c r="G299" s="383">
        <v>0</v>
      </c>
      <c r="H299" s="383">
        <v>0</v>
      </c>
      <c r="I299" s="383">
        <v>0</v>
      </c>
      <c r="J299" s="383">
        <v>59</v>
      </c>
      <c r="K299" s="383">
        <v>10</v>
      </c>
      <c r="L299" s="383">
        <v>1</v>
      </c>
      <c r="M299" s="383">
        <v>12</v>
      </c>
      <c r="N299" s="383">
        <v>9</v>
      </c>
      <c r="O299" s="383">
        <v>1</v>
      </c>
      <c r="P299" s="383">
        <v>3</v>
      </c>
      <c r="Q299" s="578">
        <v>2</v>
      </c>
      <c r="R299" s="652">
        <f t="shared" si="103"/>
        <v>105</v>
      </c>
      <c r="S299" s="699">
        <f>R299/SUM(R298:R300)</f>
        <v>2.7719112988384371E-2</v>
      </c>
      <c r="T299" s="15"/>
      <c r="U299" s="15"/>
      <c r="V299" s="15"/>
      <c r="W299" s="16"/>
      <c r="X299" s="14"/>
      <c r="Y299" s="15"/>
      <c r="Z299" s="15"/>
      <c r="AA299" s="15"/>
      <c r="AB299" s="15"/>
      <c r="AC299" s="15"/>
      <c r="AD299" s="15"/>
      <c r="AE299" s="15"/>
      <c r="AF299" s="17"/>
      <c r="AG299" s="15"/>
      <c r="AH299" s="15"/>
      <c r="AI299" s="15"/>
      <c r="AJ299" s="15"/>
      <c r="AK299" s="15"/>
      <c r="AL299" s="15"/>
      <c r="AM299" s="15"/>
      <c r="AN299" s="17"/>
      <c r="AO299" s="16"/>
    </row>
    <row r="300" spans="1:41" ht="17.25" hidden="1" customHeight="1" thickBot="1" x14ac:dyDescent="0.3">
      <c r="A300" s="1848"/>
      <c r="B300" s="79" t="s">
        <v>442</v>
      </c>
      <c r="C300" s="579">
        <v>3</v>
      </c>
      <c r="D300" s="386">
        <v>37</v>
      </c>
      <c r="E300" s="386">
        <v>30</v>
      </c>
      <c r="F300" s="386">
        <v>18</v>
      </c>
      <c r="G300" s="386">
        <v>17</v>
      </c>
      <c r="H300" s="386">
        <v>0</v>
      </c>
      <c r="I300" s="386">
        <v>3</v>
      </c>
      <c r="J300" s="386">
        <v>1459</v>
      </c>
      <c r="K300" s="386">
        <v>73</v>
      </c>
      <c r="L300" s="386">
        <v>41</v>
      </c>
      <c r="M300" s="386">
        <v>332</v>
      </c>
      <c r="N300" s="386">
        <v>168</v>
      </c>
      <c r="O300" s="386">
        <v>7</v>
      </c>
      <c r="P300" s="386">
        <v>72</v>
      </c>
      <c r="Q300" s="580">
        <v>79</v>
      </c>
      <c r="R300" s="654">
        <f t="shared" si="103"/>
        <v>2339</v>
      </c>
      <c r="S300" s="700">
        <f>R300/SUM(R298:R300)</f>
        <v>0.61747624076029572</v>
      </c>
      <c r="T300" s="15"/>
      <c r="U300" s="15"/>
      <c r="V300" s="15"/>
      <c r="W300" s="16"/>
      <c r="X300" s="14"/>
      <c r="Y300" s="15"/>
      <c r="Z300" s="15"/>
      <c r="AA300" s="15"/>
      <c r="AB300" s="15"/>
      <c r="AC300" s="15"/>
      <c r="AD300" s="15"/>
      <c r="AE300" s="15"/>
      <c r="AF300" s="15"/>
      <c r="AG300" s="15"/>
      <c r="AH300" s="15"/>
      <c r="AI300" s="15"/>
      <c r="AJ300" s="15"/>
      <c r="AK300" s="15"/>
      <c r="AL300" s="15"/>
      <c r="AM300" s="15"/>
      <c r="AN300" s="15"/>
      <c r="AO300" s="16"/>
    </row>
    <row r="301" spans="1:41" ht="17.25" hidden="1" customHeight="1" x14ac:dyDescent="0.25">
      <c r="A301" s="1849" t="s">
        <v>48</v>
      </c>
      <c r="B301" s="82" t="s">
        <v>78</v>
      </c>
      <c r="C301" s="581">
        <v>3</v>
      </c>
      <c r="D301" s="391">
        <v>42</v>
      </c>
      <c r="E301" s="391">
        <v>34</v>
      </c>
      <c r="F301" s="391">
        <v>17</v>
      </c>
      <c r="G301" s="391">
        <v>5</v>
      </c>
      <c r="H301" s="391">
        <v>0</v>
      </c>
      <c r="I301" s="391">
        <v>2</v>
      </c>
      <c r="J301" s="391">
        <v>1014</v>
      </c>
      <c r="K301" s="391">
        <v>79</v>
      </c>
      <c r="L301" s="391">
        <v>22</v>
      </c>
      <c r="M301" s="391">
        <v>559</v>
      </c>
      <c r="N301" s="391">
        <v>107</v>
      </c>
      <c r="O301" s="391">
        <v>5</v>
      </c>
      <c r="P301" s="391">
        <v>70</v>
      </c>
      <c r="Q301" s="582">
        <v>21</v>
      </c>
      <c r="R301" s="665">
        <f t="shared" si="103"/>
        <v>1980</v>
      </c>
      <c r="S301" s="695">
        <f>R301/SUM(R301:R303)</f>
        <v>0.20833333333333334</v>
      </c>
      <c r="T301" s="15"/>
      <c r="U301" s="15"/>
      <c r="V301" s="15"/>
      <c r="W301" s="16"/>
      <c r="X301" s="14"/>
      <c r="Y301" s="15"/>
      <c r="Z301" s="15"/>
      <c r="AA301" s="15"/>
      <c r="AB301" s="15"/>
      <c r="AC301" s="15"/>
      <c r="AD301" s="15"/>
      <c r="AE301" s="15"/>
      <c r="AF301" s="15"/>
      <c r="AG301" s="15"/>
      <c r="AH301" s="15"/>
      <c r="AI301" s="15"/>
      <c r="AJ301" s="15"/>
      <c r="AK301" s="15"/>
      <c r="AL301" s="15"/>
      <c r="AM301" s="15"/>
      <c r="AN301" s="15"/>
      <c r="AO301" s="16"/>
    </row>
    <row r="302" spans="1:41" ht="17.25" hidden="1" customHeight="1" x14ac:dyDescent="0.25">
      <c r="A302" s="1847"/>
      <c r="B302" s="80" t="s">
        <v>79</v>
      </c>
      <c r="C302" s="583">
        <v>0</v>
      </c>
      <c r="D302" s="394">
        <v>5</v>
      </c>
      <c r="E302" s="394">
        <v>5</v>
      </c>
      <c r="F302" s="394">
        <v>0</v>
      </c>
      <c r="G302" s="394">
        <v>0</v>
      </c>
      <c r="H302" s="394">
        <v>0</v>
      </c>
      <c r="I302" s="394">
        <v>1</v>
      </c>
      <c r="J302" s="394">
        <v>69</v>
      </c>
      <c r="K302" s="394">
        <v>8</v>
      </c>
      <c r="L302" s="394">
        <v>0</v>
      </c>
      <c r="M302" s="394">
        <v>22</v>
      </c>
      <c r="N302" s="394">
        <v>13</v>
      </c>
      <c r="O302" s="394">
        <v>1</v>
      </c>
      <c r="P302" s="394">
        <v>6</v>
      </c>
      <c r="Q302" s="584">
        <v>0</v>
      </c>
      <c r="R302" s="666">
        <f t="shared" si="103"/>
        <v>130</v>
      </c>
      <c r="S302" s="696">
        <f>R302/SUM(R301:R303)</f>
        <v>1.3678451178451179E-2</v>
      </c>
      <c r="T302" s="15"/>
      <c r="U302" s="15"/>
      <c r="V302" s="15"/>
      <c r="W302" s="16"/>
      <c r="X302" s="14"/>
      <c r="Y302" s="15"/>
      <c r="Z302" s="15"/>
      <c r="AA302" s="15"/>
      <c r="AB302" s="15"/>
      <c r="AC302" s="15"/>
      <c r="AD302" s="15"/>
      <c r="AE302" s="15"/>
      <c r="AF302" s="15"/>
      <c r="AG302" s="15"/>
      <c r="AH302" s="15"/>
      <c r="AI302" s="15"/>
      <c r="AJ302" s="15"/>
      <c r="AK302" s="15"/>
      <c r="AL302" s="15"/>
      <c r="AM302" s="15"/>
      <c r="AN302" s="15"/>
      <c r="AO302" s="16"/>
    </row>
    <row r="303" spans="1:41" ht="17.25" hidden="1" customHeight="1" thickBot="1" x14ac:dyDescent="0.3">
      <c r="A303" s="1848"/>
      <c r="B303" s="81" t="s">
        <v>442</v>
      </c>
      <c r="C303" s="585">
        <v>24</v>
      </c>
      <c r="D303" s="397">
        <v>144</v>
      </c>
      <c r="E303" s="397">
        <v>106</v>
      </c>
      <c r="F303" s="397">
        <v>66</v>
      </c>
      <c r="G303" s="397">
        <v>67</v>
      </c>
      <c r="H303" s="397">
        <v>0</v>
      </c>
      <c r="I303" s="397">
        <v>16</v>
      </c>
      <c r="J303" s="397">
        <v>4508</v>
      </c>
      <c r="K303" s="397">
        <v>237</v>
      </c>
      <c r="L303" s="397">
        <v>119</v>
      </c>
      <c r="M303" s="397">
        <v>1282</v>
      </c>
      <c r="N303" s="397">
        <v>398</v>
      </c>
      <c r="O303" s="397">
        <v>21</v>
      </c>
      <c r="P303" s="397">
        <v>254</v>
      </c>
      <c r="Q303" s="586">
        <v>152</v>
      </c>
      <c r="R303" s="667">
        <f t="shared" si="103"/>
        <v>7394</v>
      </c>
      <c r="S303" s="697">
        <f>R303/SUM(R301:R303)</f>
        <v>0.77798821548821551</v>
      </c>
      <c r="T303" s="15"/>
      <c r="U303" s="15"/>
      <c r="V303" s="15"/>
      <c r="W303" s="16"/>
      <c r="X303" s="14"/>
      <c r="Y303" s="15"/>
      <c r="Z303" s="15"/>
      <c r="AA303" s="15"/>
      <c r="AB303" s="15"/>
      <c r="AC303" s="15"/>
      <c r="AD303" s="15"/>
      <c r="AE303" s="15"/>
      <c r="AF303" s="15"/>
      <c r="AG303" s="15"/>
      <c r="AH303" s="15"/>
      <c r="AI303" s="15"/>
      <c r="AJ303" s="15"/>
      <c r="AK303" s="15"/>
      <c r="AL303" s="15"/>
      <c r="AM303" s="15"/>
      <c r="AN303" s="15"/>
      <c r="AO303" s="16"/>
    </row>
    <row r="304" spans="1:41" ht="17.25" hidden="1" customHeight="1" x14ac:dyDescent="0.25">
      <c r="A304" s="1849" t="s">
        <v>45</v>
      </c>
      <c r="B304" s="77" t="s">
        <v>78</v>
      </c>
      <c r="C304" s="575">
        <v>2</v>
      </c>
      <c r="D304" s="381">
        <v>15</v>
      </c>
      <c r="E304" s="381">
        <v>12</v>
      </c>
      <c r="F304" s="381">
        <v>10</v>
      </c>
      <c r="G304" s="381">
        <v>0</v>
      </c>
      <c r="H304" s="381">
        <v>0</v>
      </c>
      <c r="I304" s="381">
        <v>3</v>
      </c>
      <c r="J304" s="381">
        <v>364</v>
      </c>
      <c r="K304" s="381">
        <v>28</v>
      </c>
      <c r="L304" s="381">
        <v>6</v>
      </c>
      <c r="M304" s="381">
        <v>120</v>
      </c>
      <c r="N304" s="381">
        <v>34</v>
      </c>
      <c r="O304" s="381">
        <v>3</v>
      </c>
      <c r="P304" s="381">
        <v>20</v>
      </c>
      <c r="Q304" s="576">
        <v>10</v>
      </c>
      <c r="R304" s="651">
        <f t="shared" si="103"/>
        <v>627</v>
      </c>
      <c r="S304" s="698">
        <f>R304/SUM(R304:R306)</f>
        <v>6.4632512112153387E-2</v>
      </c>
      <c r="T304" s="15"/>
      <c r="U304" s="15"/>
      <c r="V304" s="15"/>
      <c r="W304" s="16"/>
      <c r="X304" s="14"/>
      <c r="Y304" s="15"/>
      <c r="Z304" s="15"/>
      <c r="AA304" s="15"/>
      <c r="AB304" s="15"/>
      <c r="AC304" s="15"/>
      <c r="AD304" s="15"/>
      <c r="AE304" s="15"/>
      <c r="AF304" s="15"/>
      <c r="AG304" s="15"/>
      <c r="AH304" s="15"/>
      <c r="AI304" s="15"/>
      <c r="AJ304" s="15"/>
      <c r="AK304" s="15"/>
      <c r="AL304" s="15"/>
      <c r="AM304" s="15"/>
      <c r="AN304" s="15"/>
      <c r="AO304" s="16"/>
    </row>
    <row r="305" spans="1:41" ht="17.25" hidden="1" customHeight="1" x14ac:dyDescent="0.25">
      <c r="A305" s="1847"/>
      <c r="B305" s="78" t="s">
        <v>79</v>
      </c>
      <c r="C305" s="577">
        <v>0</v>
      </c>
      <c r="D305" s="388">
        <v>2</v>
      </c>
      <c r="E305" s="388">
        <v>3</v>
      </c>
      <c r="F305" s="388">
        <v>0</v>
      </c>
      <c r="G305" s="388">
        <v>0</v>
      </c>
      <c r="H305" s="388">
        <v>0</v>
      </c>
      <c r="I305" s="388">
        <v>1</v>
      </c>
      <c r="J305" s="388">
        <v>27</v>
      </c>
      <c r="K305" s="388">
        <v>9</v>
      </c>
      <c r="L305" s="388">
        <v>2</v>
      </c>
      <c r="M305" s="388">
        <v>19</v>
      </c>
      <c r="N305" s="388">
        <v>7</v>
      </c>
      <c r="O305" s="388">
        <v>1</v>
      </c>
      <c r="P305" s="388">
        <v>6</v>
      </c>
      <c r="Q305" s="587">
        <v>1</v>
      </c>
      <c r="R305" s="652">
        <f t="shared" si="103"/>
        <v>78</v>
      </c>
      <c r="S305" s="699">
        <f>R305/SUM(R304:R306)</f>
        <v>8.0404082053396556E-3</v>
      </c>
      <c r="T305" s="15"/>
      <c r="U305" s="15"/>
      <c r="V305" s="15"/>
      <c r="W305" s="16"/>
      <c r="X305" s="14"/>
      <c r="Y305" s="15"/>
      <c r="Z305" s="15"/>
      <c r="AA305" s="15"/>
      <c r="AB305" s="15"/>
      <c r="AC305" s="15"/>
      <c r="AD305" s="15"/>
      <c r="AE305" s="15"/>
      <c r="AF305" s="15"/>
      <c r="AG305" s="15"/>
      <c r="AH305" s="15"/>
      <c r="AI305" s="15"/>
      <c r="AJ305" s="15"/>
      <c r="AK305" s="15"/>
      <c r="AL305" s="15"/>
      <c r="AM305" s="15"/>
      <c r="AN305" s="15"/>
      <c r="AO305" s="16"/>
    </row>
    <row r="306" spans="1:41" ht="17.25" hidden="1" customHeight="1" thickBot="1" x14ac:dyDescent="0.3">
      <c r="A306" s="1848"/>
      <c r="B306" s="79" t="s">
        <v>442</v>
      </c>
      <c r="C306" s="579">
        <v>33</v>
      </c>
      <c r="D306" s="386">
        <v>212</v>
      </c>
      <c r="E306" s="386">
        <v>142</v>
      </c>
      <c r="F306" s="386">
        <v>80</v>
      </c>
      <c r="G306" s="386">
        <v>59</v>
      </c>
      <c r="H306" s="386">
        <v>0</v>
      </c>
      <c r="I306" s="386">
        <v>16</v>
      </c>
      <c r="J306" s="386">
        <v>5410</v>
      </c>
      <c r="K306" s="386">
        <v>256</v>
      </c>
      <c r="L306" s="386">
        <v>139</v>
      </c>
      <c r="M306" s="386">
        <v>1665</v>
      </c>
      <c r="N306" s="386">
        <v>511</v>
      </c>
      <c r="O306" s="386">
        <v>27</v>
      </c>
      <c r="P306" s="386">
        <v>256</v>
      </c>
      <c r="Q306" s="580">
        <v>190</v>
      </c>
      <c r="R306" s="654">
        <f t="shared" si="103"/>
        <v>8996</v>
      </c>
      <c r="S306" s="700">
        <f>R306/SUM(R304:R306)</f>
        <v>0.92732707968250694</v>
      </c>
      <c r="T306" s="15"/>
      <c r="U306" s="15"/>
      <c r="V306" s="15"/>
      <c r="W306" s="16"/>
      <c r="X306" s="14"/>
      <c r="Y306" s="15"/>
      <c r="Z306" s="15"/>
      <c r="AA306" s="15"/>
      <c r="AB306" s="15"/>
      <c r="AC306" s="15"/>
      <c r="AD306" s="15"/>
      <c r="AE306" s="15"/>
      <c r="AF306" s="17"/>
      <c r="AG306" s="15"/>
      <c r="AH306" s="15"/>
      <c r="AI306" s="15"/>
      <c r="AJ306" s="15"/>
      <c r="AK306" s="15"/>
      <c r="AL306" s="15"/>
      <c r="AM306" s="15"/>
      <c r="AN306" s="17"/>
      <c r="AO306" s="16"/>
    </row>
    <row r="307" spans="1:41" ht="17.25" hidden="1" customHeight="1" x14ac:dyDescent="0.25">
      <c r="A307" s="1847" t="s">
        <v>49</v>
      </c>
      <c r="B307" s="227" t="s">
        <v>78</v>
      </c>
      <c r="C307" s="588">
        <v>0</v>
      </c>
      <c r="D307" s="400">
        <v>0</v>
      </c>
      <c r="E307" s="400">
        <v>2</v>
      </c>
      <c r="F307" s="400">
        <v>0</v>
      </c>
      <c r="G307" s="400">
        <v>0</v>
      </c>
      <c r="H307" s="400">
        <v>0</v>
      </c>
      <c r="I307" s="400">
        <v>0</v>
      </c>
      <c r="J307" s="400">
        <v>81</v>
      </c>
      <c r="K307" s="400">
        <v>0</v>
      </c>
      <c r="L307" s="400">
        <v>0</v>
      </c>
      <c r="M307" s="400">
        <v>9</v>
      </c>
      <c r="N307" s="400">
        <v>10</v>
      </c>
      <c r="O307" s="400">
        <v>0</v>
      </c>
      <c r="P307" s="400">
        <v>2</v>
      </c>
      <c r="Q307" s="589">
        <v>1</v>
      </c>
      <c r="R307" s="665">
        <f>SUM(C307:Q307)</f>
        <v>105</v>
      </c>
      <c r="S307" s="695">
        <f>R307/SUM(R307:R309)</f>
        <v>0.31531531531531531</v>
      </c>
      <c r="T307" s="15"/>
      <c r="U307" s="15"/>
      <c r="V307" s="15"/>
      <c r="W307" s="16"/>
      <c r="X307" s="14"/>
      <c r="Y307" s="15"/>
      <c r="Z307" s="15"/>
      <c r="AA307" s="15"/>
      <c r="AB307" s="15"/>
      <c r="AC307" s="15"/>
      <c r="AD307" s="15"/>
      <c r="AE307" s="15"/>
      <c r="AF307" s="17"/>
      <c r="AG307" s="15"/>
      <c r="AH307" s="15"/>
      <c r="AI307" s="15"/>
      <c r="AJ307" s="15"/>
      <c r="AK307" s="15"/>
      <c r="AL307" s="15"/>
      <c r="AM307" s="15"/>
      <c r="AN307" s="17"/>
      <c r="AO307" s="16"/>
    </row>
    <row r="308" spans="1:41" ht="17.25" hidden="1" customHeight="1" x14ac:dyDescent="0.25">
      <c r="A308" s="1847"/>
      <c r="B308" s="80" t="s">
        <v>79</v>
      </c>
      <c r="C308" s="583">
        <v>0</v>
      </c>
      <c r="D308" s="394">
        <v>1</v>
      </c>
      <c r="E308" s="394">
        <v>0</v>
      </c>
      <c r="F308" s="394">
        <v>0</v>
      </c>
      <c r="G308" s="394">
        <v>0</v>
      </c>
      <c r="H308" s="394">
        <v>0</v>
      </c>
      <c r="I308" s="394">
        <v>0</v>
      </c>
      <c r="J308" s="394">
        <v>5</v>
      </c>
      <c r="K308" s="394">
        <v>0</v>
      </c>
      <c r="L308" s="394">
        <v>0</v>
      </c>
      <c r="M308" s="394">
        <v>0</v>
      </c>
      <c r="N308" s="394">
        <v>6</v>
      </c>
      <c r="O308" s="394">
        <v>0</v>
      </c>
      <c r="P308" s="394">
        <v>0</v>
      </c>
      <c r="Q308" s="584">
        <v>0</v>
      </c>
      <c r="R308" s="666">
        <f t="shared" si="103"/>
        <v>12</v>
      </c>
      <c r="S308" s="696">
        <f>R308/SUM(R307:R309)</f>
        <v>3.6036036036036036E-2</v>
      </c>
      <c r="T308" s="15"/>
      <c r="U308" s="15"/>
      <c r="V308" s="15"/>
      <c r="W308" s="16"/>
      <c r="X308" s="14"/>
      <c r="Y308" s="15"/>
      <c r="Z308" s="15"/>
      <c r="AA308" s="15"/>
      <c r="AB308" s="15"/>
      <c r="AC308" s="15"/>
      <c r="AD308" s="15"/>
      <c r="AE308" s="15"/>
      <c r="AF308" s="17"/>
      <c r="AG308" s="15"/>
      <c r="AH308" s="15"/>
      <c r="AI308" s="15"/>
      <c r="AJ308" s="15"/>
      <c r="AK308" s="15"/>
      <c r="AL308" s="15"/>
      <c r="AM308" s="15"/>
      <c r="AN308" s="17"/>
      <c r="AO308" s="16"/>
    </row>
    <row r="309" spans="1:41" ht="17.25" hidden="1" customHeight="1" thickBot="1" x14ac:dyDescent="0.3">
      <c r="A309" s="1859"/>
      <c r="B309" s="160" t="s">
        <v>442</v>
      </c>
      <c r="C309" s="590">
        <v>1</v>
      </c>
      <c r="D309" s="403">
        <v>2</v>
      </c>
      <c r="E309" s="403">
        <v>3</v>
      </c>
      <c r="F309" s="403">
        <v>0</v>
      </c>
      <c r="G309" s="403">
        <v>0</v>
      </c>
      <c r="H309" s="403">
        <v>0</v>
      </c>
      <c r="I309" s="403">
        <v>1</v>
      </c>
      <c r="J309" s="403">
        <v>141</v>
      </c>
      <c r="K309" s="403">
        <v>1</v>
      </c>
      <c r="L309" s="403">
        <v>2</v>
      </c>
      <c r="M309" s="403">
        <v>36</v>
      </c>
      <c r="N309" s="403">
        <v>21</v>
      </c>
      <c r="O309" s="403">
        <v>0</v>
      </c>
      <c r="P309" s="403">
        <v>7</v>
      </c>
      <c r="Q309" s="591">
        <v>1</v>
      </c>
      <c r="R309" s="668">
        <f t="shared" si="103"/>
        <v>216</v>
      </c>
      <c r="S309" s="712">
        <f>R309/SUM(R307:R309)</f>
        <v>0.64864864864864868</v>
      </c>
      <c r="T309" s="15"/>
      <c r="U309" s="15"/>
      <c r="V309" s="15"/>
      <c r="W309" s="16"/>
      <c r="X309" s="14"/>
      <c r="Y309" s="16"/>
      <c r="Z309" s="16"/>
      <c r="AA309" s="16"/>
      <c r="AB309" s="16"/>
      <c r="AC309" s="16"/>
      <c r="AD309" s="16"/>
      <c r="AE309" s="16"/>
      <c r="AF309" s="16"/>
      <c r="AG309" s="16"/>
      <c r="AH309" s="16"/>
      <c r="AI309" s="16"/>
      <c r="AJ309" s="16"/>
      <c r="AK309" s="16"/>
      <c r="AL309" s="16"/>
      <c r="AM309" s="16"/>
      <c r="AN309" s="16"/>
      <c r="AO309" s="15"/>
    </row>
    <row r="310" spans="1:41" ht="17.25" hidden="1" customHeight="1" thickTop="1" x14ac:dyDescent="0.25">
      <c r="A310" s="1847" t="s">
        <v>26</v>
      </c>
      <c r="B310" s="159" t="s">
        <v>78</v>
      </c>
      <c r="C310" s="230">
        <f>SUM(C298,C301,C304,C307)</f>
        <v>9</v>
      </c>
      <c r="D310" s="230">
        <f t="shared" ref="D310:I310" si="104">SUM(D298,D301,D304,D307)</f>
        <v>79</v>
      </c>
      <c r="E310" s="230">
        <f t="shared" si="104"/>
        <v>72</v>
      </c>
      <c r="F310" s="230">
        <f t="shared" si="104"/>
        <v>47</v>
      </c>
      <c r="G310" s="230">
        <f t="shared" si="104"/>
        <v>11</v>
      </c>
      <c r="H310" s="230">
        <f t="shared" si="104"/>
        <v>0</v>
      </c>
      <c r="I310" s="230">
        <f t="shared" si="104"/>
        <v>13</v>
      </c>
      <c r="J310" s="230">
        <f>SUM(J298,J301,J304,J307)</f>
        <v>2278</v>
      </c>
      <c r="K310" s="230">
        <f t="shared" ref="K310:Q310" si="105">SUM(K298,K301,K304,K307)</f>
        <v>207</v>
      </c>
      <c r="L310" s="230">
        <f t="shared" si="105"/>
        <v>39</v>
      </c>
      <c r="M310" s="230">
        <f t="shared" si="105"/>
        <v>874</v>
      </c>
      <c r="N310" s="230">
        <f t="shared" si="105"/>
        <v>225</v>
      </c>
      <c r="O310" s="230">
        <f t="shared" si="105"/>
        <v>12</v>
      </c>
      <c r="P310" s="230">
        <f t="shared" si="105"/>
        <v>124</v>
      </c>
      <c r="Q310" s="231">
        <f t="shared" si="105"/>
        <v>66</v>
      </c>
      <c r="R310" s="655">
        <f>SUM(C310:Q310)</f>
        <v>4056</v>
      </c>
      <c r="S310" s="793">
        <f>R310/SUM(R310:R312)</f>
        <v>0.17388322044070995</v>
      </c>
      <c r="T310" s="15"/>
      <c r="U310" s="15"/>
      <c r="V310" s="15"/>
      <c r="W310" s="16"/>
      <c r="X310" s="14"/>
      <c r="Y310" s="16"/>
      <c r="Z310" s="16"/>
      <c r="AA310" s="16"/>
      <c r="AB310" s="16"/>
      <c r="AC310" s="16"/>
      <c r="AD310" s="16"/>
      <c r="AE310" s="16"/>
      <c r="AF310" s="16"/>
      <c r="AG310" s="16"/>
      <c r="AH310" s="16"/>
      <c r="AI310" s="16"/>
      <c r="AJ310" s="16"/>
      <c r="AK310" s="16"/>
      <c r="AL310" s="16"/>
      <c r="AM310" s="16"/>
      <c r="AN310" s="16"/>
      <c r="AO310" s="15"/>
    </row>
    <row r="311" spans="1:41" ht="17.25" hidden="1" customHeight="1" x14ac:dyDescent="0.25">
      <c r="A311" s="1847"/>
      <c r="B311" s="78" t="s">
        <v>79</v>
      </c>
      <c r="C311" s="233">
        <f>SUM(C299,C302,C305,C308)</f>
        <v>1</v>
      </c>
      <c r="D311" s="233">
        <f t="shared" ref="D311:Q311" si="106">SUM(D299,D302,D305,D308)</f>
        <v>10</v>
      </c>
      <c r="E311" s="233">
        <f t="shared" si="106"/>
        <v>10</v>
      </c>
      <c r="F311" s="233">
        <f t="shared" si="106"/>
        <v>3</v>
      </c>
      <c r="G311" s="233">
        <f t="shared" si="106"/>
        <v>0</v>
      </c>
      <c r="H311" s="233">
        <f t="shared" si="106"/>
        <v>0</v>
      </c>
      <c r="I311" s="233">
        <f t="shared" si="106"/>
        <v>2</v>
      </c>
      <c r="J311" s="233">
        <f t="shared" si="106"/>
        <v>160</v>
      </c>
      <c r="K311" s="233">
        <f t="shared" si="106"/>
        <v>27</v>
      </c>
      <c r="L311" s="233">
        <f t="shared" si="106"/>
        <v>3</v>
      </c>
      <c r="M311" s="233">
        <f t="shared" si="106"/>
        <v>53</v>
      </c>
      <c r="N311" s="233">
        <f t="shared" si="106"/>
        <v>35</v>
      </c>
      <c r="O311" s="233">
        <f t="shared" si="106"/>
        <v>3</v>
      </c>
      <c r="P311" s="233">
        <f t="shared" si="106"/>
        <v>15</v>
      </c>
      <c r="Q311" s="234">
        <f t="shared" si="106"/>
        <v>3</v>
      </c>
      <c r="R311" s="652">
        <f>SUM(C311:Q311)</f>
        <v>325</v>
      </c>
      <c r="S311" s="701">
        <f>R311/SUM(R310:R312)</f>
        <v>1.3932950355826116E-2</v>
      </c>
      <c r="T311" s="15"/>
      <c r="U311" s="15"/>
      <c r="V311" s="15"/>
      <c r="W311" s="16"/>
      <c r="X311" s="14"/>
      <c r="Y311" s="16"/>
      <c r="Z311" s="16"/>
      <c r="AA311" s="16"/>
      <c r="AB311" s="16"/>
      <c r="AC311" s="16"/>
      <c r="AD311" s="16"/>
      <c r="AE311" s="16"/>
      <c r="AF311" s="16"/>
      <c r="AG311" s="16"/>
      <c r="AH311" s="16"/>
      <c r="AI311" s="16"/>
      <c r="AJ311" s="16"/>
      <c r="AK311" s="16"/>
      <c r="AL311" s="16"/>
      <c r="AM311" s="16"/>
      <c r="AN311" s="16"/>
      <c r="AO311" s="15"/>
    </row>
    <row r="312" spans="1:41" ht="17.25" hidden="1" customHeight="1" thickBot="1" x14ac:dyDescent="0.3">
      <c r="A312" s="1847"/>
      <c r="B312" s="125" t="s">
        <v>442</v>
      </c>
      <c r="C312" s="288">
        <f>SUM(C300,C303,C306,C309)</f>
        <v>61</v>
      </c>
      <c r="D312" s="288">
        <f t="shared" ref="D312:Q312" si="107">SUM(D300,D303,D306,D309)</f>
        <v>395</v>
      </c>
      <c r="E312" s="288">
        <f t="shared" si="107"/>
        <v>281</v>
      </c>
      <c r="F312" s="288">
        <f t="shared" si="107"/>
        <v>164</v>
      </c>
      <c r="G312" s="288">
        <f t="shared" si="107"/>
        <v>143</v>
      </c>
      <c r="H312" s="288">
        <f t="shared" si="107"/>
        <v>0</v>
      </c>
      <c r="I312" s="288">
        <f t="shared" si="107"/>
        <v>36</v>
      </c>
      <c r="J312" s="288">
        <f t="shared" si="107"/>
        <v>11518</v>
      </c>
      <c r="K312" s="288">
        <f t="shared" si="107"/>
        <v>567</v>
      </c>
      <c r="L312" s="288">
        <f t="shared" si="107"/>
        <v>301</v>
      </c>
      <c r="M312" s="288">
        <f t="shared" si="107"/>
        <v>3315</v>
      </c>
      <c r="N312" s="288">
        <f t="shared" si="107"/>
        <v>1098</v>
      </c>
      <c r="O312" s="288">
        <f t="shared" si="107"/>
        <v>55</v>
      </c>
      <c r="P312" s="288">
        <f t="shared" si="107"/>
        <v>589</v>
      </c>
      <c r="Q312" s="653">
        <f t="shared" si="107"/>
        <v>422</v>
      </c>
      <c r="R312" s="654">
        <f>SUM(C312:Q312)</f>
        <v>18945</v>
      </c>
      <c r="S312" s="700">
        <f>R312/SUM(R310:R312)</f>
        <v>0.81218382920346399</v>
      </c>
      <c r="T312" s="15"/>
      <c r="U312" s="15"/>
      <c r="V312" s="15"/>
      <c r="W312" s="16"/>
      <c r="X312" s="14"/>
      <c r="Y312" s="14"/>
      <c r="Z312" s="14"/>
      <c r="AA312" s="14"/>
      <c r="AB312" s="14"/>
      <c r="AC312" s="14"/>
      <c r="AD312" s="14"/>
      <c r="AE312" s="14"/>
      <c r="AF312" s="14"/>
      <c r="AG312" s="14"/>
      <c r="AH312" s="14"/>
      <c r="AI312" s="14"/>
      <c r="AJ312" s="14"/>
      <c r="AK312" s="14"/>
      <c r="AL312" s="14"/>
      <c r="AM312" s="14"/>
      <c r="AN312" s="14"/>
      <c r="AO312" s="14"/>
    </row>
    <row r="313" spans="1:41" s="632" customFormat="1" ht="17.25" hidden="1" customHeight="1" x14ac:dyDescent="0.25">
      <c r="A313" s="1886" t="s">
        <v>43</v>
      </c>
      <c r="B313" s="631" t="s">
        <v>78</v>
      </c>
      <c r="C313" s="664">
        <f>C310/SUM(C310:C312)</f>
        <v>0.12676056338028169</v>
      </c>
      <c r="D313" s="670">
        <f>D310/SUM(D310:D312)</f>
        <v>0.16322314049586778</v>
      </c>
      <c r="E313" s="670">
        <f>E310/SUM(E310:E312)</f>
        <v>0.19834710743801653</v>
      </c>
      <c r="F313" s="670">
        <f>F310/SUM(F310:F312)</f>
        <v>0.21962616822429906</v>
      </c>
      <c r="G313" s="670">
        <f>G310/SUM(G310:G312)</f>
        <v>7.1428571428571425E-2</v>
      </c>
      <c r="H313" s="670">
        <v>0</v>
      </c>
      <c r="I313" s="670">
        <f t="shared" ref="I313:R313" si="108">I310/SUM(I310:I312)</f>
        <v>0.25490196078431371</v>
      </c>
      <c r="J313" s="670">
        <f t="shared" si="108"/>
        <v>0.16322728575523074</v>
      </c>
      <c r="K313" s="670">
        <f t="shared" si="108"/>
        <v>0.25842696629213485</v>
      </c>
      <c r="L313" s="670">
        <f t="shared" si="108"/>
        <v>0.11370262390670553</v>
      </c>
      <c r="M313" s="670">
        <f t="shared" si="108"/>
        <v>0.20603488920320603</v>
      </c>
      <c r="N313" s="670">
        <f t="shared" si="108"/>
        <v>0.16568483063328424</v>
      </c>
      <c r="O313" s="670">
        <f t="shared" si="108"/>
        <v>0.17142857142857143</v>
      </c>
      <c r="P313" s="670">
        <f t="shared" si="108"/>
        <v>0.17032967032967034</v>
      </c>
      <c r="Q313" s="675">
        <f t="shared" si="108"/>
        <v>0.13441955193482688</v>
      </c>
      <c r="R313" s="669">
        <f t="shared" si="108"/>
        <v>0.17388322044070995</v>
      </c>
      <c r="S313" s="1883"/>
      <c r="T313" s="636"/>
      <c r="U313" s="636"/>
      <c r="V313" s="636"/>
      <c r="W313" s="637"/>
      <c r="X313" s="633"/>
      <c r="Y313" s="633"/>
      <c r="Z313" s="633"/>
      <c r="AA313" s="633"/>
      <c r="AB313" s="633"/>
      <c r="AC313" s="633"/>
      <c r="AD313" s="633"/>
      <c r="AE313" s="633"/>
      <c r="AF313" s="633"/>
      <c r="AG313" s="633"/>
      <c r="AH313" s="633"/>
      <c r="AI313" s="633"/>
      <c r="AJ313" s="633"/>
      <c r="AK313" s="633"/>
      <c r="AL313" s="633"/>
      <c r="AM313" s="633"/>
      <c r="AN313" s="633"/>
      <c r="AO313" s="633"/>
    </row>
    <row r="314" spans="1:41" s="632" customFormat="1" ht="17.25" hidden="1" customHeight="1" x14ac:dyDescent="0.25">
      <c r="A314" s="1887"/>
      <c r="B314" s="634" t="s">
        <v>79</v>
      </c>
      <c r="C314" s="671">
        <f>C311/SUM(C310:C312)</f>
        <v>1.4084507042253521E-2</v>
      </c>
      <c r="D314" s="672">
        <f>D311/SUM(D310:D312)</f>
        <v>2.0661157024793389E-2</v>
      </c>
      <c r="E314" s="672">
        <f>E311/SUM(E310:E312)</f>
        <v>2.7548209366391185E-2</v>
      </c>
      <c r="F314" s="672">
        <f>F311/SUM(F310:F312)</f>
        <v>1.4018691588785047E-2</v>
      </c>
      <c r="G314" s="672">
        <f>G311/SUM(G310:G312)</f>
        <v>0</v>
      </c>
      <c r="H314" s="672">
        <v>0</v>
      </c>
      <c r="I314" s="672">
        <f t="shared" ref="I314:R314" si="109">I311/SUM(I310:I312)</f>
        <v>3.9215686274509803E-2</v>
      </c>
      <c r="J314" s="672">
        <f t="shared" si="109"/>
        <v>1.1464603038119804E-2</v>
      </c>
      <c r="K314" s="672">
        <f t="shared" si="109"/>
        <v>3.3707865168539325E-2</v>
      </c>
      <c r="L314" s="672">
        <f t="shared" si="109"/>
        <v>8.7463556851311956E-3</v>
      </c>
      <c r="M314" s="672">
        <f t="shared" si="109"/>
        <v>1.2494106553512494E-2</v>
      </c>
      <c r="N314" s="672">
        <f t="shared" si="109"/>
        <v>2.5773195876288658E-2</v>
      </c>
      <c r="O314" s="672">
        <f t="shared" si="109"/>
        <v>4.2857142857142858E-2</v>
      </c>
      <c r="P314" s="672">
        <f t="shared" si="109"/>
        <v>2.0604395604395604E-2</v>
      </c>
      <c r="Q314" s="676">
        <f t="shared" si="109"/>
        <v>6.1099796334012219E-3</v>
      </c>
      <c r="R314" s="678">
        <f t="shared" si="109"/>
        <v>1.3932950355826116E-2</v>
      </c>
      <c r="S314" s="1884"/>
      <c r="T314" s="636"/>
      <c r="U314" s="636"/>
      <c r="V314" s="636"/>
      <c r="W314" s="637"/>
      <c r="X314" s="633"/>
      <c r="Y314" s="633"/>
      <c r="Z314" s="633"/>
      <c r="AA314" s="633"/>
      <c r="AB314" s="633"/>
      <c r="AC314" s="633"/>
      <c r="AD314" s="633"/>
      <c r="AE314" s="633"/>
      <c r="AF314" s="633"/>
      <c r="AG314" s="633"/>
      <c r="AH314" s="633"/>
      <c r="AI314" s="633"/>
      <c r="AJ314" s="633"/>
      <c r="AK314" s="633"/>
      <c r="AL314" s="633"/>
      <c r="AM314" s="633"/>
      <c r="AN314" s="633"/>
      <c r="AO314" s="633"/>
    </row>
    <row r="315" spans="1:41" s="632" customFormat="1" ht="17.25" hidden="1" customHeight="1" thickBot="1" x14ac:dyDescent="0.3">
      <c r="A315" s="1888"/>
      <c r="B315" s="635" t="s">
        <v>442</v>
      </c>
      <c r="C315" s="673">
        <f>C312/SUM(C310:C312)</f>
        <v>0.85915492957746475</v>
      </c>
      <c r="D315" s="674">
        <f>D312/SUM(D310:D312)</f>
        <v>0.81611570247933884</v>
      </c>
      <c r="E315" s="674">
        <f>E312/SUM(E310:E312)</f>
        <v>0.77410468319559234</v>
      </c>
      <c r="F315" s="674">
        <f>F312/SUM(F310:F312)</f>
        <v>0.76635514018691586</v>
      </c>
      <c r="G315" s="674">
        <f>G312/SUM(G310:G312)</f>
        <v>0.9285714285714286</v>
      </c>
      <c r="H315" s="674">
        <v>0</v>
      </c>
      <c r="I315" s="674">
        <f t="shared" ref="I315:R315" si="110">I312/SUM(I310:I312)</f>
        <v>0.70588235294117652</v>
      </c>
      <c r="J315" s="674">
        <f t="shared" si="110"/>
        <v>0.82530811120664949</v>
      </c>
      <c r="K315" s="674">
        <f t="shared" si="110"/>
        <v>0.7078651685393258</v>
      </c>
      <c r="L315" s="674">
        <f t="shared" si="110"/>
        <v>0.87755102040816324</v>
      </c>
      <c r="M315" s="674">
        <f t="shared" si="110"/>
        <v>0.78147100424328142</v>
      </c>
      <c r="N315" s="674">
        <f t="shared" si="110"/>
        <v>0.80854197349042711</v>
      </c>
      <c r="O315" s="674">
        <f t="shared" si="110"/>
        <v>0.7857142857142857</v>
      </c>
      <c r="P315" s="674">
        <f t="shared" si="110"/>
        <v>0.80906593406593408</v>
      </c>
      <c r="Q315" s="677">
        <f t="shared" si="110"/>
        <v>0.85947046843177188</v>
      </c>
      <c r="R315" s="679">
        <f t="shared" si="110"/>
        <v>0.81218382920346399</v>
      </c>
      <c r="S315" s="1885"/>
      <c r="T315" s="636"/>
      <c r="U315" s="636"/>
      <c r="V315" s="638"/>
      <c r="W315" s="637"/>
      <c r="X315" s="633"/>
      <c r="Y315" s="633"/>
      <c r="Z315" s="633"/>
      <c r="AA315" s="633"/>
      <c r="AB315" s="633"/>
      <c r="AC315" s="633"/>
      <c r="AD315" s="633"/>
      <c r="AE315" s="633"/>
      <c r="AF315" s="633"/>
      <c r="AG315" s="633"/>
      <c r="AH315" s="633"/>
      <c r="AI315" s="633"/>
      <c r="AJ315" s="633"/>
      <c r="AK315" s="633"/>
      <c r="AL315" s="633"/>
      <c r="AM315" s="633"/>
      <c r="AN315" s="633"/>
      <c r="AO315" s="633"/>
    </row>
    <row r="316" spans="1:41" ht="17.25" hidden="1" customHeight="1" thickBot="1" x14ac:dyDescent="0.3">
      <c r="A316" s="1860" t="s">
        <v>350</v>
      </c>
      <c r="B316" s="1861"/>
      <c r="C316" s="1857"/>
      <c r="D316" s="1857"/>
      <c r="E316" s="1857"/>
      <c r="F316" s="1857"/>
      <c r="G316" s="1857"/>
      <c r="H316" s="1857"/>
      <c r="I316" s="1857"/>
      <c r="J316" s="1857"/>
      <c r="K316" s="1857"/>
      <c r="L316" s="1857"/>
      <c r="M316" s="1857"/>
      <c r="N316" s="1857"/>
      <c r="O316" s="1857"/>
      <c r="P316" s="1857"/>
      <c r="Q316" s="1857"/>
      <c r="R316" s="1861"/>
      <c r="S316" s="1862"/>
      <c r="T316" s="15"/>
      <c r="U316" s="15"/>
      <c r="V316" s="15"/>
      <c r="W316" s="16"/>
      <c r="X316" s="14"/>
      <c r="Y316" s="14"/>
      <c r="Z316" s="14"/>
      <c r="AA316" s="14"/>
      <c r="AB316" s="14"/>
      <c r="AC316" s="14"/>
      <c r="AD316" s="14"/>
      <c r="AE316" s="14"/>
      <c r="AF316" s="14"/>
      <c r="AG316" s="14"/>
      <c r="AH316" s="14"/>
      <c r="AI316" s="14"/>
      <c r="AJ316" s="14"/>
      <c r="AK316" s="14"/>
      <c r="AL316" s="14"/>
      <c r="AM316" s="14"/>
      <c r="AN316" s="14"/>
      <c r="AO316" s="14"/>
    </row>
    <row r="317" spans="1:41" ht="17.25" hidden="1" customHeight="1" x14ac:dyDescent="0.25">
      <c r="A317" s="1849" t="s">
        <v>75</v>
      </c>
      <c r="B317" s="77" t="s">
        <v>78</v>
      </c>
      <c r="C317" s="380">
        <v>0</v>
      </c>
      <c r="D317" s="381">
        <v>1</v>
      </c>
      <c r="E317" s="381">
        <v>1</v>
      </c>
      <c r="F317" s="381">
        <v>0</v>
      </c>
      <c r="G317" s="381">
        <v>0</v>
      </c>
      <c r="H317" s="381">
        <v>0</v>
      </c>
      <c r="I317" s="381">
        <v>0</v>
      </c>
      <c r="J317" s="381">
        <v>5</v>
      </c>
      <c r="K317" s="381">
        <v>0</v>
      </c>
      <c r="L317" s="381">
        <v>0</v>
      </c>
      <c r="M317" s="381">
        <v>0</v>
      </c>
      <c r="N317" s="381">
        <v>0</v>
      </c>
      <c r="O317" s="381">
        <v>0</v>
      </c>
      <c r="P317" s="381">
        <v>0</v>
      </c>
      <c r="Q317" s="382">
        <v>0</v>
      </c>
      <c r="R317" s="680">
        <f t="shared" ref="R317:R331" si="111">SUM(C317:Q317)</f>
        <v>7</v>
      </c>
      <c r="S317" s="698">
        <f>R317/SUM(R317:R319)</f>
        <v>5.9322033898305086E-2</v>
      </c>
      <c r="T317" s="15"/>
      <c r="U317" s="15"/>
      <c r="V317" s="15"/>
      <c r="W317" s="16"/>
      <c r="X317" s="14"/>
      <c r="Y317" s="14"/>
      <c r="Z317" s="14"/>
      <c r="AA317" s="14"/>
      <c r="AB317" s="14"/>
      <c r="AC317" s="14"/>
      <c r="AD317" s="14"/>
      <c r="AE317" s="14"/>
      <c r="AF317" s="14"/>
      <c r="AG317" s="14"/>
      <c r="AH317" s="14"/>
      <c r="AI317" s="14"/>
      <c r="AJ317" s="14"/>
      <c r="AK317" s="14"/>
      <c r="AL317" s="14"/>
      <c r="AM317" s="14"/>
      <c r="AN317" s="14"/>
      <c r="AO317" s="14"/>
    </row>
    <row r="318" spans="1:41" ht="17.25" hidden="1" customHeight="1" x14ac:dyDescent="0.25">
      <c r="A318" s="1847"/>
      <c r="B318" s="78" t="s">
        <v>79</v>
      </c>
      <c r="C318" s="383">
        <v>0</v>
      </c>
      <c r="D318" s="383">
        <v>0</v>
      </c>
      <c r="E318" s="383">
        <v>0</v>
      </c>
      <c r="F318" s="383">
        <v>0</v>
      </c>
      <c r="G318" s="383">
        <v>0</v>
      </c>
      <c r="H318" s="383">
        <v>0</v>
      </c>
      <c r="I318" s="383">
        <v>0</v>
      </c>
      <c r="J318" s="383">
        <v>0</v>
      </c>
      <c r="K318" s="383">
        <v>0</v>
      </c>
      <c r="L318" s="383">
        <v>0</v>
      </c>
      <c r="M318" s="383">
        <v>0</v>
      </c>
      <c r="N318" s="383">
        <v>0</v>
      </c>
      <c r="O318" s="383">
        <v>0</v>
      </c>
      <c r="P318" s="383">
        <v>0</v>
      </c>
      <c r="Q318" s="384">
        <v>0</v>
      </c>
      <c r="R318" s="681">
        <f t="shared" si="111"/>
        <v>0</v>
      </c>
      <c r="S318" s="699">
        <f>R318/SUM(R317:R319)</f>
        <v>0</v>
      </c>
      <c r="T318" s="15"/>
      <c r="U318" s="15"/>
      <c r="V318" s="15"/>
      <c r="W318" s="16"/>
      <c r="X318" s="14"/>
      <c r="Y318" s="14"/>
      <c r="Z318" s="14"/>
      <c r="AA318" s="14"/>
      <c r="AB318" s="14"/>
      <c r="AC318" s="14"/>
      <c r="AD318" s="14"/>
      <c r="AE318" s="14"/>
      <c r="AF318" s="14"/>
      <c r="AG318" s="14"/>
      <c r="AH318" s="14"/>
      <c r="AI318" s="14"/>
      <c r="AJ318" s="14"/>
      <c r="AK318" s="14"/>
      <c r="AL318" s="14"/>
      <c r="AM318" s="14"/>
      <c r="AN318" s="14"/>
      <c r="AO318" s="14"/>
    </row>
    <row r="319" spans="1:41" ht="17.25" hidden="1" customHeight="1" thickBot="1" x14ac:dyDescent="0.3">
      <c r="A319" s="1848"/>
      <c r="B319" s="79" t="s">
        <v>442</v>
      </c>
      <c r="C319" s="385">
        <v>1</v>
      </c>
      <c r="D319" s="386">
        <v>3</v>
      </c>
      <c r="E319" s="386">
        <v>3</v>
      </c>
      <c r="F319" s="386">
        <v>2</v>
      </c>
      <c r="G319" s="386">
        <v>0</v>
      </c>
      <c r="H319" s="386">
        <v>0</v>
      </c>
      <c r="I319" s="386">
        <v>0</v>
      </c>
      <c r="J319" s="386">
        <v>60</v>
      </c>
      <c r="K319" s="386">
        <v>2</v>
      </c>
      <c r="L319" s="386">
        <v>4</v>
      </c>
      <c r="M319" s="386">
        <v>25</v>
      </c>
      <c r="N319" s="386">
        <v>9</v>
      </c>
      <c r="O319" s="386">
        <v>0</v>
      </c>
      <c r="P319" s="386">
        <v>2</v>
      </c>
      <c r="Q319" s="387">
        <v>0</v>
      </c>
      <c r="R319" s="682">
        <f t="shared" si="111"/>
        <v>111</v>
      </c>
      <c r="S319" s="700">
        <f>R319/SUM(R317:R319)</f>
        <v>0.94067796610169496</v>
      </c>
      <c r="T319" s="15"/>
      <c r="U319" s="15"/>
      <c r="V319" s="15"/>
      <c r="W319" s="16"/>
      <c r="X319" s="14"/>
      <c r="Y319" s="14"/>
      <c r="Z319" s="14"/>
      <c r="AA319" s="14"/>
      <c r="AB319" s="14"/>
      <c r="AC319" s="14"/>
      <c r="AD319" s="14"/>
      <c r="AE319" s="14"/>
      <c r="AF319" s="14"/>
      <c r="AG319" s="14"/>
      <c r="AH319" s="14"/>
      <c r="AI319" s="14"/>
      <c r="AJ319" s="14"/>
      <c r="AK319" s="14"/>
      <c r="AL319" s="14"/>
      <c r="AM319" s="14"/>
      <c r="AN319" s="14"/>
      <c r="AO319" s="14"/>
    </row>
    <row r="320" spans="1:41" ht="17.25" hidden="1" customHeight="1" x14ac:dyDescent="0.25">
      <c r="A320" s="1849" t="s">
        <v>46</v>
      </c>
      <c r="B320" s="82" t="s">
        <v>78</v>
      </c>
      <c r="C320" s="390">
        <v>8</v>
      </c>
      <c r="D320" s="391">
        <v>64</v>
      </c>
      <c r="E320" s="391">
        <v>60</v>
      </c>
      <c r="F320" s="391">
        <v>43</v>
      </c>
      <c r="G320" s="391">
        <v>10</v>
      </c>
      <c r="H320" s="391">
        <v>0</v>
      </c>
      <c r="I320" s="391">
        <v>11</v>
      </c>
      <c r="J320" s="391">
        <v>1862</v>
      </c>
      <c r="K320" s="391">
        <v>185</v>
      </c>
      <c r="L320" s="391">
        <v>33</v>
      </c>
      <c r="M320" s="391">
        <v>747</v>
      </c>
      <c r="N320" s="391">
        <v>182</v>
      </c>
      <c r="O320" s="391">
        <v>9</v>
      </c>
      <c r="P320" s="391">
        <v>101</v>
      </c>
      <c r="Q320" s="392">
        <v>51</v>
      </c>
      <c r="R320" s="683">
        <f t="shared" si="111"/>
        <v>3366</v>
      </c>
      <c r="S320" s="695">
        <f>R320/SUM(R320:R322)</f>
        <v>0.20372836218375498</v>
      </c>
      <c r="T320" s="15"/>
      <c r="U320" s="15"/>
      <c r="V320" s="15"/>
      <c r="W320" s="16"/>
      <c r="X320" s="14"/>
      <c r="Y320" s="14"/>
      <c r="Z320" s="14"/>
      <c r="AA320" s="14"/>
      <c r="AB320" s="14"/>
      <c r="AC320" s="14"/>
      <c r="AD320" s="14"/>
      <c r="AE320" s="14"/>
      <c r="AF320" s="14"/>
      <c r="AG320" s="14"/>
      <c r="AH320" s="14"/>
      <c r="AI320" s="14"/>
      <c r="AJ320" s="14"/>
      <c r="AK320" s="14"/>
      <c r="AL320" s="14"/>
      <c r="AM320" s="14"/>
      <c r="AN320" s="14"/>
      <c r="AO320" s="14"/>
    </row>
    <row r="321" spans="1:41" ht="17.25" hidden="1" customHeight="1" x14ac:dyDescent="0.25">
      <c r="A321" s="1847"/>
      <c r="B321" s="80" t="s">
        <v>79</v>
      </c>
      <c r="C321" s="393">
        <v>0</v>
      </c>
      <c r="D321" s="394">
        <v>9</v>
      </c>
      <c r="E321" s="394">
        <v>7</v>
      </c>
      <c r="F321" s="394">
        <v>3</v>
      </c>
      <c r="G321" s="394">
        <v>0</v>
      </c>
      <c r="H321" s="394">
        <v>0</v>
      </c>
      <c r="I321" s="394">
        <v>2</v>
      </c>
      <c r="J321" s="394">
        <v>114</v>
      </c>
      <c r="K321" s="394">
        <v>24</v>
      </c>
      <c r="L321" s="394">
        <v>3</v>
      </c>
      <c r="M321" s="394">
        <v>40</v>
      </c>
      <c r="N321" s="394">
        <v>28</v>
      </c>
      <c r="O321" s="394">
        <v>3</v>
      </c>
      <c r="P321" s="394">
        <v>11</v>
      </c>
      <c r="Q321" s="395">
        <v>3</v>
      </c>
      <c r="R321" s="684">
        <f t="shared" si="111"/>
        <v>247</v>
      </c>
      <c r="S321" s="696">
        <f>R321/SUM(R320:R322)</f>
        <v>1.4949763951095509E-2</v>
      </c>
      <c r="T321" s="15"/>
      <c r="U321" s="15"/>
      <c r="V321" s="15"/>
      <c r="W321" s="16"/>
      <c r="X321" s="14"/>
      <c r="Y321" s="14"/>
      <c r="Z321" s="14"/>
      <c r="AA321" s="14"/>
      <c r="AB321" s="14"/>
      <c r="AC321" s="14"/>
      <c r="AD321" s="14"/>
      <c r="AE321" s="14"/>
      <c r="AF321" s="14"/>
      <c r="AG321" s="14"/>
      <c r="AH321" s="14"/>
      <c r="AI321" s="14"/>
      <c r="AJ321" s="14"/>
      <c r="AK321" s="14"/>
      <c r="AL321" s="14"/>
      <c r="AM321" s="14"/>
      <c r="AN321" s="14"/>
      <c r="AO321" s="14"/>
    </row>
    <row r="322" spans="1:41" ht="17.25" hidden="1" customHeight="1" thickBot="1" x14ac:dyDescent="0.3">
      <c r="A322" s="1848"/>
      <c r="B322" s="81" t="s">
        <v>442</v>
      </c>
      <c r="C322" s="396">
        <v>40</v>
      </c>
      <c r="D322" s="397">
        <v>270</v>
      </c>
      <c r="E322" s="397">
        <v>201</v>
      </c>
      <c r="F322" s="397">
        <v>121</v>
      </c>
      <c r="G322" s="397">
        <v>106</v>
      </c>
      <c r="H322" s="397">
        <v>0</v>
      </c>
      <c r="I322" s="397">
        <v>30</v>
      </c>
      <c r="J322" s="397">
        <v>7686</v>
      </c>
      <c r="K322" s="397">
        <v>411</v>
      </c>
      <c r="L322" s="397">
        <v>219</v>
      </c>
      <c r="M322" s="397">
        <v>2330</v>
      </c>
      <c r="N322" s="397">
        <v>763</v>
      </c>
      <c r="O322" s="397">
        <v>34</v>
      </c>
      <c r="P322" s="397">
        <v>406</v>
      </c>
      <c r="Q322" s="398">
        <v>292</v>
      </c>
      <c r="R322" s="685">
        <f t="shared" si="111"/>
        <v>12909</v>
      </c>
      <c r="S322" s="697">
        <f>R322/SUM(R320:R322)</f>
        <v>0.78132187386514951</v>
      </c>
      <c r="T322" s="15"/>
      <c r="U322" s="15"/>
      <c r="V322" s="15"/>
      <c r="W322" s="16"/>
      <c r="X322" s="14"/>
      <c r="Y322" s="14"/>
      <c r="Z322" s="14"/>
      <c r="AA322" s="14"/>
      <c r="AB322" s="14"/>
      <c r="AC322" s="14"/>
      <c r="AD322" s="14"/>
      <c r="AE322" s="14"/>
      <c r="AF322" s="14"/>
      <c r="AG322" s="14"/>
      <c r="AH322" s="14"/>
      <c r="AI322" s="14"/>
      <c r="AJ322" s="14"/>
      <c r="AK322" s="14"/>
      <c r="AL322" s="14"/>
      <c r="AM322" s="14"/>
      <c r="AN322" s="14"/>
      <c r="AO322" s="14"/>
    </row>
    <row r="323" spans="1:41" ht="17.25" hidden="1" customHeight="1" x14ac:dyDescent="0.25">
      <c r="A323" s="1849" t="s">
        <v>47</v>
      </c>
      <c r="B323" s="77" t="s">
        <v>78</v>
      </c>
      <c r="C323" s="380">
        <v>1</v>
      </c>
      <c r="D323" s="381">
        <v>11</v>
      </c>
      <c r="E323" s="381">
        <v>6</v>
      </c>
      <c r="F323" s="381">
        <v>4</v>
      </c>
      <c r="G323" s="381">
        <v>0</v>
      </c>
      <c r="H323" s="381">
        <v>0</v>
      </c>
      <c r="I323" s="381">
        <v>2</v>
      </c>
      <c r="J323" s="381">
        <v>305</v>
      </c>
      <c r="K323" s="381">
        <v>18</v>
      </c>
      <c r="L323" s="381">
        <v>6</v>
      </c>
      <c r="M323" s="381">
        <v>103</v>
      </c>
      <c r="N323" s="381">
        <v>28</v>
      </c>
      <c r="O323" s="381">
        <v>2</v>
      </c>
      <c r="P323" s="381">
        <v>16</v>
      </c>
      <c r="Q323" s="382">
        <v>10</v>
      </c>
      <c r="R323" s="680">
        <f t="shared" si="111"/>
        <v>512</v>
      </c>
      <c r="S323" s="698">
        <f>R323/SUM(R323:R325)</f>
        <v>8.7656223249443582E-2</v>
      </c>
      <c r="T323" s="15"/>
      <c r="U323" s="15"/>
      <c r="V323" s="15"/>
      <c r="W323" s="16"/>
      <c r="X323" s="14"/>
      <c r="Y323" s="14"/>
      <c r="Z323" s="14"/>
      <c r="AA323" s="14"/>
      <c r="AB323" s="14"/>
      <c r="AC323" s="14"/>
      <c r="AD323" s="14"/>
      <c r="AE323" s="14"/>
      <c r="AF323" s="14"/>
      <c r="AG323" s="14"/>
      <c r="AH323" s="14"/>
      <c r="AI323" s="14"/>
      <c r="AJ323" s="14"/>
      <c r="AK323" s="14"/>
      <c r="AL323" s="14"/>
      <c r="AM323" s="14"/>
      <c r="AN323" s="14"/>
      <c r="AO323" s="14"/>
    </row>
    <row r="324" spans="1:41" ht="17.25" hidden="1" customHeight="1" x14ac:dyDescent="0.25">
      <c r="A324" s="1847"/>
      <c r="B324" s="78" t="s">
        <v>79</v>
      </c>
      <c r="C324" s="383">
        <v>1</v>
      </c>
      <c r="D324" s="388">
        <v>1</v>
      </c>
      <c r="E324" s="388">
        <v>3</v>
      </c>
      <c r="F324" s="388">
        <v>0</v>
      </c>
      <c r="G324" s="388">
        <v>0</v>
      </c>
      <c r="H324" s="388">
        <v>0</v>
      </c>
      <c r="I324" s="388">
        <v>0</v>
      </c>
      <c r="J324" s="388">
        <v>34</v>
      </c>
      <c r="K324" s="388">
        <v>2</v>
      </c>
      <c r="L324" s="388">
        <v>0</v>
      </c>
      <c r="M324" s="388">
        <v>11</v>
      </c>
      <c r="N324" s="388">
        <v>5</v>
      </c>
      <c r="O324" s="388">
        <v>0</v>
      </c>
      <c r="P324" s="388">
        <v>4</v>
      </c>
      <c r="Q324" s="389">
        <v>0</v>
      </c>
      <c r="R324" s="681">
        <f t="shared" si="111"/>
        <v>61</v>
      </c>
      <c r="S324" s="699">
        <f>R324/SUM(R323:R325)</f>
        <v>1.044341722307824E-2</v>
      </c>
      <c r="T324" s="15"/>
      <c r="U324" s="15"/>
      <c r="V324" s="15"/>
      <c r="W324" s="16"/>
      <c r="X324" s="14"/>
      <c r="Y324" s="14"/>
      <c r="Z324" s="14"/>
      <c r="AA324" s="14"/>
      <c r="AB324" s="14"/>
      <c r="AC324" s="14"/>
      <c r="AD324" s="14"/>
      <c r="AE324" s="14"/>
      <c r="AF324" s="14"/>
      <c r="AG324" s="14"/>
      <c r="AH324" s="14"/>
      <c r="AI324" s="14"/>
      <c r="AJ324" s="14"/>
      <c r="AK324" s="14"/>
      <c r="AL324" s="14"/>
      <c r="AM324" s="14"/>
      <c r="AN324" s="14"/>
      <c r="AO324" s="14"/>
    </row>
    <row r="325" spans="1:41" ht="17.25" hidden="1" customHeight="1" thickBot="1" x14ac:dyDescent="0.3">
      <c r="A325" s="1847"/>
      <c r="B325" s="125" t="s">
        <v>442</v>
      </c>
      <c r="C325" s="385">
        <v>17</v>
      </c>
      <c r="D325" s="386">
        <v>109</v>
      </c>
      <c r="E325" s="386">
        <v>70</v>
      </c>
      <c r="F325" s="386">
        <v>36</v>
      </c>
      <c r="G325" s="386">
        <v>32</v>
      </c>
      <c r="H325" s="386">
        <v>0</v>
      </c>
      <c r="I325" s="386">
        <v>5</v>
      </c>
      <c r="J325" s="386">
        <v>3389</v>
      </c>
      <c r="K325" s="386">
        <v>142</v>
      </c>
      <c r="L325" s="386">
        <v>65</v>
      </c>
      <c r="M325" s="386">
        <v>834</v>
      </c>
      <c r="N325" s="386">
        <v>291</v>
      </c>
      <c r="O325" s="386">
        <v>20</v>
      </c>
      <c r="P325" s="386">
        <v>155</v>
      </c>
      <c r="Q325" s="387">
        <v>103</v>
      </c>
      <c r="R325" s="682">
        <f t="shared" si="111"/>
        <v>5268</v>
      </c>
      <c r="S325" s="700">
        <f>R325/SUM(R323:R325)</f>
        <v>0.90190035952747816</v>
      </c>
      <c r="T325" s="15"/>
      <c r="U325" s="15"/>
      <c r="V325" s="15"/>
      <c r="W325" s="16"/>
      <c r="X325" s="14"/>
      <c r="Y325" s="14"/>
      <c r="Z325" s="14"/>
      <c r="AA325" s="14"/>
      <c r="AB325" s="14"/>
      <c r="AC325" s="14"/>
      <c r="AD325" s="14"/>
      <c r="AE325" s="14"/>
      <c r="AF325" s="14"/>
      <c r="AG325" s="14"/>
      <c r="AH325" s="14"/>
      <c r="AI325" s="14"/>
      <c r="AJ325" s="14"/>
      <c r="AK325" s="14"/>
      <c r="AL325" s="14"/>
      <c r="AM325" s="14"/>
      <c r="AN325" s="14"/>
      <c r="AO325" s="14"/>
    </row>
    <row r="326" spans="1:41" ht="17.25" hidden="1" customHeight="1" x14ac:dyDescent="0.25">
      <c r="A326" s="1849" t="s">
        <v>77</v>
      </c>
      <c r="B326" s="82" t="s">
        <v>78</v>
      </c>
      <c r="C326" s="399">
        <v>0</v>
      </c>
      <c r="D326" s="400">
        <v>3</v>
      </c>
      <c r="E326" s="400">
        <v>5</v>
      </c>
      <c r="F326" s="400">
        <v>0</v>
      </c>
      <c r="G326" s="400">
        <v>1</v>
      </c>
      <c r="H326" s="400">
        <v>0</v>
      </c>
      <c r="I326" s="400">
        <v>0</v>
      </c>
      <c r="J326" s="400">
        <v>106</v>
      </c>
      <c r="K326" s="400">
        <v>4</v>
      </c>
      <c r="L326" s="400">
        <v>0</v>
      </c>
      <c r="M326" s="400">
        <v>24</v>
      </c>
      <c r="N326" s="400">
        <v>15</v>
      </c>
      <c r="O326" s="400">
        <v>1</v>
      </c>
      <c r="P326" s="400">
        <v>7</v>
      </c>
      <c r="Q326" s="401">
        <v>5</v>
      </c>
      <c r="R326" s="683">
        <f t="shared" si="111"/>
        <v>171</v>
      </c>
      <c r="S326" s="695">
        <f>R326/SUM(R326:R328)</f>
        <v>0.20236686390532543</v>
      </c>
      <c r="T326" s="15"/>
      <c r="U326" s="15"/>
      <c r="V326" s="15"/>
      <c r="W326" s="16"/>
      <c r="X326" s="14"/>
      <c r="Y326" s="14"/>
      <c r="Z326" s="14"/>
      <c r="AA326" s="14"/>
      <c r="AB326" s="14"/>
      <c r="AC326" s="14"/>
      <c r="AD326" s="14"/>
      <c r="AE326" s="14"/>
      <c r="AF326" s="14"/>
      <c r="AG326" s="14"/>
      <c r="AH326" s="14"/>
      <c r="AI326" s="14"/>
      <c r="AJ326" s="14"/>
      <c r="AK326" s="14"/>
      <c r="AL326" s="14"/>
      <c r="AM326" s="14"/>
      <c r="AN326" s="14"/>
      <c r="AO326" s="14"/>
    </row>
    <row r="327" spans="1:41" ht="17.25" hidden="1" customHeight="1" x14ac:dyDescent="0.25">
      <c r="A327" s="1847"/>
      <c r="B327" s="80" t="s">
        <v>79</v>
      </c>
      <c r="C327" s="393">
        <v>0</v>
      </c>
      <c r="D327" s="394">
        <v>0</v>
      </c>
      <c r="E327" s="394">
        <v>0</v>
      </c>
      <c r="F327" s="394">
        <v>0</v>
      </c>
      <c r="G327" s="394">
        <v>0</v>
      </c>
      <c r="H327" s="394">
        <v>0</v>
      </c>
      <c r="I327" s="394">
        <v>0</v>
      </c>
      <c r="J327" s="394">
        <v>12</v>
      </c>
      <c r="K327" s="394">
        <v>1</v>
      </c>
      <c r="L327" s="394">
        <v>0</v>
      </c>
      <c r="M327" s="394">
        <v>2</v>
      </c>
      <c r="N327" s="394">
        <v>2</v>
      </c>
      <c r="O327" s="394">
        <v>0</v>
      </c>
      <c r="P327" s="394">
        <v>0</v>
      </c>
      <c r="Q327" s="395">
        <v>0</v>
      </c>
      <c r="R327" s="684">
        <f t="shared" si="111"/>
        <v>17</v>
      </c>
      <c r="S327" s="696">
        <f>R327/SUM(R326:R328)</f>
        <v>2.0118343195266272E-2</v>
      </c>
      <c r="T327" s="15"/>
      <c r="U327" s="15"/>
      <c r="V327" s="15"/>
      <c r="W327" s="16"/>
      <c r="X327" s="14"/>
      <c r="Y327" s="14"/>
      <c r="Z327" s="14"/>
      <c r="AA327" s="14"/>
      <c r="AB327" s="14"/>
      <c r="AC327" s="14"/>
      <c r="AD327" s="14"/>
      <c r="AE327" s="14"/>
      <c r="AF327" s="14"/>
      <c r="AG327" s="14"/>
      <c r="AH327" s="14"/>
      <c r="AI327" s="14"/>
      <c r="AJ327" s="14"/>
      <c r="AK327" s="14"/>
      <c r="AL327" s="14"/>
      <c r="AM327" s="14"/>
      <c r="AN327" s="14"/>
      <c r="AO327" s="14"/>
    </row>
    <row r="328" spans="1:41" ht="17.25" hidden="1" customHeight="1" thickBot="1" x14ac:dyDescent="0.3">
      <c r="A328" s="1859"/>
      <c r="B328" s="160" t="s">
        <v>442</v>
      </c>
      <c r="C328" s="402">
        <v>3</v>
      </c>
      <c r="D328" s="403">
        <v>13</v>
      </c>
      <c r="E328" s="403">
        <v>7</v>
      </c>
      <c r="F328" s="403">
        <v>5</v>
      </c>
      <c r="G328" s="403">
        <v>5</v>
      </c>
      <c r="H328" s="403">
        <v>0</v>
      </c>
      <c r="I328" s="403">
        <v>1</v>
      </c>
      <c r="J328" s="403">
        <v>383</v>
      </c>
      <c r="K328" s="403">
        <v>12</v>
      </c>
      <c r="L328" s="403">
        <v>13</v>
      </c>
      <c r="M328" s="403">
        <v>126</v>
      </c>
      <c r="N328" s="403">
        <v>35</v>
      </c>
      <c r="O328" s="403">
        <v>1</v>
      </c>
      <c r="P328" s="403">
        <v>26</v>
      </c>
      <c r="Q328" s="404">
        <v>27</v>
      </c>
      <c r="R328" s="687">
        <f t="shared" si="111"/>
        <v>657</v>
      </c>
      <c r="S328" s="712">
        <f>R328/SUM(R326:R328)</f>
        <v>0.77751479289940828</v>
      </c>
      <c r="T328" s="15"/>
      <c r="U328" s="15"/>
      <c r="V328" s="15"/>
      <c r="W328" s="16"/>
      <c r="X328" s="14"/>
      <c r="Y328" s="14"/>
      <c r="Z328" s="14"/>
      <c r="AA328" s="14"/>
      <c r="AB328" s="14"/>
      <c r="AC328" s="14"/>
      <c r="AD328" s="14"/>
      <c r="AE328" s="14"/>
      <c r="AF328" s="14"/>
      <c r="AG328" s="14"/>
      <c r="AH328" s="14"/>
      <c r="AI328" s="14"/>
      <c r="AJ328" s="14"/>
      <c r="AK328" s="14"/>
      <c r="AL328" s="14"/>
      <c r="AM328" s="14"/>
      <c r="AN328" s="14"/>
      <c r="AO328" s="14"/>
    </row>
    <row r="329" spans="1:41" ht="17.25" hidden="1" customHeight="1" thickTop="1" x14ac:dyDescent="0.25">
      <c r="A329" s="1847" t="s">
        <v>26</v>
      </c>
      <c r="B329" s="159" t="s">
        <v>78</v>
      </c>
      <c r="C329" s="230">
        <f>SUM(C317,C320,C323,C326)</f>
        <v>9</v>
      </c>
      <c r="D329" s="230">
        <f t="shared" ref="D329:Q329" si="112">SUM(D317,D320,D323,D326)</f>
        <v>79</v>
      </c>
      <c r="E329" s="230">
        <f t="shared" si="112"/>
        <v>72</v>
      </c>
      <c r="F329" s="230">
        <f t="shared" si="112"/>
        <v>47</v>
      </c>
      <c r="G329" s="230">
        <f t="shared" si="112"/>
        <v>11</v>
      </c>
      <c r="H329" s="230">
        <f t="shared" si="112"/>
        <v>0</v>
      </c>
      <c r="I329" s="230">
        <f t="shared" si="112"/>
        <v>13</v>
      </c>
      <c r="J329" s="230">
        <f>SUM(J317,J320,J323,J326)</f>
        <v>2278</v>
      </c>
      <c r="K329" s="230">
        <f t="shared" si="112"/>
        <v>207</v>
      </c>
      <c r="L329" s="230">
        <f t="shared" si="112"/>
        <v>39</v>
      </c>
      <c r="M329" s="230">
        <f t="shared" si="112"/>
        <v>874</v>
      </c>
      <c r="N329" s="230">
        <f t="shared" si="112"/>
        <v>225</v>
      </c>
      <c r="O329" s="230">
        <f t="shared" si="112"/>
        <v>12</v>
      </c>
      <c r="P329" s="230">
        <f t="shared" si="112"/>
        <v>124</v>
      </c>
      <c r="Q329" s="231">
        <f t="shared" si="112"/>
        <v>66</v>
      </c>
      <c r="R329" s="655">
        <f>SUM(C329:Q329)</f>
        <v>4056</v>
      </c>
      <c r="S329" s="698">
        <f>R329/SUM(R329:R331)</f>
        <v>0.17388322044070995</v>
      </c>
      <c r="T329" s="15"/>
      <c r="U329" s="15"/>
      <c r="V329" s="15"/>
      <c r="W329" s="16"/>
      <c r="X329" s="14"/>
      <c r="Y329" s="14"/>
      <c r="Z329" s="14"/>
      <c r="AA329" s="14"/>
      <c r="AB329" s="14"/>
      <c r="AC329" s="14"/>
      <c r="AD329" s="14"/>
      <c r="AE329" s="14"/>
      <c r="AF329" s="14"/>
      <c r="AG329" s="14"/>
      <c r="AH329" s="14"/>
      <c r="AI329" s="14"/>
      <c r="AJ329" s="14"/>
      <c r="AK329" s="14"/>
      <c r="AL329" s="14"/>
      <c r="AM329" s="14"/>
      <c r="AN329" s="14"/>
      <c r="AO329" s="14"/>
    </row>
    <row r="330" spans="1:41" ht="17.25" hidden="1" customHeight="1" x14ac:dyDescent="0.25">
      <c r="A330" s="1847"/>
      <c r="B330" s="78" t="s">
        <v>79</v>
      </c>
      <c r="C330" s="233">
        <f>SUM(C318,C321,C324,C327)</f>
        <v>1</v>
      </c>
      <c r="D330" s="233">
        <f t="shared" ref="D330:Q330" si="113">SUM(D318,D321,D324,D327)</f>
        <v>10</v>
      </c>
      <c r="E330" s="233">
        <f t="shared" si="113"/>
        <v>10</v>
      </c>
      <c r="F330" s="233">
        <f t="shared" si="113"/>
        <v>3</v>
      </c>
      <c r="G330" s="233">
        <f t="shared" si="113"/>
        <v>0</v>
      </c>
      <c r="H330" s="233">
        <f t="shared" si="113"/>
        <v>0</v>
      </c>
      <c r="I330" s="233">
        <f t="shared" si="113"/>
        <v>2</v>
      </c>
      <c r="J330" s="233">
        <f t="shared" si="113"/>
        <v>160</v>
      </c>
      <c r="K330" s="233">
        <f t="shared" si="113"/>
        <v>27</v>
      </c>
      <c r="L330" s="233">
        <f t="shared" si="113"/>
        <v>3</v>
      </c>
      <c r="M330" s="233">
        <f t="shared" si="113"/>
        <v>53</v>
      </c>
      <c r="N330" s="233">
        <f t="shared" si="113"/>
        <v>35</v>
      </c>
      <c r="O330" s="233">
        <f t="shared" si="113"/>
        <v>3</v>
      </c>
      <c r="P330" s="233">
        <f t="shared" si="113"/>
        <v>15</v>
      </c>
      <c r="Q330" s="234">
        <f t="shared" si="113"/>
        <v>3</v>
      </c>
      <c r="R330" s="652">
        <f t="shared" si="111"/>
        <v>325</v>
      </c>
      <c r="S330" s="699">
        <f>R330/SUM(R329:R331)</f>
        <v>1.3932950355826116E-2</v>
      </c>
      <c r="T330" s="15"/>
      <c r="U330" s="15"/>
      <c r="V330" s="15"/>
      <c r="W330" s="16"/>
      <c r="X330" s="14"/>
      <c r="Y330" s="14"/>
      <c r="Z330" s="14"/>
      <c r="AA330" s="14"/>
      <c r="AB330" s="14"/>
      <c r="AC330" s="14"/>
      <c r="AD330" s="14"/>
      <c r="AE330" s="14"/>
      <c r="AF330" s="14"/>
      <c r="AG330" s="14"/>
      <c r="AH330" s="14"/>
      <c r="AI330" s="14"/>
      <c r="AJ330" s="14"/>
      <c r="AK330" s="14"/>
      <c r="AL330" s="14"/>
      <c r="AM330" s="14"/>
      <c r="AN330" s="14"/>
      <c r="AO330" s="14"/>
    </row>
    <row r="331" spans="1:41" ht="17.25" hidden="1" customHeight="1" thickBot="1" x14ac:dyDescent="0.3">
      <c r="A331" s="1848"/>
      <c r="B331" s="79" t="s">
        <v>442</v>
      </c>
      <c r="C331" s="288">
        <f>SUM(C319,C322,C325,C328)</f>
        <v>61</v>
      </c>
      <c r="D331" s="288">
        <f t="shared" ref="D331:Q331" si="114">SUM(D319,D322,D325,D328)</f>
        <v>395</v>
      </c>
      <c r="E331" s="288">
        <f t="shared" si="114"/>
        <v>281</v>
      </c>
      <c r="F331" s="288">
        <f t="shared" si="114"/>
        <v>164</v>
      </c>
      <c r="G331" s="288">
        <f t="shared" si="114"/>
        <v>143</v>
      </c>
      <c r="H331" s="288">
        <f t="shared" si="114"/>
        <v>0</v>
      </c>
      <c r="I331" s="288">
        <f t="shared" si="114"/>
        <v>36</v>
      </c>
      <c r="J331" s="288">
        <f t="shared" si="114"/>
        <v>11518</v>
      </c>
      <c r="K331" s="288">
        <f t="shared" si="114"/>
        <v>567</v>
      </c>
      <c r="L331" s="288">
        <f t="shared" si="114"/>
        <v>301</v>
      </c>
      <c r="M331" s="288">
        <f t="shared" si="114"/>
        <v>3315</v>
      </c>
      <c r="N331" s="288">
        <f t="shared" si="114"/>
        <v>1098</v>
      </c>
      <c r="O331" s="288">
        <f t="shared" si="114"/>
        <v>55</v>
      </c>
      <c r="P331" s="288">
        <f t="shared" si="114"/>
        <v>589</v>
      </c>
      <c r="Q331" s="653">
        <f t="shared" si="114"/>
        <v>422</v>
      </c>
      <c r="R331" s="654">
        <f t="shared" si="111"/>
        <v>18945</v>
      </c>
      <c r="S331" s="700">
        <f>R331/SUM(R329:R331)</f>
        <v>0.81218382920346399</v>
      </c>
      <c r="T331" s="15"/>
      <c r="U331" s="15"/>
      <c r="V331" s="15"/>
      <c r="W331" s="16"/>
      <c r="X331" s="14"/>
      <c r="Y331" s="14"/>
      <c r="Z331" s="14"/>
      <c r="AA331" s="14"/>
      <c r="AB331" s="14"/>
      <c r="AC331" s="14"/>
      <c r="AD331" s="14"/>
      <c r="AE331" s="14"/>
      <c r="AF331" s="14"/>
      <c r="AG331" s="14"/>
      <c r="AH331" s="14"/>
      <c r="AI331" s="14"/>
      <c r="AJ331" s="14"/>
      <c r="AK331" s="14"/>
      <c r="AL331" s="14"/>
      <c r="AM331" s="14"/>
      <c r="AN331" s="14"/>
      <c r="AO331" s="14"/>
    </row>
    <row r="332" spans="1:41" ht="15.75" hidden="1" customHeight="1" x14ac:dyDescent="0.25">
      <c r="A332" s="1849" t="s">
        <v>43</v>
      </c>
      <c r="B332" s="82" t="s">
        <v>78</v>
      </c>
      <c r="C332" s="702">
        <f>C329/SUM(C329:C331)</f>
        <v>0.12676056338028169</v>
      </c>
      <c r="D332" s="703">
        <f>D329/SUM(D329:D331)</f>
        <v>0.16322314049586778</v>
      </c>
      <c r="E332" s="703">
        <f>E329/SUM(E329:E331)</f>
        <v>0.19834710743801653</v>
      </c>
      <c r="F332" s="703">
        <f>F329/SUM(F329:F331)</f>
        <v>0.21962616822429906</v>
      </c>
      <c r="G332" s="703">
        <f>G329/SUM(G329:G331)</f>
        <v>7.1428571428571425E-2</v>
      </c>
      <c r="H332" s="703">
        <v>0</v>
      </c>
      <c r="I332" s="703">
        <f t="shared" ref="I332:R332" si="115">I329/SUM(I329:I331)</f>
        <v>0.25490196078431371</v>
      </c>
      <c r="J332" s="703">
        <f t="shared" si="115"/>
        <v>0.16322728575523074</v>
      </c>
      <c r="K332" s="703">
        <f t="shared" si="115"/>
        <v>0.25842696629213485</v>
      </c>
      <c r="L332" s="703">
        <f t="shared" si="115"/>
        <v>0.11370262390670553</v>
      </c>
      <c r="M332" s="703">
        <f t="shared" si="115"/>
        <v>0.20603488920320603</v>
      </c>
      <c r="N332" s="703">
        <f t="shared" si="115"/>
        <v>0.16568483063328424</v>
      </c>
      <c r="O332" s="703">
        <f t="shared" si="115"/>
        <v>0.17142857142857143</v>
      </c>
      <c r="P332" s="703">
        <f t="shared" si="115"/>
        <v>0.17032967032967034</v>
      </c>
      <c r="Q332" s="704">
        <f t="shared" si="115"/>
        <v>0.13441955193482688</v>
      </c>
      <c r="R332" s="698">
        <f t="shared" si="115"/>
        <v>0.17388322044070995</v>
      </c>
      <c r="S332" s="1850"/>
      <c r="T332" s="15"/>
      <c r="U332" s="15"/>
      <c r="V332" s="15"/>
      <c r="W332" s="16"/>
      <c r="X332" s="14"/>
      <c r="Y332" s="14"/>
      <c r="Z332" s="14"/>
      <c r="AA332" s="14"/>
      <c r="AB332" s="14"/>
      <c r="AC332" s="14"/>
      <c r="AD332" s="14"/>
      <c r="AE332" s="14"/>
      <c r="AF332" s="14"/>
      <c r="AG332" s="14"/>
      <c r="AH332" s="14"/>
      <c r="AI332" s="14"/>
      <c r="AJ332" s="14"/>
      <c r="AK332" s="14"/>
      <c r="AL332" s="14"/>
      <c r="AM332" s="14"/>
      <c r="AN332" s="14"/>
      <c r="AO332" s="14"/>
    </row>
    <row r="333" spans="1:41" ht="15.75" hidden="1" customHeight="1" x14ac:dyDescent="0.25">
      <c r="A333" s="1847"/>
      <c r="B333" s="80" t="s">
        <v>79</v>
      </c>
      <c r="C333" s="705">
        <f>C330/SUM(C329:C331)</f>
        <v>1.4084507042253521E-2</v>
      </c>
      <c r="D333" s="706">
        <f>D330/SUM(D329:D331)</f>
        <v>2.0661157024793389E-2</v>
      </c>
      <c r="E333" s="706">
        <f>E330/SUM(E329:E331)</f>
        <v>2.7548209366391185E-2</v>
      </c>
      <c r="F333" s="706">
        <f>F330/SUM(F329:F331)</f>
        <v>1.4018691588785047E-2</v>
      </c>
      <c r="G333" s="706">
        <f>G330/SUM(G329:G331)</f>
        <v>0</v>
      </c>
      <c r="H333" s="706">
        <v>0</v>
      </c>
      <c r="I333" s="706">
        <f t="shared" ref="I333:Q333" si="116">I330/SUM(I329:I331)</f>
        <v>3.9215686274509803E-2</v>
      </c>
      <c r="J333" s="706">
        <f t="shared" si="116"/>
        <v>1.1464603038119804E-2</v>
      </c>
      <c r="K333" s="706">
        <f t="shared" si="116"/>
        <v>3.3707865168539325E-2</v>
      </c>
      <c r="L333" s="706">
        <f t="shared" si="116"/>
        <v>8.7463556851311956E-3</v>
      </c>
      <c r="M333" s="706">
        <f t="shared" si="116"/>
        <v>1.2494106553512494E-2</v>
      </c>
      <c r="N333" s="706">
        <f t="shared" si="116"/>
        <v>2.5773195876288658E-2</v>
      </c>
      <c r="O333" s="706">
        <f t="shared" si="116"/>
        <v>4.2857142857142858E-2</v>
      </c>
      <c r="P333" s="706">
        <f t="shared" si="116"/>
        <v>2.0604395604395604E-2</v>
      </c>
      <c r="Q333" s="707">
        <f t="shared" si="116"/>
        <v>6.1099796334012219E-3</v>
      </c>
      <c r="R333" s="699">
        <f>R330/SUM($R329:$R331)</f>
        <v>1.3932950355826116E-2</v>
      </c>
      <c r="S333" s="1851"/>
      <c r="T333" s="15"/>
      <c r="U333" s="15"/>
      <c r="V333" s="15"/>
      <c r="W333" s="16"/>
      <c r="X333" s="14"/>
      <c r="Y333" s="14"/>
      <c r="Z333" s="14"/>
      <c r="AA333" s="14"/>
      <c r="AB333" s="14"/>
      <c r="AC333" s="14"/>
      <c r="AD333" s="14"/>
      <c r="AE333" s="14"/>
      <c r="AF333" s="14"/>
      <c r="AG333" s="14"/>
      <c r="AH333" s="14"/>
      <c r="AI333" s="14"/>
      <c r="AJ333" s="14"/>
      <c r="AK333" s="14"/>
      <c r="AL333" s="14"/>
      <c r="AM333" s="14"/>
      <c r="AN333" s="14"/>
      <c r="AO333" s="14"/>
    </row>
    <row r="334" spans="1:41" ht="18.75" hidden="1" customHeight="1" thickBot="1" x14ac:dyDescent="0.3">
      <c r="A334" s="1848"/>
      <c r="B334" s="81" t="s">
        <v>442</v>
      </c>
      <c r="C334" s="715">
        <f>C331/SUM(C329:C331)</f>
        <v>0.85915492957746475</v>
      </c>
      <c r="D334" s="716">
        <f>D331/SUM(D329:D331)</f>
        <v>0.81611570247933884</v>
      </c>
      <c r="E334" s="716">
        <f>E331/SUM(E329:E331)</f>
        <v>0.77410468319559234</v>
      </c>
      <c r="F334" s="716">
        <f>F331/SUM(F329:F331)</f>
        <v>0.76635514018691586</v>
      </c>
      <c r="G334" s="716">
        <f>G331/SUM(G329:G331)</f>
        <v>0.9285714285714286</v>
      </c>
      <c r="H334" s="716">
        <v>0</v>
      </c>
      <c r="I334" s="716">
        <f t="shared" ref="I334:R334" si="117">I331/SUM(I329:I331)</f>
        <v>0.70588235294117652</v>
      </c>
      <c r="J334" s="716">
        <v>0.82599999999999996</v>
      </c>
      <c r="K334" s="716">
        <f t="shared" si="117"/>
        <v>0.7078651685393258</v>
      </c>
      <c r="L334" s="716">
        <v>0.877</v>
      </c>
      <c r="M334" s="716">
        <v>0.78200000000000003</v>
      </c>
      <c r="N334" s="716">
        <v>0.80800000000000005</v>
      </c>
      <c r="O334" s="716">
        <f t="shared" si="117"/>
        <v>0.7857142857142857</v>
      </c>
      <c r="P334" s="716">
        <f t="shared" si="117"/>
        <v>0.80906593406593408</v>
      </c>
      <c r="Q334" s="717">
        <v>0.86</v>
      </c>
      <c r="R334" s="700">
        <f t="shared" si="117"/>
        <v>0.81218382920346399</v>
      </c>
      <c r="S334" s="1852"/>
      <c r="T334" s="15"/>
      <c r="U334" s="15"/>
      <c r="V334" s="17"/>
      <c r="W334" s="16"/>
      <c r="X334" s="14"/>
      <c r="Y334" s="14"/>
      <c r="Z334" s="14"/>
      <c r="AA334" s="14"/>
      <c r="AB334" s="14"/>
      <c r="AC334" s="14"/>
      <c r="AD334" s="14"/>
      <c r="AE334" s="14"/>
      <c r="AF334" s="14"/>
      <c r="AG334" s="14"/>
      <c r="AH334" s="14"/>
      <c r="AI334" s="14"/>
      <c r="AJ334" s="14"/>
      <c r="AK334" s="14"/>
      <c r="AL334" s="14"/>
      <c r="AM334" s="14"/>
      <c r="AN334" s="14"/>
      <c r="AO334" s="14"/>
    </row>
    <row r="335" spans="1:41" ht="15" customHeight="1" x14ac:dyDescent="0.25">
      <c r="A335" s="294"/>
      <c r="B335" s="294"/>
      <c r="C335" s="294"/>
      <c r="D335" s="294"/>
      <c r="E335" s="294"/>
      <c r="F335" s="294"/>
      <c r="G335" s="294"/>
      <c r="H335" s="294"/>
      <c r="I335" s="294"/>
      <c r="J335" s="294"/>
      <c r="K335" s="294"/>
      <c r="L335" s="294"/>
      <c r="M335" s="294"/>
      <c r="N335" s="294"/>
      <c r="O335" s="294"/>
      <c r="P335" s="294"/>
      <c r="Q335" s="294"/>
      <c r="R335" s="294"/>
      <c r="S335" s="708"/>
    </row>
    <row r="336" spans="1:41" ht="40.5" hidden="1" customHeight="1" thickBot="1" x14ac:dyDescent="0.3">
      <c r="A336" s="294"/>
      <c r="B336" s="294"/>
      <c r="C336" s="294"/>
      <c r="D336" s="294"/>
      <c r="E336" s="294"/>
      <c r="F336" s="294"/>
      <c r="G336" s="294"/>
      <c r="H336" s="294"/>
      <c r="I336" s="294"/>
      <c r="J336" s="294"/>
      <c r="K336" s="294"/>
      <c r="L336" s="294"/>
      <c r="M336" s="294"/>
      <c r="N336" s="294"/>
      <c r="O336" s="294"/>
      <c r="P336" s="294"/>
      <c r="Q336" s="294"/>
      <c r="R336" s="294"/>
      <c r="S336" s="708"/>
    </row>
    <row r="337" spans="1:41" ht="19.5" hidden="1" thickBot="1" x14ac:dyDescent="0.35">
      <c r="A337" s="1863" t="s">
        <v>435</v>
      </c>
      <c r="B337" s="1864"/>
      <c r="C337" s="1864"/>
      <c r="D337" s="1864"/>
      <c r="E337" s="1864"/>
      <c r="F337" s="1864"/>
      <c r="G337" s="1864"/>
      <c r="H337" s="1864"/>
      <c r="I337" s="1864"/>
      <c r="J337" s="1864"/>
      <c r="K337" s="1864"/>
      <c r="L337" s="1864"/>
      <c r="M337" s="1864"/>
      <c r="N337" s="1864"/>
      <c r="O337" s="1864"/>
      <c r="P337" s="1864"/>
      <c r="Q337" s="1864"/>
      <c r="R337" s="1864"/>
      <c r="S337" s="1865"/>
    </row>
    <row r="338" spans="1:41" ht="21.75" hidden="1" customHeight="1" thickBot="1" x14ac:dyDescent="0.3">
      <c r="A338" s="1853" t="s">
        <v>257</v>
      </c>
      <c r="B338" s="1854"/>
      <c r="C338" s="1854"/>
      <c r="D338" s="1854"/>
      <c r="E338" s="1854"/>
      <c r="F338" s="1854"/>
      <c r="G338" s="1854"/>
      <c r="H338" s="1854"/>
      <c r="I338" s="1854"/>
      <c r="J338" s="1854"/>
      <c r="K338" s="1854"/>
      <c r="L338" s="1854"/>
      <c r="M338" s="1854"/>
      <c r="N338" s="1854"/>
      <c r="O338" s="1854"/>
      <c r="P338" s="1854"/>
      <c r="Q338" s="1854"/>
      <c r="R338" s="1854"/>
      <c r="S338" s="1855"/>
    </row>
    <row r="339" spans="1:41" ht="75.75" hidden="1" customHeight="1" thickBot="1" x14ac:dyDescent="0.3">
      <c r="A339" s="75"/>
      <c r="B339" s="161" t="s">
        <v>97</v>
      </c>
      <c r="C339" s="724" t="s">
        <v>80</v>
      </c>
      <c r="D339" s="170" t="s">
        <v>81</v>
      </c>
      <c r="E339" s="170" t="s">
        <v>82</v>
      </c>
      <c r="F339" s="170" t="s">
        <v>83</v>
      </c>
      <c r="G339" s="170" t="s">
        <v>84</v>
      </c>
      <c r="H339" s="170" t="s">
        <v>85</v>
      </c>
      <c r="I339" s="170" t="s">
        <v>86</v>
      </c>
      <c r="J339" s="170" t="s">
        <v>87</v>
      </c>
      <c r="K339" s="170" t="s">
        <v>88</v>
      </c>
      <c r="L339" s="170" t="s">
        <v>89</v>
      </c>
      <c r="M339" s="170" t="s">
        <v>90</v>
      </c>
      <c r="N339" s="170" t="s">
        <v>91</v>
      </c>
      <c r="O339" s="170" t="s">
        <v>92</v>
      </c>
      <c r="P339" s="170" t="s">
        <v>93</v>
      </c>
      <c r="Q339" s="171" t="s">
        <v>94</v>
      </c>
      <c r="R339" s="161" t="s">
        <v>95</v>
      </c>
      <c r="S339" s="161" t="s">
        <v>96</v>
      </c>
      <c r="T339" s="15"/>
      <c r="U339" s="15"/>
      <c r="V339" s="15"/>
      <c r="W339" s="16"/>
      <c r="X339" s="14"/>
      <c r="Y339" s="15"/>
      <c r="Z339" s="15"/>
      <c r="AA339" s="15"/>
      <c r="AB339" s="15"/>
      <c r="AC339" s="15"/>
      <c r="AD339" s="15"/>
      <c r="AE339" s="15"/>
      <c r="AF339" s="15"/>
      <c r="AG339" s="15"/>
      <c r="AH339" s="15"/>
      <c r="AI339" s="15"/>
      <c r="AJ339" s="15"/>
      <c r="AK339" s="15"/>
      <c r="AL339" s="15"/>
      <c r="AM339" s="15"/>
      <c r="AN339" s="15"/>
      <c r="AO339" s="16"/>
    </row>
    <row r="340" spans="1:41" ht="15.75" hidden="1" customHeight="1" thickBot="1" x14ac:dyDescent="0.3">
      <c r="A340" s="1856" t="s">
        <v>76</v>
      </c>
      <c r="B340" s="1857"/>
      <c r="C340" s="1857"/>
      <c r="D340" s="1857"/>
      <c r="E340" s="1857"/>
      <c r="F340" s="1857"/>
      <c r="G340" s="1857"/>
      <c r="H340" s="1857"/>
      <c r="I340" s="1857"/>
      <c r="J340" s="1857"/>
      <c r="K340" s="1857"/>
      <c r="L340" s="1857"/>
      <c r="M340" s="1857"/>
      <c r="N340" s="1857"/>
      <c r="O340" s="1857"/>
      <c r="P340" s="1857"/>
      <c r="Q340" s="1857"/>
      <c r="R340" s="1857"/>
      <c r="S340" s="1858"/>
    </row>
    <row r="341" spans="1:41" ht="15.75" hidden="1" customHeight="1" x14ac:dyDescent="0.25">
      <c r="A341" s="1849" t="s">
        <v>44</v>
      </c>
      <c r="B341" s="285" t="s">
        <v>78</v>
      </c>
      <c r="C341" s="575">
        <v>3</v>
      </c>
      <c r="D341" s="381">
        <v>19</v>
      </c>
      <c r="E341" s="381">
        <v>19</v>
      </c>
      <c r="F341" s="381">
        <v>14</v>
      </c>
      <c r="G341" s="381">
        <v>7</v>
      </c>
      <c r="H341" s="381">
        <v>0</v>
      </c>
      <c r="I341" s="381">
        <v>6</v>
      </c>
      <c r="J341" s="381">
        <v>791</v>
      </c>
      <c r="K341" s="381">
        <v>73</v>
      </c>
      <c r="L341" s="381">
        <v>12</v>
      </c>
      <c r="M341" s="381">
        <v>198</v>
      </c>
      <c r="N341" s="381">
        <v>65</v>
      </c>
      <c r="O341" s="381">
        <v>2</v>
      </c>
      <c r="P341" s="381">
        <v>26</v>
      </c>
      <c r="Q341" s="576">
        <v>35</v>
      </c>
      <c r="R341" s="680">
        <f>SUM(C341:Q341)</f>
        <v>1270</v>
      </c>
      <c r="S341" s="698">
        <f>R341/SUM(R341:R343)</f>
        <v>0.32340208810797044</v>
      </c>
    </row>
    <row r="342" spans="1:41" hidden="1" x14ac:dyDescent="0.25">
      <c r="A342" s="1847"/>
      <c r="B342" s="286" t="s">
        <v>79</v>
      </c>
      <c r="C342" s="577">
        <v>0</v>
      </c>
      <c r="D342" s="383">
        <v>2</v>
      </c>
      <c r="E342" s="383">
        <v>3</v>
      </c>
      <c r="F342" s="383">
        <v>3</v>
      </c>
      <c r="G342" s="383">
        <v>0</v>
      </c>
      <c r="H342" s="383">
        <v>0</v>
      </c>
      <c r="I342" s="383">
        <v>1</v>
      </c>
      <c r="J342" s="383">
        <v>118</v>
      </c>
      <c r="K342" s="383">
        <v>16</v>
      </c>
      <c r="L342" s="383">
        <v>1</v>
      </c>
      <c r="M342" s="383">
        <v>12</v>
      </c>
      <c r="N342" s="383">
        <v>16</v>
      </c>
      <c r="O342" s="383">
        <v>0</v>
      </c>
      <c r="P342" s="383">
        <v>5</v>
      </c>
      <c r="Q342" s="578">
        <v>4</v>
      </c>
      <c r="R342" s="681">
        <f>SUM(C342:Q342)</f>
        <v>181</v>
      </c>
      <c r="S342" s="699">
        <f>R342/SUM(R341:R343)</f>
        <v>4.6091163738222564E-2</v>
      </c>
    </row>
    <row r="343" spans="1:41" ht="15.75" hidden="1" customHeight="1" thickBot="1" x14ac:dyDescent="0.3">
      <c r="A343" s="1848"/>
      <c r="B343" s="287" t="s">
        <v>442</v>
      </c>
      <c r="C343" s="579">
        <v>6</v>
      </c>
      <c r="D343" s="386">
        <v>40</v>
      </c>
      <c r="E343" s="386">
        <v>32</v>
      </c>
      <c r="F343" s="386">
        <v>17</v>
      </c>
      <c r="G343" s="386">
        <v>15</v>
      </c>
      <c r="H343" s="386">
        <v>0</v>
      </c>
      <c r="I343" s="386">
        <v>8</v>
      </c>
      <c r="J343" s="386">
        <v>1578</v>
      </c>
      <c r="K343" s="386">
        <v>73</v>
      </c>
      <c r="L343" s="386">
        <v>30</v>
      </c>
      <c r="M343" s="386">
        <v>355</v>
      </c>
      <c r="N343" s="386">
        <v>163</v>
      </c>
      <c r="O343" s="386">
        <v>12</v>
      </c>
      <c r="P343" s="386">
        <v>78</v>
      </c>
      <c r="Q343" s="580">
        <v>69</v>
      </c>
      <c r="R343" s="688">
        <f>SUM(C343:Q343)</f>
        <v>2476</v>
      </c>
      <c r="S343" s="700">
        <f>R343/SUM(R341:R343)</f>
        <v>0.63050674815380703</v>
      </c>
      <c r="T343" s="284"/>
      <c r="U343" s="284"/>
      <c r="V343" s="284"/>
      <c r="W343" s="284"/>
      <c r="X343" s="284"/>
      <c r="Y343" s="284"/>
      <c r="Z343" s="284"/>
      <c r="AA343" s="284"/>
      <c r="AB343" s="284"/>
      <c r="AC343" s="284"/>
      <c r="AD343" s="284"/>
      <c r="AE343" s="284"/>
      <c r="AF343" s="284"/>
      <c r="AG343" s="284"/>
    </row>
    <row r="344" spans="1:41" ht="15.75" hidden="1" customHeight="1" x14ac:dyDescent="0.25">
      <c r="A344" s="1849" t="s">
        <v>48</v>
      </c>
      <c r="B344" s="289" t="s">
        <v>78</v>
      </c>
      <c r="C344" s="581">
        <v>2</v>
      </c>
      <c r="D344" s="391">
        <v>25</v>
      </c>
      <c r="E344" s="391">
        <v>24</v>
      </c>
      <c r="F344" s="391">
        <v>13</v>
      </c>
      <c r="G344" s="391">
        <v>7</v>
      </c>
      <c r="H344" s="391">
        <v>0</v>
      </c>
      <c r="I344" s="391">
        <v>1</v>
      </c>
      <c r="J344" s="391">
        <v>888</v>
      </c>
      <c r="K344" s="391">
        <v>75</v>
      </c>
      <c r="L344" s="391">
        <v>14</v>
      </c>
      <c r="M344" s="391">
        <v>497</v>
      </c>
      <c r="N344" s="391">
        <v>80</v>
      </c>
      <c r="O344" s="391">
        <v>5</v>
      </c>
      <c r="P344" s="391">
        <v>41</v>
      </c>
      <c r="Q344" s="582">
        <v>18</v>
      </c>
      <c r="R344" s="665">
        <f t="shared" ref="R344:R352" si="118">SUM(C344:Q344)</f>
        <v>1690</v>
      </c>
      <c r="S344" s="695">
        <f>R344/SUM(R344:R346)</f>
        <v>0.17613340281396561</v>
      </c>
      <c r="T344" s="284"/>
      <c r="U344" s="284"/>
      <c r="V344" s="284"/>
      <c r="W344" s="284"/>
      <c r="X344" s="284"/>
      <c r="Y344" s="284"/>
      <c r="Z344" s="284"/>
      <c r="AA344" s="284"/>
      <c r="AB344" s="284"/>
      <c r="AC344" s="284"/>
      <c r="AD344" s="284"/>
      <c r="AE344" s="284"/>
      <c r="AF344" s="284"/>
      <c r="AG344" s="284"/>
    </row>
    <row r="345" spans="1:41" ht="15.75" hidden="1" customHeight="1" x14ac:dyDescent="0.25">
      <c r="A345" s="1847"/>
      <c r="B345" s="290" t="s">
        <v>79</v>
      </c>
      <c r="C345" s="583">
        <v>1</v>
      </c>
      <c r="D345" s="394">
        <v>10</v>
      </c>
      <c r="E345" s="394">
        <v>4</v>
      </c>
      <c r="F345" s="394">
        <v>1</v>
      </c>
      <c r="G345" s="394">
        <v>0</v>
      </c>
      <c r="H345" s="394">
        <v>0</v>
      </c>
      <c r="I345" s="394">
        <v>0</v>
      </c>
      <c r="J345" s="394">
        <v>162</v>
      </c>
      <c r="K345" s="394">
        <v>12</v>
      </c>
      <c r="L345" s="394">
        <v>2</v>
      </c>
      <c r="M345" s="394">
        <v>40</v>
      </c>
      <c r="N345" s="394">
        <v>22</v>
      </c>
      <c r="O345" s="394">
        <v>0</v>
      </c>
      <c r="P345" s="394">
        <v>13</v>
      </c>
      <c r="Q345" s="584">
        <v>1</v>
      </c>
      <c r="R345" s="666">
        <f t="shared" si="118"/>
        <v>268</v>
      </c>
      <c r="S345" s="696">
        <f>R345/SUM(R344:R346)</f>
        <v>2.7931214174048983E-2</v>
      </c>
      <c r="T345" s="14"/>
      <c r="U345" s="14"/>
      <c r="V345" s="14"/>
      <c r="W345" s="14"/>
      <c r="X345" s="14"/>
      <c r="Y345" s="14"/>
      <c r="Z345" s="14"/>
      <c r="AA345" s="14"/>
      <c r="AB345" s="14"/>
      <c r="AC345" s="14"/>
      <c r="AD345" s="14"/>
      <c r="AE345" s="14"/>
      <c r="AF345" s="14"/>
      <c r="AG345" s="14"/>
    </row>
    <row r="346" spans="1:41" ht="15.75" hidden="1" customHeight="1" thickBot="1" x14ac:dyDescent="0.3">
      <c r="A346" s="1848"/>
      <c r="B346" s="291" t="s">
        <v>442</v>
      </c>
      <c r="C346" s="585">
        <v>31</v>
      </c>
      <c r="D346" s="397">
        <v>148</v>
      </c>
      <c r="E346" s="397">
        <v>102</v>
      </c>
      <c r="F346" s="397">
        <v>74</v>
      </c>
      <c r="G346" s="397">
        <v>68</v>
      </c>
      <c r="H346" s="397">
        <v>0</v>
      </c>
      <c r="I346" s="397">
        <v>14</v>
      </c>
      <c r="J346" s="397">
        <v>4618</v>
      </c>
      <c r="K346" s="397">
        <v>218</v>
      </c>
      <c r="L346" s="397">
        <v>116</v>
      </c>
      <c r="M346" s="397">
        <v>1369</v>
      </c>
      <c r="N346" s="397">
        <v>446</v>
      </c>
      <c r="O346" s="397">
        <v>24</v>
      </c>
      <c r="P346" s="397">
        <v>244</v>
      </c>
      <c r="Q346" s="586">
        <v>165</v>
      </c>
      <c r="R346" s="667">
        <f t="shared" si="118"/>
        <v>7637</v>
      </c>
      <c r="S346" s="697">
        <f>R346/SUM(R344:R346)</f>
        <v>0.79593538301198541</v>
      </c>
      <c r="T346" s="14"/>
      <c r="U346" s="14"/>
      <c r="V346" s="14"/>
      <c r="W346" s="14"/>
      <c r="X346" s="14"/>
      <c r="Y346" s="14"/>
      <c r="Z346" s="14"/>
      <c r="AA346" s="14"/>
      <c r="AB346" s="14"/>
      <c r="AC346" s="14"/>
      <c r="AD346" s="14"/>
      <c r="AE346" s="14"/>
      <c r="AF346" s="14"/>
      <c r="AG346" s="14"/>
    </row>
    <row r="347" spans="1:41" ht="15.75" hidden="1" customHeight="1" x14ac:dyDescent="0.25">
      <c r="A347" s="1849" t="s">
        <v>45</v>
      </c>
      <c r="B347" s="285" t="s">
        <v>78</v>
      </c>
      <c r="C347" s="575">
        <v>2</v>
      </c>
      <c r="D347" s="381">
        <v>15</v>
      </c>
      <c r="E347" s="381">
        <v>15</v>
      </c>
      <c r="F347" s="381">
        <v>6</v>
      </c>
      <c r="G347" s="381">
        <v>1</v>
      </c>
      <c r="H347" s="381">
        <v>0</v>
      </c>
      <c r="I347" s="381">
        <v>2</v>
      </c>
      <c r="J347" s="381">
        <v>328</v>
      </c>
      <c r="K347" s="381">
        <v>23</v>
      </c>
      <c r="L347" s="381">
        <v>7</v>
      </c>
      <c r="M347" s="381">
        <v>128</v>
      </c>
      <c r="N347" s="381">
        <v>26</v>
      </c>
      <c r="O347" s="381">
        <v>2</v>
      </c>
      <c r="P347" s="381">
        <v>14</v>
      </c>
      <c r="Q347" s="576">
        <v>10</v>
      </c>
      <c r="R347" s="651">
        <f t="shared" si="118"/>
        <v>579</v>
      </c>
      <c r="S347" s="698">
        <f>R347/SUM(R347:R349)</f>
        <v>5.8817553839902476E-2</v>
      </c>
      <c r="T347" s="14"/>
      <c r="U347" s="14"/>
      <c r="V347" s="14"/>
      <c r="W347" s="14"/>
      <c r="X347" s="14"/>
      <c r="Y347" s="14"/>
      <c r="Z347" s="14"/>
      <c r="AA347" s="14"/>
      <c r="AB347" s="14"/>
      <c r="AC347" s="14"/>
      <c r="AD347" s="14"/>
      <c r="AE347" s="14"/>
      <c r="AF347" s="14"/>
      <c r="AG347" s="14"/>
    </row>
    <row r="348" spans="1:41" ht="15.75" hidden="1" customHeight="1" x14ac:dyDescent="0.25">
      <c r="A348" s="1847"/>
      <c r="B348" s="286" t="s">
        <v>79</v>
      </c>
      <c r="C348" s="577">
        <v>0</v>
      </c>
      <c r="D348" s="388">
        <v>1</v>
      </c>
      <c r="E348" s="388">
        <v>6</v>
      </c>
      <c r="F348" s="388">
        <v>0</v>
      </c>
      <c r="G348" s="388">
        <v>0</v>
      </c>
      <c r="H348" s="388">
        <v>0</v>
      </c>
      <c r="I348" s="388">
        <v>1</v>
      </c>
      <c r="J348" s="388">
        <v>81</v>
      </c>
      <c r="K348" s="388">
        <v>14</v>
      </c>
      <c r="L348" s="388">
        <v>1</v>
      </c>
      <c r="M348" s="388">
        <v>34</v>
      </c>
      <c r="N348" s="388">
        <v>11</v>
      </c>
      <c r="O348" s="388">
        <v>1</v>
      </c>
      <c r="P348" s="388">
        <v>8</v>
      </c>
      <c r="Q348" s="587">
        <v>2</v>
      </c>
      <c r="R348" s="652">
        <f t="shared" si="118"/>
        <v>160</v>
      </c>
      <c r="S348" s="699">
        <f>R348/SUM(R347:R349)</f>
        <v>1.6253555465258026E-2</v>
      </c>
      <c r="T348" s="14"/>
      <c r="U348" s="14"/>
      <c r="V348" s="14"/>
      <c r="W348" s="14"/>
      <c r="X348" s="14"/>
      <c r="Y348" s="14"/>
      <c r="Z348" s="14"/>
      <c r="AA348" s="14"/>
      <c r="AB348" s="14"/>
      <c r="AC348" s="14"/>
      <c r="AD348" s="14"/>
      <c r="AE348" s="14"/>
      <c r="AF348" s="14"/>
      <c r="AG348" s="14"/>
    </row>
    <row r="349" spans="1:41" ht="15.75" hidden="1" customHeight="1" thickBot="1" x14ac:dyDescent="0.3">
      <c r="A349" s="1848"/>
      <c r="B349" s="287" t="s">
        <v>442</v>
      </c>
      <c r="C349" s="579">
        <v>29</v>
      </c>
      <c r="D349" s="386">
        <v>193</v>
      </c>
      <c r="E349" s="386">
        <v>148</v>
      </c>
      <c r="F349" s="386">
        <v>60</v>
      </c>
      <c r="G349" s="386">
        <v>55</v>
      </c>
      <c r="H349" s="386">
        <v>0</v>
      </c>
      <c r="I349" s="386">
        <v>17</v>
      </c>
      <c r="J349" s="386">
        <v>5526</v>
      </c>
      <c r="K349" s="386">
        <v>226</v>
      </c>
      <c r="L349" s="386">
        <v>119</v>
      </c>
      <c r="M349" s="386">
        <v>1664</v>
      </c>
      <c r="N349" s="386">
        <v>573</v>
      </c>
      <c r="O349" s="386">
        <v>29</v>
      </c>
      <c r="P349" s="386">
        <v>260</v>
      </c>
      <c r="Q349" s="580">
        <v>206</v>
      </c>
      <c r="R349" s="654">
        <f t="shared" si="118"/>
        <v>9105</v>
      </c>
      <c r="S349" s="700">
        <f>R349/SUM(R347:R349)</f>
        <v>0.92492889069483952</v>
      </c>
      <c r="T349" s="14"/>
      <c r="U349" s="14"/>
      <c r="V349" s="14"/>
      <c r="W349" s="14"/>
      <c r="X349" s="14"/>
      <c r="Y349" s="14"/>
      <c r="Z349" s="14"/>
      <c r="AA349" s="14"/>
      <c r="AB349" s="14"/>
      <c r="AC349" s="14"/>
      <c r="AD349" s="14"/>
      <c r="AE349" s="14"/>
      <c r="AF349" s="14"/>
      <c r="AG349" s="14"/>
    </row>
    <row r="350" spans="1:41" ht="15.75" hidden="1" customHeight="1" x14ac:dyDescent="0.25">
      <c r="A350" s="1847" t="s">
        <v>49</v>
      </c>
      <c r="B350" s="292" t="s">
        <v>78</v>
      </c>
      <c r="C350" s="588">
        <v>0</v>
      </c>
      <c r="D350" s="400">
        <v>0</v>
      </c>
      <c r="E350" s="400">
        <v>1</v>
      </c>
      <c r="F350" s="400">
        <v>1</v>
      </c>
      <c r="G350" s="400">
        <v>0</v>
      </c>
      <c r="H350" s="400">
        <v>0</v>
      </c>
      <c r="I350" s="400">
        <v>0</v>
      </c>
      <c r="J350" s="400">
        <v>63</v>
      </c>
      <c r="K350" s="400">
        <v>0</v>
      </c>
      <c r="L350" s="400">
        <v>0</v>
      </c>
      <c r="M350" s="400">
        <v>14</v>
      </c>
      <c r="N350" s="400">
        <v>5</v>
      </c>
      <c r="O350" s="400">
        <v>0</v>
      </c>
      <c r="P350" s="400">
        <v>3</v>
      </c>
      <c r="Q350" s="589">
        <v>1</v>
      </c>
      <c r="R350" s="665">
        <f t="shared" si="118"/>
        <v>88</v>
      </c>
      <c r="S350" s="713">
        <f>R350/SUM(R350:R352)</f>
        <v>0.29042904290429045</v>
      </c>
      <c r="T350" s="14"/>
      <c r="U350" s="14"/>
      <c r="V350" s="14"/>
      <c r="W350" s="14"/>
      <c r="X350" s="14"/>
      <c r="Y350" s="14"/>
      <c r="Z350" s="14"/>
      <c r="AA350" s="14"/>
      <c r="AB350" s="14"/>
      <c r="AC350" s="14"/>
      <c r="AD350" s="14"/>
      <c r="AE350" s="14"/>
      <c r="AF350" s="14"/>
      <c r="AG350" s="14"/>
    </row>
    <row r="351" spans="1:41" ht="15.75" hidden="1" customHeight="1" x14ac:dyDescent="0.25">
      <c r="A351" s="1847"/>
      <c r="B351" s="290" t="s">
        <v>79</v>
      </c>
      <c r="C351" s="583">
        <v>0</v>
      </c>
      <c r="D351" s="394">
        <v>1</v>
      </c>
      <c r="E351" s="394">
        <v>0</v>
      </c>
      <c r="F351" s="394">
        <v>0</v>
      </c>
      <c r="G351" s="394">
        <v>0</v>
      </c>
      <c r="H351" s="394">
        <v>0</v>
      </c>
      <c r="I351" s="394">
        <v>0</v>
      </c>
      <c r="J351" s="394">
        <v>13</v>
      </c>
      <c r="K351" s="394">
        <v>0</v>
      </c>
      <c r="L351" s="394">
        <v>0</v>
      </c>
      <c r="M351" s="394">
        <v>0</v>
      </c>
      <c r="N351" s="394">
        <v>5</v>
      </c>
      <c r="O351" s="394">
        <v>0</v>
      </c>
      <c r="P351" s="394">
        <v>1</v>
      </c>
      <c r="Q351" s="584">
        <v>0</v>
      </c>
      <c r="R351" s="666">
        <f t="shared" si="118"/>
        <v>20</v>
      </c>
      <c r="S351" s="696">
        <f>R351/SUM(R350:R352)</f>
        <v>6.6006600660066E-2</v>
      </c>
      <c r="T351" s="14"/>
      <c r="U351" s="14"/>
      <c r="V351" s="14"/>
      <c r="W351" s="14"/>
      <c r="X351" s="14"/>
      <c r="Y351" s="14"/>
      <c r="Z351" s="14"/>
      <c r="AA351" s="14"/>
      <c r="AB351" s="14"/>
      <c r="AC351" s="14"/>
      <c r="AD351" s="14"/>
      <c r="AE351" s="14"/>
      <c r="AF351" s="14"/>
      <c r="AG351" s="14"/>
    </row>
    <row r="352" spans="1:41" ht="15.75" hidden="1" customHeight="1" thickBot="1" x14ac:dyDescent="0.3">
      <c r="A352" s="1859"/>
      <c r="B352" s="293" t="s">
        <v>442</v>
      </c>
      <c r="C352" s="590">
        <v>1</v>
      </c>
      <c r="D352" s="403">
        <v>2</v>
      </c>
      <c r="E352" s="403">
        <v>5</v>
      </c>
      <c r="F352" s="403">
        <v>0</v>
      </c>
      <c r="G352" s="403">
        <v>0</v>
      </c>
      <c r="H352" s="403">
        <v>0</v>
      </c>
      <c r="I352" s="403">
        <v>1</v>
      </c>
      <c r="J352" s="403">
        <v>122</v>
      </c>
      <c r="K352" s="403">
        <v>0</v>
      </c>
      <c r="L352" s="403">
        <v>1</v>
      </c>
      <c r="M352" s="403">
        <v>27</v>
      </c>
      <c r="N352" s="403">
        <v>29</v>
      </c>
      <c r="O352" s="403">
        <v>0</v>
      </c>
      <c r="P352" s="403">
        <v>5</v>
      </c>
      <c r="Q352" s="591">
        <v>2</v>
      </c>
      <c r="R352" s="668">
        <f t="shared" si="118"/>
        <v>195</v>
      </c>
      <c r="S352" s="712">
        <f>R352/SUM(R350:R352)</f>
        <v>0.64356435643564358</v>
      </c>
      <c r="T352" s="14"/>
      <c r="U352" s="14"/>
      <c r="V352" s="14"/>
      <c r="W352" s="14"/>
      <c r="X352" s="14"/>
      <c r="Y352" s="14"/>
      <c r="Z352" s="14"/>
      <c r="AA352" s="14"/>
      <c r="AB352" s="14"/>
      <c r="AC352" s="14"/>
      <c r="AD352" s="14"/>
      <c r="AE352" s="14"/>
      <c r="AF352" s="14"/>
      <c r="AG352" s="14"/>
    </row>
    <row r="353" spans="1:33" ht="15.75" hidden="1" customHeight="1" thickTop="1" x14ac:dyDescent="0.25">
      <c r="A353" s="1847" t="s">
        <v>26</v>
      </c>
      <c r="B353" s="573" t="s">
        <v>78</v>
      </c>
      <c r="C353" s="232">
        <v>7</v>
      </c>
      <c r="D353" s="230">
        <v>59</v>
      </c>
      <c r="E353" s="230">
        <v>59</v>
      </c>
      <c r="F353" s="230">
        <v>34</v>
      </c>
      <c r="G353" s="230">
        <v>15</v>
      </c>
      <c r="H353" s="230">
        <v>0</v>
      </c>
      <c r="I353" s="230">
        <v>9</v>
      </c>
      <c r="J353" s="230">
        <v>2070</v>
      </c>
      <c r="K353" s="230">
        <v>171</v>
      </c>
      <c r="L353" s="230">
        <v>33</v>
      </c>
      <c r="M353" s="230">
        <v>837</v>
      </c>
      <c r="N353" s="230">
        <v>176</v>
      </c>
      <c r="O353" s="230">
        <v>9</v>
      </c>
      <c r="P353" s="230">
        <v>84</v>
      </c>
      <c r="Q353" s="592">
        <v>64</v>
      </c>
      <c r="R353" s="231">
        <f>SUM(C353:Q353)</f>
        <v>3627</v>
      </c>
      <c r="S353" s="899">
        <f>R353/SUM(R353:R355)</f>
        <v>0.1532384131142</v>
      </c>
      <c r="T353" s="14"/>
      <c r="U353" s="14"/>
      <c r="V353" s="14"/>
      <c r="W353" s="14"/>
      <c r="X353" s="14"/>
      <c r="Y353" s="14"/>
      <c r="Z353" s="14"/>
      <c r="AA353" s="14"/>
      <c r="AB353" s="14"/>
      <c r="AC353" s="14"/>
      <c r="AD353" s="14"/>
      <c r="AE353" s="14"/>
      <c r="AF353" s="14"/>
      <c r="AG353" s="14"/>
    </row>
    <row r="354" spans="1:33" ht="15.75" hidden="1" customHeight="1" x14ac:dyDescent="0.25">
      <c r="A354" s="1847"/>
      <c r="B354" s="286" t="s">
        <v>79</v>
      </c>
      <c r="C354" s="228">
        <v>1</v>
      </c>
      <c r="D354" s="233">
        <v>14</v>
      </c>
      <c r="E354" s="233">
        <v>13</v>
      </c>
      <c r="F354" s="233">
        <v>4</v>
      </c>
      <c r="G354" s="233">
        <v>0</v>
      </c>
      <c r="H354" s="233">
        <v>0</v>
      </c>
      <c r="I354" s="233">
        <v>2</v>
      </c>
      <c r="J354" s="233">
        <v>374</v>
      </c>
      <c r="K354" s="233">
        <v>42</v>
      </c>
      <c r="L354" s="233">
        <v>4</v>
      </c>
      <c r="M354" s="233">
        <v>86</v>
      </c>
      <c r="N354" s="233">
        <v>54</v>
      </c>
      <c r="O354" s="233">
        <v>1</v>
      </c>
      <c r="P354" s="233">
        <v>27</v>
      </c>
      <c r="Q354" s="593">
        <v>7</v>
      </c>
      <c r="R354" s="234">
        <f>SUM(C354:Q354)</f>
        <v>629</v>
      </c>
      <c r="S354" s="899">
        <f>R354/SUM(R353:R355)</f>
        <v>2.6574844733617813E-2</v>
      </c>
      <c r="T354" s="14"/>
      <c r="U354" s="14"/>
      <c r="V354" s="14"/>
      <c r="W354" s="14"/>
      <c r="X354" s="14"/>
      <c r="Y354" s="14"/>
      <c r="Z354" s="14"/>
      <c r="AA354" s="14"/>
      <c r="AB354" s="14"/>
      <c r="AC354" s="14"/>
      <c r="AD354" s="14"/>
      <c r="AE354" s="14"/>
      <c r="AF354" s="14"/>
      <c r="AG354" s="14"/>
    </row>
    <row r="355" spans="1:33" ht="15.75" hidden="1" customHeight="1" thickBot="1" x14ac:dyDescent="0.3">
      <c r="A355" s="1847"/>
      <c r="B355" s="574" t="s">
        <v>442</v>
      </c>
      <c r="C355" s="229">
        <v>67</v>
      </c>
      <c r="D355" s="288">
        <v>383</v>
      </c>
      <c r="E355" s="288">
        <v>287</v>
      </c>
      <c r="F355" s="288">
        <v>151</v>
      </c>
      <c r="G355" s="288">
        <v>138</v>
      </c>
      <c r="H355" s="288">
        <v>0</v>
      </c>
      <c r="I355" s="288">
        <v>40</v>
      </c>
      <c r="J355" s="288">
        <v>11844</v>
      </c>
      <c r="K355" s="288">
        <v>517</v>
      </c>
      <c r="L355" s="288">
        <v>266</v>
      </c>
      <c r="M355" s="288">
        <v>3415</v>
      </c>
      <c r="N355" s="288">
        <v>1211</v>
      </c>
      <c r="O355" s="288">
        <v>65</v>
      </c>
      <c r="P355" s="288">
        <v>587</v>
      </c>
      <c r="Q355" s="594">
        <v>442</v>
      </c>
      <c r="R355" s="653">
        <f>SUM(C355:Q355)</f>
        <v>19413</v>
      </c>
      <c r="S355" s="908">
        <f>R355/SUM(R353:R355)</f>
        <v>0.82018674215218212</v>
      </c>
      <c r="T355" s="14"/>
      <c r="U355" s="14"/>
      <c r="V355" s="14"/>
      <c r="W355" s="14"/>
      <c r="X355" s="14"/>
      <c r="Y355" s="14"/>
      <c r="Z355" s="14"/>
      <c r="AA355" s="14"/>
      <c r="AB355" s="14"/>
      <c r="AC355" s="14"/>
      <c r="AD355" s="14"/>
      <c r="AE355" s="14"/>
      <c r="AF355" s="14"/>
      <c r="AG355" s="14"/>
    </row>
    <row r="356" spans="1:33" s="832" customFormat="1" ht="15.75" hidden="1" customHeight="1" x14ac:dyDescent="0.25">
      <c r="A356" s="1849" t="s">
        <v>43</v>
      </c>
      <c r="B356" s="82" t="s">
        <v>78</v>
      </c>
      <c r="C356" s="689">
        <f>C353/SUM(C353:C355)</f>
        <v>9.3333333333333338E-2</v>
      </c>
      <c r="D356" s="328">
        <f>D353/SUM(D353:D355)</f>
        <v>0.12938596491228072</v>
      </c>
      <c r="E356" s="328">
        <f>E353/SUM(E353:E355)</f>
        <v>0.16434540389972144</v>
      </c>
      <c r="F356" s="328">
        <f>F353/SUM(F353:F355)</f>
        <v>0.17989417989417988</v>
      </c>
      <c r="G356" s="328">
        <f>G353/SUM(G353:G355)</f>
        <v>9.8039215686274508E-2</v>
      </c>
      <c r="H356" s="328">
        <v>0</v>
      </c>
      <c r="I356" s="328">
        <f t="shared" ref="I356:R356" si="119">I353/SUM(I353:I355)</f>
        <v>0.17647058823529413</v>
      </c>
      <c r="J356" s="328">
        <f t="shared" si="119"/>
        <v>0.14487681970884658</v>
      </c>
      <c r="K356" s="328">
        <f t="shared" si="119"/>
        <v>0.23424657534246576</v>
      </c>
      <c r="L356" s="328">
        <f t="shared" si="119"/>
        <v>0.10891089108910891</v>
      </c>
      <c r="M356" s="328">
        <f t="shared" si="119"/>
        <v>0.19294605809128632</v>
      </c>
      <c r="N356" s="328">
        <f t="shared" si="119"/>
        <v>0.12213740458015267</v>
      </c>
      <c r="O356" s="328">
        <f t="shared" si="119"/>
        <v>0.12</v>
      </c>
      <c r="P356" s="328">
        <f t="shared" si="119"/>
        <v>0.12034383954154727</v>
      </c>
      <c r="Q356" s="692">
        <f t="shared" si="119"/>
        <v>0.12475633528265107</v>
      </c>
      <c r="R356" s="695">
        <f t="shared" si="119"/>
        <v>0.1532384131142</v>
      </c>
      <c r="S356" s="1850"/>
      <c r="T356" s="909"/>
      <c r="U356" s="909"/>
      <c r="V356" s="909"/>
      <c r="W356" s="909"/>
      <c r="X356" s="909"/>
      <c r="Y356" s="909"/>
      <c r="Z356" s="909"/>
      <c r="AA356" s="909"/>
      <c r="AB356" s="909"/>
      <c r="AC356" s="909"/>
      <c r="AD356" s="909"/>
      <c r="AE356" s="909"/>
      <c r="AF356" s="909"/>
      <c r="AG356" s="909"/>
    </row>
    <row r="357" spans="1:33" s="832" customFormat="1" ht="15.75" hidden="1" customHeight="1" x14ac:dyDescent="0.25">
      <c r="A357" s="1847"/>
      <c r="B357" s="80" t="s">
        <v>79</v>
      </c>
      <c r="C357" s="690">
        <f>C354/SUM(C353:C355)</f>
        <v>1.3333333333333334E-2</v>
      </c>
      <c r="D357" s="329">
        <f>D354/SUM(D353:D355)</f>
        <v>3.0701754385964911E-2</v>
      </c>
      <c r="E357" s="329">
        <f>E354/SUM(E353:E355)</f>
        <v>3.6211699164345405E-2</v>
      </c>
      <c r="F357" s="329">
        <f>F354/SUM(F353:F355)</f>
        <v>2.1164021164021163E-2</v>
      </c>
      <c r="G357" s="329">
        <f>G354/SUM(G353:G355)</f>
        <v>0</v>
      </c>
      <c r="H357" s="329">
        <v>0</v>
      </c>
      <c r="I357" s="329">
        <f t="shared" ref="I357:R357" si="120">I354/SUM(I353:I355)</f>
        <v>3.9215686274509803E-2</v>
      </c>
      <c r="J357" s="329">
        <f t="shared" si="120"/>
        <v>2.6175811870100783E-2</v>
      </c>
      <c r="K357" s="329">
        <f t="shared" si="120"/>
        <v>5.7534246575342465E-2</v>
      </c>
      <c r="L357" s="329">
        <f t="shared" si="120"/>
        <v>1.3201320132013201E-2</v>
      </c>
      <c r="M357" s="329">
        <f t="shared" si="120"/>
        <v>1.9824804057169201E-2</v>
      </c>
      <c r="N357" s="329">
        <f t="shared" si="120"/>
        <v>3.7473976405274112E-2</v>
      </c>
      <c r="O357" s="329">
        <f t="shared" si="120"/>
        <v>1.3333333333333334E-2</v>
      </c>
      <c r="P357" s="329">
        <f t="shared" si="120"/>
        <v>3.8681948424068767E-2</v>
      </c>
      <c r="Q357" s="693">
        <f t="shared" si="120"/>
        <v>1.364522417153996E-2</v>
      </c>
      <c r="R357" s="696">
        <f t="shared" si="120"/>
        <v>2.6574844733617813E-2</v>
      </c>
      <c r="S357" s="1851"/>
      <c r="T357" s="909"/>
      <c r="U357" s="909"/>
      <c r="V357" s="909"/>
      <c r="W357" s="909"/>
      <c r="X357" s="909"/>
      <c r="Y357" s="909"/>
      <c r="Z357" s="909"/>
      <c r="AA357" s="909"/>
      <c r="AB357" s="909"/>
      <c r="AC357" s="909"/>
      <c r="AD357" s="909"/>
      <c r="AE357" s="909"/>
      <c r="AF357" s="909"/>
      <c r="AG357" s="909"/>
    </row>
    <row r="358" spans="1:33" s="832" customFormat="1" ht="17.25" hidden="1" customHeight="1" thickBot="1" x14ac:dyDescent="0.3">
      <c r="A358" s="1848"/>
      <c r="B358" s="81" t="s">
        <v>442</v>
      </c>
      <c r="C358" s="691">
        <v>0.89400000000000002</v>
      </c>
      <c r="D358" s="330">
        <f>D355/SUM(D353:D355)</f>
        <v>0.83991228070175439</v>
      </c>
      <c r="E358" s="330">
        <v>0.8</v>
      </c>
      <c r="F358" s="330">
        <f>F355/SUM(F353:F355)</f>
        <v>0.79894179894179895</v>
      </c>
      <c r="G358" s="330">
        <f>G355/SUM(G353:G355)</f>
        <v>0.90196078431372551</v>
      </c>
      <c r="H358" s="330">
        <v>0</v>
      </c>
      <c r="I358" s="330">
        <v>0.78500000000000003</v>
      </c>
      <c r="J358" s="330">
        <f t="shared" ref="J358:R358" si="121">J355/SUM(J353:J355)</f>
        <v>0.82894736842105265</v>
      </c>
      <c r="K358" s="330">
        <f t="shared" si="121"/>
        <v>0.70821917808219181</v>
      </c>
      <c r="L358" s="330">
        <f t="shared" si="121"/>
        <v>0.87788778877887785</v>
      </c>
      <c r="M358" s="330">
        <f t="shared" si="121"/>
        <v>0.78722913785154447</v>
      </c>
      <c r="N358" s="330">
        <v>0.84099999999999997</v>
      </c>
      <c r="O358" s="330">
        <f t="shared" si="121"/>
        <v>0.8666666666666667</v>
      </c>
      <c r="P358" s="330">
        <f t="shared" si="121"/>
        <v>0.84097421203438394</v>
      </c>
      <c r="Q358" s="694">
        <v>0.86099999999999999</v>
      </c>
      <c r="R358" s="697">
        <f t="shared" si="121"/>
        <v>0.82018674215218212</v>
      </c>
      <c r="S358" s="1852"/>
      <c r="T358" s="909"/>
      <c r="U358" s="909"/>
      <c r="V358" s="909"/>
      <c r="W358" s="909"/>
      <c r="X358" s="909"/>
      <c r="Y358" s="909"/>
      <c r="Z358" s="909"/>
      <c r="AA358" s="909"/>
      <c r="AB358" s="909"/>
      <c r="AC358" s="909"/>
      <c r="AD358" s="909"/>
      <c r="AE358" s="909"/>
      <c r="AF358" s="909"/>
      <c r="AG358" s="909"/>
    </row>
    <row r="359" spans="1:33" ht="15.75" hidden="1" customHeight="1" thickBot="1" x14ac:dyDescent="0.3">
      <c r="A359" s="1860" t="s">
        <v>350</v>
      </c>
      <c r="B359" s="1861"/>
      <c r="C359" s="1857"/>
      <c r="D359" s="1857"/>
      <c r="E359" s="1857"/>
      <c r="F359" s="1857"/>
      <c r="G359" s="1857"/>
      <c r="H359" s="1857"/>
      <c r="I359" s="1857"/>
      <c r="J359" s="1857"/>
      <c r="K359" s="1857"/>
      <c r="L359" s="1857"/>
      <c r="M359" s="1857"/>
      <c r="N359" s="1857"/>
      <c r="O359" s="1857"/>
      <c r="P359" s="1857"/>
      <c r="Q359" s="1857"/>
      <c r="R359" s="1861"/>
      <c r="S359" s="1858"/>
      <c r="T359" s="284"/>
      <c r="U359" s="284"/>
      <c r="V359" s="284"/>
      <c r="W359" s="284"/>
      <c r="X359" s="284"/>
      <c r="Y359" s="284"/>
      <c r="Z359" s="284"/>
      <c r="AA359" s="284"/>
      <c r="AB359" s="284"/>
      <c r="AC359" s="284"/>
      <c r="AD359" s="284"/>
      <c r="AE359" s="284"/>
      <c r="AF359" s="284"/>
      <c r="AG359" s="284"/>
    </row>
    <row r="360" spans="1:33" ht="15.75" hidden="1" customHeight="1" x14ac:dyDescent="0.25">
      <c r="A360" s="1849" t="s">
        <v>75</v>
      </c>
      <c r="B360" s="77" t="s">
        <v>78</v>
      </c>
      <c r="C360" s="380">
        <v>0</v>
      </c>
      <c r="D360" s="381">
        <v>1</v>
      </c>
      <c r="E360" s="381">
        <v>1</v>
      </c>
      <c r="F360" s="381">
        <v>0</v>
      </c>
      <c r="G360" s="381">
        <v>0</v>
      </c>
      <c r="H360" s="381">
        <v>0</v>
      </c>
      <c r="I360" s="381">
        <v>0</v>
      </c>
      <c r="J360" s="381">
        <v>2</v>
      </c>
      <c r="K360" s="381">
        <v>0</v>
      </c>
      <c r="L360" s="381">
        <v>0</v>
      </c>
      <c r="M360" s="381">
        <v>0</v>
      </c>
      <c r="N360" s="381">
        <v>0</v>
      </c>
      <c r="O360" s="381">
        <v>0</v>
      </c>
      <c r="P360" s="381">
        <v>0</v>
      </c>
      <c r="Q360" s="382">
        <v>0</v>
      </c>
      <c r="R360" s="680">
        <f>SUM(C360:Q360)</f>
        <v>4</v>
      </c>
      <c r="S360" s="698">
        <f>R360/SUM(R360:R362)</f>
        <v>3.3333333333333333E-2</v>
      </c>
      <c r="T360" s="14"/>
      <c r="U360" s="14"/>
      <c r="V360" s="14"/>
      <c r="W360" s="14"/>
      <c r="X360" s="14"/>
      <c r="Y360" s="14"/>
      <c r="Z360" s="14"/>
      <c r="AA360" s="14"/>
      <c r="AB360" s="14"/>
      <c r="AC360" s="14"/>
      <c r="AD360" s="14"/>
      <c r="AE360" s="14"/>
      <c r="AF360" s="14"/>
      <c r="AG360" s="14"/>
    </row>
    <row r="361" spans="1:33" ht="15.75" hidden="1" customHeight="1" x14ac:dyDescent="0.25">
      <c r="A361" s="1847"/>
      <c r="B361" s="78" t="s">
        <v>79</v>
      </c>
      <c r="C361" s="383">
        <v>0</v>
      </c>
      <c r="D361" s="383">
        <v>0</v>
      </c>
      <c r="E361" s="383">
        <v>0</v>
      </c>
      <c r="F361" s="383">
        <v>0</v>
      </c>
      <c r="G361" s="383">
        <v>0</v>
      </c>
      <c r="H361" s="383">
        <v>0</v>
      </c>
      <c r="I361" s="383">
        <v>0</v>
      </c>
      <c r="J361" s="383">
        <v>1</v>
      </c>
      <c r="K361" s="383">
        <v>0</v>
      </c>
      <c r="L361" s="383">
        <v>0</v>
      </c>
      <c r="M361" s="383">
        <v>0</v>
      </c>
      <c r="N361" s="383">
        <v>0</v>
      </c>
      <c r="O361" s="383">
        <v>0</v>
      </c>
      <c r="P361" s="383">
        <v>0</v>
      </c>
      <c r="Q361" s="384">
        <v>0</v>
      </c>
      <c r="R361" s="681">
        <f>SUM(C361:Q361)</f>
        <v>1</v>
      </c>
      <c r="S361" s="699">
        <f>R361/SUM(R360:R362)</f>
        <v>8.3333333333333332E-3</v>
      </c>
      <c r="T361" s="14"/>
      <c r="U361" s="14"/>
      <c r="V361" s="14"/>
      <c r="W361" s="14"/>
      <c r="X361" s="14"/>
      <c r="Y361" s="14"/>
      <c r="Z361" s="14"/>
      <c r="AA361" s="14"/>
      <c r="AB361" s="14"/>
      <c r="AC361" s="14"/>
      <c r="AD361" s="14"/>
      <c r="AE361" s="14"/>
      <c r="AF361" s="14"/>
      <c r="AG361" s="14"/>
    </row>
    <row r="362" spans="1:33" ht="15.75" hidden="1" customHeight="1" thickBot="1" x14ac:dyDescent="0.3">
      <c r="A362" s="1848"/>
      <c r="B362" s="79" t="s">
        <v>442</v>
      </c>
      <c r="C362" s="385">
        <v>1</v>
      </c>
      <c r="D362" s="386">
        <v>0</v>
      </c>
      <c r="E362" s="386">
        <v>4</v>
      </c>
      <c r="F362" s="386">
        <v>0</v>
      </c>
      <c r="G362" s="386">
        <v>0</v>
      </c>
      <c r="H362" s="386">
        <v>0</v>
      </c>
      <c r="I362" s="386">
        <v>0</v>
      </c>
      <c r="J362" s="386">
        <v>61</v>
      </c>
      <c r="K362" s="386">
        <v>4</v>
      </c>
      <c r="L362" s="386">
        <v>2</v>
      </c>
      <c r="M362" s="386">
        <v>30</v>
      </c>
      <c r="N362" s="386">
        <v>10</v>
      </c>
      <c r="O362" s="386">
        <v>0</v>
      </c>
      <c r="P362" s="386">
        <v>2</v>
      </c>
      <c r="Q362" s="387">
        <v>1</v>
      </c>
      <c r="R362" s="682">
        <f>SUM(C362:Q362)</f>
        <v>115</v>
      </c>
      <c r="S362" s="709">
        <f>R362/SUM(R360:R362)</f>
        <v>0.95833333333333337</v>
      </c>
      <c r="T362" s="14"/>
      <c r="U362" s="14"/>
      <c r="V362" s="14"/>
      <c r="W362" s="14"/>
      <c r="X362" s="14"/>
      <c r="Y362" s="14"/>
      <c r="Z362" s="14"/>
      <c r="AA362" s="14"/>
      <c r="AB362" s="14"/>
      <c r="AC362" s="14"/>
      <c r="AD362" s="14"/>
      <c r="AE362" s="14"/>
      <c r="AF362" s="14"/>
      <c r="AG362" s="14"/>
    </row>
    <row r="363" spans="1:33" ht="15.75" hidden="1" customHeight="1" x14ac:dyDescent="0.25">
      <c r="A363" s="1849" t="s">
        <v>46</v>
      </c>
      <c r="B363" s="82" t="s">
        <v>78</v>
      </c>
      <c r="C363" s="390">
        <v>6</v>
      </c>
      <c r="D363" s="391">
        <v>48</v>
      </c>
      <c r="E363" s="391">
        <v>48</v>
      </c>
      <c r="F363" s="391">
        <v>30</v>
      </c>
      <c r="G363" s="391">
        <v>12</v>
      </c>
      <c r="H363" s="391">
        <v>0</v>
      </c>
      <c r="I363" s="391">
        <v>9</v>
      </c>
      <c r="J363" s="391">
        <v>1684</v>
      </c>
      <c r="K363" s="391">
        <v>156</v>
      </c>
      <c r="L363" s="391">
        <v>28</v>
      </c>
      <c r="M363" s="391">
        <v>703</v>
      </c>
      <c r="N363" s="391">
        <v>142</v>
      </c>
      <c r="O363" s="391">
        <v>7</v>
      </c>
      <c r="P363" s="391">
        <v>66</v>
      </c>
      <c r="Q363" s="392">
        <v>55</v>
      </c>
      <c r="R363" s="683">
        <f>SUM(C363:Q363)</f>
        <v>2994</v>
      </c>
      <c r="S363" s="695">
        <f>R363/SUM(R363:R365)</f>
        <v>0.18243860825056366</v>
      </c>
      <c r="T363" s="14"/>
      <c r="U363" s="14"/>
      <c r="V363" s="14"/>
      <c r="W363" s="14"/>
      <c r="X363" s="14"/>
      <c r="Y363" s="14"/>
      <c r="Z363" s="14"/>
      <c r="AA363" s="14"/>
      <c r="AB363" s="14"/>
      <c r="AC363" s="14"/>
      <c r="AD363" s="14"/>
      <c r="AE363" s="14"/>
      <c r="AF363" s="14"/>
      <c r="AG363" s="14"/>
    </row>
    <row r="364" spans="1:33" ht="15.75" hidden="1" customHeight="1" x14ac:dyDescent="0.25">
      <c r="A364" s="1847"/>
      <c r="B364" s="80" t="s">
        <v>79</v>
      </c>
      <c r="C364" s="393">
        <v>0</v>
      </c>
      <c r="D364" s="394">
        <v>12</v>
      </c>
      <c r="E364" s="394">
        <v>11</v>
      </c>
      <c r="F364" s="394">
        <v>4</v>
      </c>
      <c r="G364" s="394">
        <v>0</v>
      </c>
      <c r="H364" s="394">
        <v>0</v>
      </c>
      <c r="I364" s="394">
        <v>1</v>
      </c>
      <c r="J364" s="394">
        <v>298</v>
      </c>
      <c r="K364" s="394">
        <v>37</v>
      </c>
      <c r="L364" s="394">
        <v>3</v>
      </c>
      <c r="M364" s="394">
        <v>64</v>
      </c>
      <c r="N364" s="394">
        <v>46</v>
      </c>
      <c r="O364" s="394">
        <v>1</v>
      </c>
      <c r="P364" s="394">
        <v>22</v>
      </c>
      <c r="Q364" s="395">
        <v>6</v>
      </c>
      <c r="R364" s="684">
        <f t="shared" ref="R364:R371" si="122">SUM(C364:Q364)</f>
        <v>505</v>
      </c>
      <c r="S364" s="696">
        <f>R364/SUM(R363:R365)</f>
        <v>3.0772043141795137E-2</v>
      </c>
      <c r="T364" s="14"/>
      <c r="U364" s="14"/>
      <c r="V364" s="14"/>
      <c r="W364" s="14"/>
      <c r="X364" s="14"/>
      <c r="Y364" s="14"/>
      <c r="Z364" s="14"/>
      <c r="AA364" s="14"/>
      <c r="AB364" s="14"/>
      <c r="AC364" s="14"/>
      <c r="AD364" s="14"/>
      <c r="AE364" s="14"/>
      <c r="AF364" s="14"/>
      <c r="AG364" s="14"/>
    </row>
    <row r="365" spans="1:33" ht="15.75" hidden="1" customHeight="1" thickBot="1" x14ac:dyDescent="0.3">
      <c r="A365" s="1848"/>
      <c r="B365" s="81" t="s">
        <v>442</v>
      </c>
      <c r="C365" s="396">
        <v>44</v>
      </c>
      <c r="D365" s="397">
        <v>253</v>
      </c>
      <c r="E365" s="397">
        <v>199</v>
      </c>
      <c r="F365" s="397">
        <v>105</v>
      </c>
      <c r="G365" s="397">
        <v>103</v>
      </c>
      <c r="H365" s="397">
        <v>0</v>
      </c>
      <c r="I365" s="397">
        <v>25</v>
      </c>
      <c r="J365" s="397">
        <v>7740</v>
      </c>
      <c r="K365" s="397">
        <v>361</v>
      </c>
      <c r="L365" s="397">
        <v>191</v>
      </c>
      <c r="M365" s="397">
        <v>2357</v>
      </c>
      <c r="N365" s="397">
        <v>798</v>
      </c>
      <c r="O365" s="397">
        <v>40</v>
      </c>
      <c r="P365" s="397">
        <v>405</v>
      </c>
      <c r="Q365" s="398">
        <v>291</v>
      </c>
      <c r="R365" s="685">
        <f t="shared" si="122"/>
        <v>12912</v>
      </c>
      <c r="S365" s="714">
        <f>R365/SUM(R363:R365)</f>
        <v>0.78678934860764127</v>
      </c>
      <c r="T365" s="14"/>
      <c r="U365" s="14"/>
      <c r="V365" s="14"/>
      <c r="W365" s="14"/>
      <c r="X365" s="14"/>
      <c r="Y365" s="14"/>
      <c r="Z365" s="14"/>
      <c r="AA365" s="14"/>
      <c r="AB365" s="14"/>
      <c r="AC365" s="14"/>
      <c r="AD365" s="14"/>
      <c r="AE365" s="14"/>
      <c r="AF365" s="14"/>
      <c r="AG365" s="14"/>
    </row>
    <row r="366" spans="1:33" ht="15.75" hidden="1" customHeight="1" x14ac:dyDescent="0.25">
      <c r="A366" s="1849" t="s">
        <v>47</v>
      </c>
      <c r="B366" s="77" t="s">
        <v>78</v>
      </c>
      <c r="C366" s="575">
        <v>1</v>
      </c>
      <c r="D366" s="381">
        <v>8</v>
      </c>
      <c r="E366" s="381">
        <v>8</v>
      </c>
      <c r="F366" s="381">
        <v>3</v>
      </c>
      <c r="G366" s="381">
        <v>2</v>
      </c>
      <c r="H366" s="381">
        <v>0</v>
      </c>
      <c r="I366" s="381">
        <v>0</v>
      </c>
      <c r="J366" s="381">
        <v>281</v>
      </c>
      <c r="K366" s="381">
        <v>14</v>
      </c>
      <c r="L366" s="381">
        <v>4</v>
      </c>
      <c r="M366" s="381">
        <v>119</v>
      </c>
      <c r="N366" s="381">
        <v>22</v>
      </c>
      <c r="O366" s="381">
        <v>0</v>
      </c>
      <c r="P366" s="381">
        <v>11</v>
      </c>
      <c r="Q366" s="382">
        <v>6</v>
      </c>
      <c r="R366" s="680">
        <f t="shared" si="122"/>
        <v>479</v>
      </c>
      <c r="S366" s="698">
        <f>R366/SUM(R366:R368)</f>
        <v>7.6935432059106967E-2</v>
      </c>
      <c r="T366" s="14"/>
      <c r="U366" s="14"/>
      <c r="V366" s="14"/>
      <c r="W366" s="14"/>
      <c r="X366" s="14"/>
      <c r="Y366" s="14"/>
      <c r="Z366" s="14"/>
      <c r="AA366" s="14"/>
      <c r="AB366" s="14"/>
      <c r="AC366" s="14"/>
      <c r="AD366" s="14"/>
      <c r="AE366" s="14"/>
      <c r="AF366" s="14"/>
      <c r="AG366" s="14"/>
    </row>
    <row r="367" spans="1:33" ht="15.75" hidden="1" customHeight="1" x14ac:dyDescent="0.25">
      <c r="A367" s="1847"/>
      <c r="B367" s="78" t="s">
        <v>79</v>
      </c>
      <c r="C367" s="577">
        <v>1</v>
      </c>
      <c r="D367" s="388">
        <v>2</v>
      </c>
      <c r="E367" s="388">
        <v>1</v>
      </c>
      <c r="F367" s="388">
        <v>0</v>
      </c>
      <c r="G367" s="388">
        <v>0</v>
      </c>
      <c r="H367" s="388">
        <v>0</v>
      </c>
      <c r="I367" s="388">
        <v>1</v>
      </c>
      <c r="J367" s="388">
        <v>54</v>
      </c>
      <c r="K367" s="388">
        <v>4</v>
      </c>
      <c r="L367" s="388">
        <v>1</v>
      </c>
      <c r="M367" s="388">
        <v>18</v>
      </c>
      <c r="N367" s="388">
        <v>7</v>
      </c>
      <c r="O367" s="388">
        <v>0</v>
      </c>
      <c r="P367" s="388">
        <v>4</v>
      </c>
      <c r="Q367" s="389">
        <v>1</v>
      </c>
      <c r="R367" s="681">
        <f t="shared" si="122"/>
        <v>94</v>
      </c>
      <c r="S367" s="699">
        <f>R367/SUM(R366:R368)</f>
        <v>1.5097976228718278E-2</v>
      </c>
      <c r="T367" s="14"/>
      <c r="U367" s="14"/>
      <c r="V367" s="14"/>
      <c r="W367" s="14"/>
      <c r="X367" s="14"/>
      <c r="Y367" s="14"/>
      <c r="Z367" s="14"/>
      <c r="AA367" s="14"/>
      <c r="AB367" s="14"/>
      <c r="AC367" s="14"/>
      <c r="AD367" s="14"/>
      <c r="AE367" s="14"/>
      <c r="AF367" s="14"/>
      <c r="AG367" s="14"/>
    </row>
    <row r="368" spans="1:33" ht="15.75" hidden="1" customHeight="1" thickBot="1" x14ac:dyDescent="0.3">
      <c r="A368" s="1847"/>
      <c r="B368" s="125" t="s">
        <v>442</v>
      </c>
      <c r="C368" s="579">
        <v>17</v>
      </c>
      <c r="D368" s="386">
        <v>112</v>
      </c>
      <c r="E368" s="386">
        <v>75</v>
      </c>
      <c r="F368" s="386">
        <v>37</v>
      </c>
      <c r="G368" s="386">
        <v>31</v>
      </c>
      <c r="H368" s="386">
        <v>0</v>
      </c>
      <c r="I368" s="386">
        <v>13</v>
      </c>
      <c r="J368" s="386">
        <v>3622</v>
      </c>
      <c r="K368" s="386">
        <v>136</v>
      </c>
      <c r="L368" s="386">
        <v>63</v>
      </c>
      <c r="M368" s="386">
        <v>901</v>
      </c>
      <c r="N368" s="386">
        <v>356</v>
      </c>
      <c r="O368" s="386">
        <v>20</v>
      </c>
      <c r="P368" s="386">
        <v>148</v>
      </c>
      <c r="Q368" s="387">
        <v>122</v>
      </c>
      <c r="R368" s="682">
        <f t="shared" si="122"/>
        <v>5653</v>
      </c>
      <c r="S368" s="709">
        <f>R368/SUM(R366:R368)</f>
        <v>0.90796659171217475</v>
      </c>
      <c r="T368" s="14"/>
      <c r="U368" s="14"/>
      <c r="V368" s="14"/>
      <c r="W368" s="14"/>
      <c r="X368" s="14"/>
      <c r="Y368" s="14"/>
      <c r="Z368" s="14"/>
      <c r="AA368" s="14"/>
      <c r="AB368" s="14"/>
      <c r="AC368" s="14"/>
      <c r="AD368" s="14"/>
      <c r="AE368" s="14"/>
      <c r="AF368" s="14"/>
      <c r="AG368" s="14"/>
    </row>
    <row r="369" spans="1:33" ht="15.75" hidden="1" customHeight="1" x14ac:dyDescent="0.25">
      <c r="A369" s="1849" t="s">
        <v>77</v>
      </c>
      <c r="B369" s="82" t="s">
        <v>78</v>
      </c>
      <c r="C369" s="588">
        <v>0</v>
      </c>
      <c r="D369" s="400">
        <v>2</v>
      </c>
      <c r="E369" s="400">
        <v>2</v>
      </c>
      <c r="F369" s="400">
        <v>1</v>
      </c>
      <c r="G369" s="400">
        <v>1</v>
      </c>
      <c r="H369" s="400">
        <v>0</v>
      </c>
      <c r="I369" s="400">
        <v>0</v>
      </c>
      <c r="J369" s="400">
        <v>103</v>
      </c>
      <c r="K369" s="400">
        <v>1</v>
      </c>
      <c r="L369" s="400">
        <v>1</v>
      </c>
      <c r="M369" s="400">
        <v>15</v>
      </c>
      <c r="N369" s="400">
        <v>12</v>
      </c>
      <c r="O369" s="400">
        <v>2</v>
      </c>
      <c r="P369" s="400">
        <v>7</v>
      </c>
      <c r="Q369" s="401">
        <v>3</v>
      </c>
      <c r="R369" s="686">
        <f t="shared" si="122"/>
        <v>150</v>
      </c>
      <c r="S369" s="695">
        <f>R369/SUM(R369:R371)</f>
        <v>0.16447368421052633</v>
      </c>
      <c r="T369" s="14"/>
      <c r="U369" s="14"/>
      <c r="V369" s="14"/>
      <c r="W369" s="14"/>
      <c r="X369" s="14"/>
      <c r="Y369" s="14"/>
      <c r="Z369" s="14"/>
      <c r="AA369" s="14"/>
      <c r="AB369" s="14"/>
      <c r="AC369" s="14"/>
      <c r="AD369" s="14"/>
      <c r="AE369" s="14"/>
      <c r="AF369" s="14"/>
      <c r="AG369" s="14"/>
    </row>
    <row r="370" spans="1:33" ht="15.75" hidden="1" customHeight="1" x14ac:dyDescent="0.25">
      <c r="A370" s="1847"/>
      <c r="B370" s="80" t="s">
        <v>79</v>
      </c>
      <c r="C370" s="583">
        <v>0</v>
      </c>
      <c r="D370" s="394">
        <v>0</v>
      </c>
      <c r="E370" s="394">
        <v>1</v>
      </c>
      <c r="F370" s="394">
        <v>0</v>
      </c>
      <c r="G370" s="394">
        <v>0</v>
      </c>
      <c r="H370" s="394">
        <v>0</v>
      </c>
      <c r="I370" s="394">
        <v>0</v>
      </c>
      <c r="J370" s="394">
        <v>21</v>
      </c>
      <c r="K370" s="394">
        <v>1</v>
      </c>
      <c r="L370" s="394">
        <v>0</v>
      </c>
      <c r="M370" s="394">
        <v>4</v>
      </c>
      <c r="N370" s="394">
        <v>1</v>
      </c>
      <c r="O370" s="394">
        <v>0</v>
      </c>
      <c r="P370" s="394">
        <v>1</v>
      </c>
      <c r="Q370" s="395">
        <v>0</v>
      </c>
      <c r="R370" s="684">
        <f t="shared" si="122"/>
        <v>29</v>
      </c>
      <c r="S370" s="696">
        <f>R370/SUM(R369:R371)</f>
        <v>3.1798245614035089E-2</v>
      </c>
      <c r="T370" s="14"/>
      <c r="U370" s="14"/>
      <c r="V370" s="14"/>
      <c r="W370" s="14"/>
      <c r="X370" s="14"/>
      <c r="Y370" s="14"/>
      <c r="Z370" s="14"/>
      <c r="AA370" s="14"/>
      <c r="AB370" s="14"/>
      <c r="AC370" s="14"/>
      <c r="AD370" s="14"/>
      <c r="AE370" s="14"/>
      <c r="AF370" s="14"/>
      <c r="AG370" s="14"/>
    </row>
    <row r="371" spans="1:33" ht="15.75" hidden="1" customHeight="1" thickBot="1" x14ac:dyDescent="0.3">
      <c r="A371" s="1859"/>
      <c r="B371" s="160" t="s">
        <v>442</v>
      </c>
      <c r="C371" s="590">
        <v>5</v>
      </c>
      <c r="D371" s="403">
        <v>18</v>
      </c>
      <c r="E371" s="403">
        <v>9</v>
      </c>
      <c r="F371" s="403">
        <v>9</v>
      </c>
      <c r="G371" s="403">
        <v>4</v>
      </c>
      <c r="H371" s="403">
        <v>0</v>
      </c>
      <c r="I371" s="403">
        <v>2</v>
      </c>
      <c r="J371" s="403">
        <v>421</v>
      </c>
      <c r="K371" s="403">
        <v>16</v>
      </c>
      <c r="L371" s="403">
        <v>10</v>
      </c>
      <c r="M371" s="403">
        <v>127</v>
      </c>
      <c r="N371" s="403">
        <v>47</v>
      </c>
      <c r="O371" s="403">
        <v>5</v>
      </c>
      <c r="P371" s="403">
        <v>32</v>
      </c>
      <c r="Q371" s="404">
        <v>28</v>
      </c>
      <c r="R371" s="687">
        <f t="shared" si="122"/>
        <v>733</v>
      </c>
      <c r="S371" s="712">
        <f>R371/SUM(R369:R371)</f>
        <v>0.80372807017543857</v>
      </c>
      <c r="T371" s="14"/>
      <c r="U371" s="14"/>
      <c r="V371" s="14"/>
      <c r="W371" s="14"/>
      <c r="X371" s="14"/>
      <c r="Y371" s="14"/>
      <c r="Z371" s="14"/>
      <c r="AA371" s="14"/>
      <c r="AB371" s="14"/>
      <c r="AC371" s="14"/>
      <c r="AD371" s="14"/>
      <c r="AE371" s="14"/>
      <c r="AF371" s="14"/>
      <c r="AG371" s="14"/>
    </row>
    <row r="372" spans="1:33" ht="15.75" hidden="1" customHeight="1" thickTop="1" x14ac:dyDescent="0.25">
      <c r="A372" s="1847" t="s">
        <v>26</v>
      </c>
      <c r="B372" s="159" t="s">
        <v>78</v>
      </c>
      <c r="C372" s="232">
        <v>7</v>
      </c>
      <c r="D372" s="230">
        <v>59</v>
      </c>
      <c r="E372" s="230">
        <v>59</v>
      </c>
      <c r="F372" s="230">
        <v>34</v>
      </c>
      <c r="G372" s="230">
        <v>15</v>
      </c>
      <c r="H372" s="230">
        <v>0</v>
      </c>
      <c r="I372" s="230">
        <v>9</v>
      </c>
      <c r="J372" s="230">
        <v>2070</v>
      </c>
      <c r="K372" s="230">
        <v>171</v>
      </c>
      <c r="L372" s="230">
        <v>33</v>
      </c>
      <c r="M372" s="230">
        <v>837</v>
      </c>
      <c r="N372" s="230">
        <v>176</v>
      </c>
      <c r="O372" s="230">
        <v>9</v>
      </c>
      <c r="P372" s="230">
        <v>84</v>
      </c>
      <c r="Q372" s="231">
        <v>64</v>
      </c>
      <c r="R372" s="655">
        <f>SUM(C372:Q372)</f>
        <v>3627</v>
      </c>
      <c r="S372" s="910">
        <f>R372/SUM(R372:R374)</f>
        <v>0.1532384131142</v>
      </c>
      <c r="T372" s="14"/>
      <c r="U372" s="14"/>
      <c r="V372" s="14"/>
      <c r="W372" s="14"/>
      <c r="X372" s="14"/>
      <c r="Y372" s="14"/>
      <c r="Z372" s="14"/>
      <c r="AA372" s="14"/>
      <c r="AB372" s="14"/>
      <c r="AC372" s="14"/>
      <c r="AD372" s="14"/>
      <c r="AE372" s="14"/>
      <c r="AF372" s="14"/>
      <c r="AG372" s="14"/>
    </row>
    <row r="373" spans="1:33" ht="15.75" hidden="1" customHeight="1" x14ac:dyDescent="0.25">
      <c r="A373" s="1847"/>
      <c r="B373" s="78" t="s">
        <v>79</v>
      </c>
      <c r="C373" s="228">
        <v>1</v>
      </c>
      <c r="D373" s="233">
        <v>14</v>
      </c>
      <c r="E373" s="233">
        <v>13</v>
      </c>
      <c r="F373" s="233">
        <v>4</v>
      </c>
      <c r="G373" s="233">
        <v>0</v>
      </c>
      <c r="H373" s="233">
        <v>0</v>
      </c>
      <c r="I373" s="233">
        <v>2</v>
      </c>
      <c r="J373" s="233">
        <v>374</v>
      </c>
      <c r="K373" s="233">
        <v>42</v>
      </c>
      <c r="L373" s="233">
        <v>4</v>
      </c>
      <c r="M373" s="233">
        <v>86</v>
      </c>
      <c r="N373" s="233">
        <v>54</v>
      </c>
      <c r="O373" s="233">
        <v>1</v>
      </c>
      <c r="P373" s="233">
        <v>27</v>
      </c>
      <c r="Q373" s="234">
        <v>7</v>
      </c>
      <c r="R373" s="652">
        <f>SUM(C373:Q373)</f>
        <v>629</v>
      </c>
      <c r="S373" s="699">
        <f>R373/SUM(R372:R374)</f>
        <v>2.6574844733617813E-2</v>
      </c>
    </row>
    <row r="374" spans="1:33" ht="15.75" hidden="1" customHeight="1" thickBot="1" x14ac:dyDescent="0.3">
      <c r="A374" s="1848"/>
      <c r="B374" s="79" t="s">
        <v>442</v>
      </c>
      <c r="C374" s="229">
        <v>67</v>
      </c>
      <c r="D374" s="288">
        <v>383</v>
      </c>
      <c r="E374" s="288">
        <v>287</v>
      </c>
      <c r="F374" s="288">
        <v>151</v>
      </c>
      <c r="G374" s="288">
        <v>138</v>
      </c>
      <c r="H374" s="288">
        <v>0</v>
      </c>
      <c r="I374" s="288">
        <v>40</v>
      </c>
      <c r="J374" s="288">
        <v>11844</v>
      </c>
      <c r="K374" s="288">
        <v>517</v>
      </c>
      <c r="L374" s="288">
        <v>266</v>
      </c>
      <c r="M374" s="288">
        <v>3415</v>
      </c>
      <c r="N374" s="288">
        <v>1211</v>
      </c>
      <c r="O374" s="288">
        <v>65</v>
      </c>
      <c r="P374" s="288">
        <v>587</v>
      </c>
      <c r="Q374" s="653">
        <v>442</v>
      </c>
      <c r="R374" s="654">
        <f>SUM(C374:Q374)</f>
        <v>19413</v>
      </c>
      <c r="S374" s="700">
        <f>R374/SUM(R372:R374)</f>
        <v>0.82018674215218212</v>
      </c>
    </row>
    <row r="375" spans="1:33" ht="15.75" hidden="1" customHeight="1" x14ac:dyDescent="0.25">
      <c r="A375" s="1849" t="s">
        <v>43</v>
      </c>
      <c r="B375" s="82" t="s">
        <v>78</v>
      </c>
      <c r="C375" s="689">
        <f>C372/SUM(C372:C374)</f>
        <v>9.3333333333333338E-2</v>
      </c>
      <c r="D375" s="328">
        <f>D372/SUM(D372:D374)</f>
        <v>0.12938596491228072</v>
      </c>
      <c r="E375" s="328">
        <f>E372/SUM(E372:E374)</f>
        <v>0.16434540389972144</v>
      </c>
      <c r="F375" s="328">
        <f>F372/SUM(F372:F374)</f>
        <v>0.17989417989417988</v>
      </c>
      <c r="G375" s="328">
        <f>G372/SUM(G372:G374)</f>
        <v>9.8039215686274508E-2</v>
      </c>
      <c r="H375" s="328">
        <v>0</v>
      </c>
      <c r="I375" s="328">
        <f t="shared" ref="I375:R375" si="123">I372/SUM(I372:I374)</f>
        <v>0.17647058823529413</v>
      </c>
      <c r="J375" s="328">
        <f t="shared" si="123"/>
        <v>0.14487681970884658</v>
      </c>
      <c r="K375" s="328">
        <f t="shared" si="123"/>
        <v>0.23424657534246576</v>
      </c>
      <c r="L375" s="328">
        <f t="shared" si="123"/>
        <v>0.10891089108910891</v>
      </c>
      <c r="M375" s="328">
        <f t="shared" si="123"/>
        <v>0.19294605809128632</v>
      </c>
      <c r="N375" s="328">
        <f t="shared" si="123"/>
        <v>0.12213740458015267</v>
      </c>
      <c r="O375" s="328">
        <f t="shared" si="123"/>
        <v>0.12</v>
      </c>
      <c r="P375" s="328">
        <f t="shared" si="123"/>
        <v>0.12034383954154727</v>
      </c>
      <c r="Q375" s="692">
        <f t="shared" si="123"/>
        <v>0.12475633528265107</v>
      </c>
      <c r="R375" s="695">
        <f t="shared" si="123"/>
        <v>0.1532384131142</v>
      </c>
      <c r="S375" s="1850"/>
    </row>
    <row r="376" spans="1:33" ht="15.75" hidden="1" customHeight="1" x14ac:dyDescent="0.25">
      <c r="A376" s="1847"/>
      <c r="B376" s="80" t="s">
        <v>79</v>
      </c>
      <c r="C376" s="690">
        <f>C373/SUM(C372:C374)</f>
        <v>1.3333333333333334E-2</v>
      </c>
      <c r="D376" s="329">
        <f>D373/SUM(D372:D374)</f>
        <v>3.0701754385964911E-2</v>
      </c>
      <c r="E376" s="329">
        <f>E373/SUM(E372:E374)</f>
        <v>3.6211699164345405E-2</v>
      </c>
      <c r="F376" s="329">
        <f>F373/SUM(F372:F374)</f>
        <v>2.1164021164021163E-2</v>
      </c>
      <c r="G376" s="329">
        <f>G373/SUM(G372:G374)</f>
        <v>0</v>
      </c>
      <c r="H376" s="329">
        <v>0</v>
      </c>
      <c r="I376" s="329">
        <f t="shared" ref="I376:R376" si="124">I373/SUM(I372:I374)</f>
        <v>3.9215686274509803E-2</v>
      </c>
      <c r="J376" s="329">
        <f t="shared" si="124"/>
        <v>2.6175811870100783E-2</v>
      </c>
      <c r="K376" s="329">
        <f t="shared" si="124"/>
        <v>5.7534246575342465E-2</v>
      </c>
      <c r="L376" s="329">
        <f t="shared" si="124"/>
        <v>1.3201320132013201E-2</v>
      </c>
      <c r="M376" s="329">
        <f t="shared" si="124"/>
        <v>1.9824804057169201E-2</v>
      </c>
      <c r="N376" s="329">
        <f t="shared" si="124"/>
        <v>3.7473976405274112E-2</v>
      </c>
      <c r="O376" s="329">
        <f t="shared" si="124"/>
        <v>1.3333333333333334E-2</v>
      </c>
      <c r="P376" s="329">
        <f t="shared" si="124"/>
        <v>3.8681948424068767E-2</v>
      </c>
      <c r="Q376" s="693">
        <f t="shared" si="124"/>
        <v>1.364522417153996E-2</v>
      </c>
      <c r="R376" s="696">
        <f t="shared" si="124"/>
        <v>2.6574844733617813E-2</v>
      </c>
      <c r="S376" s="1851"/>
    </row>
    <row r="377" spans="1:33" ht="15.75" hidden="1" customHeight="1" thickBot="1" x14ac:dyDescent="0.3">
      <c r="A377" s="1848"/>
      <c r="B377" s="81" t="s">
        <v>442</v>
      </c>
      <c r="C377" s="691">
        <f>C374/SUM(C372:C374)</f>
        <v>0.89333333333333331</v>
      </c>
      <c r="D377" s="330">
        <f>D374/SUM(D372:D374)</f>
        <v>0.83991228070175439</v>
      </c>
      <c r="E377" s="330">
        <f>E374/SUM(E372:E374)</f>
        <v>0.79944289693593318</v>
      </c>
      <c r="F377" s="330">
        <f>F374/SUM(F372:F374)</f>
        <v>0.79894179894179895</v>
      </c>
      <c r="G377" s="330">
        <f>G374/SUM(G372:G374)</f>
        <v>0.90196078431372551</v>
      </c>
      <c r="H377" s="330">
        <v>0</v>
      </c>
      <c r="I377" s="330">
        <f t="shared" ref="I377:R377" si="125">I374/SUM(I372:I374)</f>
        <v>0.78431372549019607</v>
      </c>
      <c r="J377" s="330">
        <f t="shared" si="125"/>
        <v>0.82894736842105265</v>
      </c>
      <c r="K377" s="330">
        <f t="shared" si="125"/>
        <v>0.70821917808219181</v>
      </c>
      <c r="L377" s="330">
        <f t="shared" si="125"/>
        <v>0.87788778877887785</v>
      </c>
      <c r="M377" s="330">
        <f t="shared" si="125"/>
        <v>0.78722913785154447</v>
      </c>
      <c r="N377" s="330">
        <f t="shared" si="125"/>
        <v>0.84038861901457318</v>
      </c>
      <c r="O377" s="330">
        <f t="shared" si="125"/>
        <v>0.8666666666666667</v>
      </c>
      <c r="P377" s="330">
        <f t="shared" si="125"/>
        <v>0.84097421203438394</v>
      </c>
      <c r="Q377" s="694">
        <f t="shared" si="125"/>
        <v>0.86159844054580892</v>
      </c>
      <c r="R377" s="697">
        <f t="shared" si="125"/>
        <v>0.82018674215218212</v>
      </c>
      <c r="S377" s="1852"/>
    </row>
    <row r="378" spans="1:33" hidden="1" x14ac:dyDescent="0.25"/>
    <row r="384" spans="1:33" x14ac:dyDescent="0.25">
      <c r="I384" s="961"/>
    </row>
  </sheetData>
  <sheetProtection algorithmName="SHA-512" hashValue="IsVhm0yEAgBenNdK+Q5KcM/vBd2qhx+REnZSxjk6egc+9+l48VHCKu6RUpPTShypl3evgjZ8Dxm7cJ8X8zBeVw==" saltValue="3PnTdg/aeAHtRhLEgKdDZA==" spinCount="100000" sheet="1" objects="1" scenarios="1"/>
  <mergeCells count="148">
    <mergeCell ref="A126:A129"/>
    <mergeCell ref="A130:A133"/>
    <mergeCell ref="A86:A89"/>
    <mergeCell ref="A90:A93"/>
    <mergeCell ref="S90:S93"/>
    <mergeCell ref="A46:S46"/>
    <mergeCell ref="A48:S48"/>
    <mergeCell ref="A49:A52"/>
    <mergeCell ref="A65:A68"/>
    <mergeCell ref="A69:S69"/>
    <mergeCell ref="A70:A73"/>
    <mergeCell ref="A57:A60"/>
    <mergeCell ref="A53:A56"/>
    <mergeCell ref="A61:A64"/>
    <mergeCell ref="A74:A77"/>
    <mergeCell ref="A78:A81"/>
    <mergeCell ref="A82:A85"/>
    <mergeCell ref="A109:A112"/>
    <mergeCell ref="A113:A116"/>
    <mergeCell ref="A142:S142"/>
    <mergeCell ref="A144:S144"/>
    <mergeCell ref="A145:A147"/>
    <mergeCell ref="A148:A150"/>
    <mergeCell ref="A151:A153"/>
    <mergeCell ref="A154:A156"/>
    <mergeCell ref="A157:A159"/>
    <mergeCell ref="A160:S160"/>
    <mergeCell ref="A161:A163"/>
    <mergeCell ref="A210:A212"/>
    <mergeCell ref="A213:A215"/>
    <mergeCell ref="S213:S215"/>
    <mergeCell ref="A191:A193"/>
    <mergeCell ref="A194:A196"/>
    <mergeCell ref="A197:S197"/>
    <mergeCell ref="A198:A200"/>
    <mergeCell ref="A201:A203"/>
    <mergeCell ref="A164:A166"/>
    <mergeCell ref="A167:A169"/>
    <mergeCell ref="A170:A172"/>
    <mergeCell ref="A173:A175"/>
    <mergeCell ref="A176:A178"/>
    <mergeCell ref="S176:S178"/>
    <mergeCell ref="A268:A270"/>
    <mergeCell ref="A271:S271"/>
    <mergeCell ref="A179:S179"/>
    <mergeCell ref="A181:S181"/>
    <mergeCell ref="A182:A184"/>
    <mergeCell ref="A185:A187"/>
    <mergeCell ref="A188:A190"/>
    <mergeCell ref="S250:S252"/>
    <mergeCell ref="A238:A240"/>
    <mergeCell ref="A241:A243"/>
    <mergeCell ref="A244:A246"/>
    <mergeCell ref="A247:A249"/>
    <mergeCell ref="A250:A252"/>
    <mergeCell ref="A225:A227"/>
    <mergeCell ref="A228:A230"/>
    <mergeCell ref="A231:A233"/>
    <mergeCell ref="A234:S234"/>
    <mergeCell ref="A235:A237"/>
    <mergeCell ref="A216:S216"/>
    <mergeCell ref="A218:S218"/>
    <mergeCell ref="A219:A221"/>
    <mergeCell ref="A222:A224"/>
    <mergeCell ref="A204:A206"/>
    <mergeCell ref="A207:A209"/>
    <mergeCell ref="S313:S315"/>
    <mergeCell ref="A313:A315"/>
    <mergeCell ref="A317:A319"/>
    <mergeCell ref="A320:A322"/>
    <mergeCell ref="S332:S334"/>
    <mergeCell ref="A323:A325"/>
    <mergeCell ref="A329:A331"/>
    <mergeCell ref="A332:A334"/>
    <mergeCell ref="A287:A289"/>
    <mergeCell ref="S287:S289"/>
    <mergeCell ref="A297:S297"/>
    <mergeCell ref="A310:A312"/>
    <mergeCell ref="A316:S316"/>
    <mergeCell ref="A326:A328"/>
    <mergeCell ref="A291:S291"/>
    <mergeCell ref="A290:S290"/>
    <mergeCell ref="A1:S1"/>
    <mergeCell ref="A298:A300"/>
    <mergeCell ref="A301:A303"/>
    <mergeCell ref="A304:A306"/>
    <mergeCell ref="A307:A309"/>
    <mergeCell ref="A295:S295"/>
    <mergeCell ref="A3:B3"/>
    <mergeCell ref="A294:S294"/>
    <mergeCell ref="A6:B6"/>
    <mergeCell ref="A2:S2"/>
    <mergeCell ref="A8:S8"/>
    <mergeCell ref="A253:S253"/>
    <mergeCell ref="A43:A45"/>
    <mergeCell ref="A272:A274"/>
    <mergeCell ref="A275:A277"/>
    <mergeCell ref="A278:A280"/>
    <mergeCell ref="A281:A283"/>
    <mergeCell ref="A255:S255"/>
    <mergeCell ref="A256:A258"/>
    <mergeCell ref="A259:A261"/>
    <mergeCell ref="A262:A264"/>
    <mergeCell ref="S43:S45"/>
    <mergeCell ref="A284:A286"/>
    <mergeCell ref="A265:A267"/>
    <mergeCell ref="A375:A377"/>
    <mergeCell ref="A356:A358"/>
    <mergeCell ref="A337:S337"/>
    <mergeCell ref="A363:A365"/>
    <mergeCell ref="A366:A368"/>
    <mergeCell ref="A369:A371"/>
    <mergeCell ref="A340:S340"/>
    <mergeCell ref="S356:S358"/>
    <mergeCell ref="A359:S359"/>
    <mergeCell ref="S375:S377"/>
    <mergeCell ref="A372:A374"/>
    <mergeCell ref="A360:A362"/>
    <mergeCell ref="A338:S338"/>
    <mergeCell ref="A341:A343"/>
    <mergeCell ref="A350:A352"/>
    <mergeCell ref="A353:A355"/>
    <mergeCell ref="A344:A346"/>
    <mergeCell ref="A347:A349"/>
    <mergeCell ref="A134:A137"/>
    <mergeCell ref="A138:A141"/>
    <mergeCell ref="S138:S141"/>
    <mergeCell ref="A9:S9"/>
    <mergeCell ref="A11:S11"/>
    <mergeCell ref="A12:A14"/>
    <mergeCell ref="A15:A17"/>
    <mergeCell ref="A18:A20"/>
    <mergeCell ref="A34:A36"/>
    <mergeCell ref="A37:A39"/>
    <mergeCell ref="A40:A42"/>
    <mergeCell ref="A21:A23"/>
    <mergeCell ref="A24:A26"/>
    <mergeCell ref="A27:S27"/>
    <mergeCell ref="A28:A30"/>
    <mergeCell ref="A31:A33"/>
    <mergeCell ref="A94:S94"/>
    <mergeCell ref="A96:S96"/>
    <mergeCell ref="A117:S117"/>
    <mergeCell ref="A97:A100"/>
    <mergeCell ref="A101:A104"/>
    <mergeCell ref="A105:A108"/>
    <mergeCell ref="A118:A121"/>
    <mergeCell ref="A122:A125"/>
  </mergeCells>
  <printOptions horizontalCentered="1"/>
  <pageMargins left="0" right="0" top="0.61499999999999999" bottom="3.3333333333333298E-2" header="0.19166666666666701" footer="0.3"/>
  <pageSetup scale="58" firstPageNumber="10" fitToHeight="2" orientation="landscape" useFirstPageNumber="1" r:id="rId1"/>
  <headerFooter>
    <oddHeader>&amp;L&amp;9
Semi-Annual Child Welfare Report&amp;C&amp;"-,Bold"&amp;14ARIZONA DEPARTMENT of CHILD SAFETY&amp;R&amp;9
January 1, 2022 through June 30, 2021</oddHeader>
    <oddFooter>&amp;CPage &amp;P</oddFooter>
  </headerFooter>
  <ignoredErrors>
    <ignoredError sqref="D4:D5 E5" formulaRange="1"/>
    <ignoredError sqref="R113 R134 R50 R5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0"/>
  <sheetViews>
    <sheetView showGridLines="0" view="pageLayout" zoomScaleNormal="100" workbookViewId="0">
      <selection activeCell="H23" sqref="H23"/>
    </sheetView>
  </sheetViews>
  <sheetFormatPr defaultColWidth="9.140625" defaultRowHeight="15" x14ac:dyDescent="0.25"/>
  <cols>
    <col min="1" max="1" width="21.140625" style="1" customWidth="1"/>
    <col min="2" max="4" width="11" style="203" hidden="1" customWidth="1"/>
    <col min="5" max="5" width="9.42578125" style="203" hidden="1" customWidth="1"/>
    <col min="6" max="6" width="9.42578125" style="203" customWidth="1"/>
    <col min="7" max="11" width="11" style="203" customWidth="1"/>
    <col min="12" max="12" width="9.140625" style="1413"/>
    <col min="13" max="13" width="9.140625" style="203"/>
    <col min="14" max="14" width="9.140625" style="1413"/>
    <col min="15" max="16384" width="9.140625" style="203"/>
  </cols>
  <sheetData>
    <row r="1" spans="1:14" ht="24" thickBot="1" x14ac:dyDescent="0.4">
      <c r="A1" s="1895" t="s">
        <v>851</v>
      </c>
      <c r="B1" s="1896"/>
      <c r="C1" s="1896"/>
      <c r="D1" s="1896"/>
      <c r="E1" s="1896"/>
      <c r="F1" s="1896"/>
      <c r="G1" s="1896"/>
      <c r="H1" s="1896"/>
      <c r="I1" s="1896"/>
      <c r="J1" s="1896"/>
      <c r="K1" s="1896"/>
      <c r="L1" s="1896"/>
      <c r="M1" s="1897"/>
      <c r="N1" s="1670"/>
    </row>
    <row r="2" spans="1:14" ht="33" customHeight="1" thickBot="1" x14ac:dyDescent="0.3">
      <c r="A2" s="135"/>
      <c r="B2" s="180" t="s">
        <v>233</v>
      </c>
      <c r="C2" s="180" t="s">
        <v>238</v>
      </c>
      <c r="D2" s="180" t="s">
        <v>234</v>
      </c>
      <c r="E2" s="180" t="s">
        <v>235</v>
      </c>
      <c r="F2" s="180" t="s">
        <v>239</v>
      </c>
      <c r="G2" s="180" t="s">
        <v>349</v>
      </c>
      <c r="H2" s="180" t="s">
        <v>241</v>
      </c>
      <c r="I2" s="180" t="s">
        <v>240</v>
      </c>
      <c r="J2" s="180" t="s">
        <v>406</v>
      </c>
      <c r="K2" s="180" t="s">
        <v>407</v>
      </c>
      <c r="L2" s="180" t="s">
        <v>408</v>
      </c>
      <c r="M2" s="180" t="s">
        <v>768</v>
      </c>
      <c r="N2" s="180" t="s">
        <v>855</v>
      </c>
    </row>
    <row r="3" spans="1:14" ht="25.5" customHeight="1" thickBot="1" x14ac:dyDescent="0.3">
      <c r="A3" s="898" t="s">
        <v>774</v>
      </c>
      <c r="B3" s="405">
        <v>2</v>
      </c>
      <c r="C3" s="897">
        <v>1</v>
      </c>
      <c r="D3" s="897">
        <v>1</v>
      </c>
      <c r="E3" s="897">
        <v>0</v>
      </c>
      <c r="F3" s="897">
        <v>1</v>
      </c>
      <c r="G3" s="897">
        <v>0</v>
      </c>
      <c r="H3" s="897">
        <v>2</v>
      </c>
      <c r="I3" s="897">
        <v>1</v>
      </c>
      <c r="J3" s="897">
        <v>3</v>
      </c>
      <c r="K3" s="897">
        <v>1</v>
      </c>
      <c r="L3" s="897">
        <v>0</v>
      </c>
      <c r="M3" s="897">
        <v>2</v>
      </c>
      <c r="N3" s="897">
        <v>1</v>
      </c>
    </row>
    <row r="20" spans="1:14" x14ac:dyDescent="0.25">
      <c r="A20" s="1898" t="s">
        <v>761</v>
      </c>
      <c r="B20" s="1898"/>
      <c r="C20" s="1898"/>
      <c r="D20" s="1898"/>
      <c r="E20" s="1898"/>
      <c r="F20" s="1898"/>
      <c r="G20" s="1898"/>
      <c r="H20" s="1898"/>
      <c r="I20" s="1898"/>
      <c r="J20" s="1898"/>
      <c r="K20" s="1898"/>
      <c r="L20" s="1898"/>
      <c r="M20" s="1898"/>
      <c r="N20" s="1654"/>
    </row>
  </sheetData>
  <sheetProtection algorithmName="SHA-512" hashValue="+syL4XBthi4DHem/04ti2E3TvmLSnv10AUltKVv9ReyzuSEtXcMsaowdA4IegO6yOKi44gzwug1qDYPqbzb+Iw==" saltValue="ypeCnFO6TWWt+eFAIsNQAg==" spinCount="100000" sheet="1" objects="1" scenarios="1"/>
  <mergeCells count="2">
    <mergeCell ref="A1:M1"/>
    <mergeCell ref="A20:M20"/>
  </mergeCells>
  <hyperlinks>
    <hyperlink ref="A20:M20" r:id="rId1" display="* These counts are for newborn infants less than 72 hours old, who qualify pursuant to A.R.S. § 13-3623.01."/>
    <hyperlink ref="L20" r:id="rId2" display="* These counts are for newborn infants less than 72 hours old, who qualify pursuant to A.R.S. § 13-3623.01."/>
    <hyperlink ref="N20" r:id="rId3" display="* These counts are for newborn infants less than 72 hours old, who qualify pursuant to A.R.S. § 13-3623.01."/>
  </hyperlinks>
  <printOptions horizontalCentered="1"/>
  <pageMargins left="0.7" right="0.7" top="0.89583333333333304" bottom="0.75" header="0.3" footer="0.3"/>
  <pageSetup fitToHeight="0" orientation="landscape" r:id="rId4"/>
  <headerFooter>
    <oddHeader>&amp;L&amp;9
Semi-Annual Child Welfare Report&amp;C&amp;"-,Bold"&amp;14ARIZONA DEPARTMENT of CHILD SAFETY&amp;R&amp;9
January 1, 2021 through June 30, 2021</oddHeader>
    <oddFooter xml:space="preserve">&amp;CPage 12
</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223"/>
  <sheetViews>
    <sheetView showGridLines="0" view="pageLayout" zoomScaleNormal="100" workbookViewId="0">
      <selection activeCell="K27" sqref="K27"/>
    </sheetView>
  </sheetViews>
  <sheetFormatPr defaultColWidth="8.85546875" defaultRowHeight="15" x14ac:dyDescent="0.25"/>
  <cols>
    <col min="1" max="1" width="30.42578125" customWidth="1"/>
    <col min="2" max="16" width="8.42578125" customWidth="1"/>
    <col min="17" max="17" width="8.42578125" style="1" customWidth="1"/>
  </cols>
  <sheetData>
    <row r="1" spans="1:17" s="203" customFormat="1" ht="21.75" thickBot="1" x14ac:dyDescent="0.4">
      <c r="A1" s="1903" t="s">
        <v>653</v>
      </c>
      <c r="B1" s="1904"/>
      <c r="C1" s="1904"/>
      <c r="D1" s="1904"/>
      <c r="E1" s="1904"/>
      <c r="F1" s="1904"/>
      <c r="G1" s="1904"/>
      <c r="H1" s="1904"/>
      <c r="I1" s="1904"/>
      <c r="J1" s="1904"/>
      <c r="K1" s="1904"/>
      <c r="L1" s="1904"/>
      <c r="M1" s="1904"/>
      <c r="N1" s="1904"/>
      <c r="O1" s="1904"/>
      <c r="P1" s="1904"/>
      <c r="Q1" s="1905"/>
    </row>
    <row r="2" spans="1:17" s="203" customFormat="1" ht="19.5" hidden="1" customHeight="1" thickBot="1" x14ac:dyDescent="0.35">
      <c r="A2" s="1900" t="s">
        <v>852</v>
      </c>
      <c r="B2" s="1901"/>
      <c r="C2" s="1901"/>
      <c r="D2" s="1901"/>
      <c r="E2" s="1901"/>
      <c r="F2" s="1901"/>
      <c r="G2" s="1901"/>
      <c r="H2" s="1901"/>
      <c r="I2" s="1901"/>
      <c r="J2" s="1901"/>
      <c r="K2" s="1901"/>
      <c r="L2" s="1901"/>
      <c r="M2" s="1901"/>
      <c r="N2" s="1901"/>
      <c r="O2" s="1901"/>
      <c r="P2" s="1901"/>
      <c r="Q2" s="1902"/>
    </row>
    <row r="3" spans="1:17" s="203" customFormat="1" ht="59.25" hidden="1" customHeight="1" thickBot="1" x14ac:dyDescent="0.3">
      <c r="A3" s="134"/>
      <c r="B3" s="779" t="s">
        <v>80</v>
      </c>
      <c r="C3" s="780" t="s">
        <v>81</v>
      </c>
      <c r="D3" s="780" t="s">
        <v>82</v>
      </c>
      <c r="E3" s="780" t="s">
        <v>83</v>
      </c>
      <c r="F3" s="780" t="s">
        <v>84</v>
      </c>
      <c r="G3" s="780" t="s">
        <v>85</v>
      </c>
      <c r="H3" s="780" t="s">
        <v>86</v>
      </c>
      <c r="I3" s="780" t="s">
        <v>87</v>
      </c>
      <c r="J3" s="780" t="s">
        <v>88</v>
      </c>
      <c r="K3" s="780" t="s">
        <v>89</v>
      </c>
      <c r="L3" s="780" t="s">
        <v>90</v>
      </c>
      <c r="M3" s="780" t="s">
        <v>91</v>
      </c>
      <c r="N3" s="780" t="s">
        <v>92</v>
      </c>
      <c r="O3" s="780" t="s">
        <v>93</v>
      </c>
      <c r="P3" s="781" t="s">
        <v>94</v>
      </c>
      <c r="Q3" s="74" t="s">
        <v>95</v>
      </c>
    </row>
    <row r="4" spans="1:17" s="203" customFormat="1" ht="15.75" hidden="1" thickBot="1" x14ac:dyDescent="0.3">
      <c r="A4" s="1828" t="s">
        <v>265</v>
      </c>
      <c r="B4" s="1839"/>
      <c r="C4" s="1839"/>
      <c r="D4" s="1839"/>
      <c r="E4" s="1839"/>
      <c r="F4" s="1839"/>
      <c r="G4" s="1839"/>
      <c r="H4" s="1839"/>
      <c r="I4" s="1839"/>
      <c r="J4" s="1839"/>
      <c r="K4" s="1839"/>
      <c r="L4" s="1839"/>
      <c r="M4" s="1839"/>
      <c r="N4" s="1839"/>
      <c r="O4" s="1839"/>
      <c r="P4" s="1839"/>
      <c r="Q4" s="1835"/>
    </row>
    <row r="5" spans="1:17" s="203" customFormat="1" ht="24.75" hidden="1" customHeight="1" x14ac:dyDescent="0.25">
      <c r="A5" s="173" t="s">
        <v>479</v>
      </c>
      <c r="B5" s="1543"/>
      <c r="C5" s="1544"/>
      <c r="D5" s="1544"/>
      <c r="E5" s="1544"/>
      <c r="F5" s="1544"/>
      <c r="G5" s="1544"/>
      <c r="H5" s="1544"/>
      <c r="I5" s="969"/>
      <c r="J5" s="1544"/>
      <c r="K5" s="1544"/>
      <c r="L5" s="1544"/>
      <c r="M5" s="1544"/>
      <c r="N5" s="1544"/>
      <c r="O5" s="1544"/>
      <c r="P5" s="1545"/>
      <c r="Q5" s="345">
        <f>SUM(B5:P5)</f>
        <v>0</v>
      </c>
    </row>
    <row r="6" spans="1:17" s="203" customFormat="1" ht="24.75" hidden="1" customHeight="1" thickBot="1" x14ac:dyDescent="0.3">
      <c r="A6" s="93" t="s">
        <v>364</v>
      </c>
      <c r="B6" s="268" t="e">
        <f>SUM(B5/Q5)</f>
        <v>#DIV/0!</v>
      </c>
      <c r="C6" s="299" t="e">
        <f>SUM(C5/Q5)</f>
        <v>#DIV/0!</v>
      </c>
      <c r="D6" s="299" t="e">
        <f>SUM(D5/Q5)</f>
        <v>#DIV/0!</v>
      </c>
      <c r="E6" s="299" t="e">
        <f>SUM(E5/Q5)</f>
        <v>#DIV/0!</v>
      </c>
      <c r="F6" s="299" t="e">
        <f>SUM(F5/Q5)</f>
        <v>#DIV/0!</v>
      </c>
      <c r="G6" s="299" t="e">
        <f>SUM(G5/Q5)</f>
        <v>#DIV/0!</v>
      </c>
      <c r="H6" s="299" t="e">
        <f>SUM(H5/Q5)</f>
        <v>#DIV/0!</v>
      </c>
      <c r="I6" s="299" t="e">
        <f>SUM(I5/Q5)</f>
        <v>#DIV/0!</v>
      </c>
      <c r="J6" s="299" t="e">
        <f>SUM(J5/Q5)</f>
        <v>#DIV/0!</v>
      </c>
      <c r="K6" s="299" t="e">
        <f>SUM(K5/Q5)</f>
        <v>#DIV/0!</v>
      </c>
      <c r="L6" s="299" t="e">
        <f>SUM(L5/Q5)</f>
        <v>#DIV/0!</v>
      </c>
      <c r="M6" s="299" t="e">
        <f>SUM(M5/Q5)</f>
        <v>#DIV/0!</v>
      </c>
      <c r="N6" s="299" t="e">
        <f>SUM(N5/Q5)</f>
        <v>#DIV/0!</v>
      </c>
      <c r="O6" s="299" t="e">
        <f>SUM(O5/Q5)</f>
        <v>#DIV/0!</v>
      </c>
      <c r="P6" s="300" t="e">
        <f>SUM(P5/Q5)</f>
        <v>#DIV/0!</v>
      </c>
      <c r="Q6" s="782" t="e">
        <f>SUM(B6:P6)</f>
        <v>#DIV/0!</v>
      </c>
    </row>
    <row r="7" spans="1:17" s="203" customFormat="1" ht="9.75" hidden="1" customHeight="1" thickBot="1" x14ac:dyDescent="0.3">
      <c r="A7" s="786"/>
      <c r="B7" s="787"/>
      <c r="C7" s="787"/>
      <c r="D7" s="787"/>
      <c r="E7" s="787"/>
      <c r="F7" s="787"/>
      <c r="G7" s="787"/>
      <c r="H7" s="787"/>
      <c r="I7" s="787"/>
      <c r="J7" s="787"/>
      <c r="K7" s="787"/>
      <c r="L7" s="787"/>
      <c r="M7" s="787"/>
      <c r="N7" s="787"/>
      <c r="O7" s="787"/>
      <c r="P7" s="787"/>
      <c r="Q7" s="788"/>
    </row>
    <row r="8" spans="1:17" s="203" customFormat="1" ht="15.75" hidden="1" thickBot="1" x14ac:dyDescent="0.3">
      <c r="A8" s="1828" t="s">
        <v>269</v>
      </c>
      <c r="B8" s="1839"/>
      <c r="C8" s="1839"/>
      <c r="D8" s="1839"/>
      <c r="E8" s="1839"/>
      <c r="F8" s="1839"/>
      <c r="G8" s="1839"/>
      <c r="H8" s="1839"/>
      <c r="I8" s="1839"/>
      <c r="J8" s="1839"/>
      <c r="K8" s="1839"/>
      <c r="L8" s="1839"/>
      <c r="M8" s="1839"/>
      <c r="N8" s="1839"/>
      <c r="O8" s="1839"/>
      <c r="P8" s="1839"/>
      <c r="Q8" s="1835"/>
    </row>
    <row r="9" spans="1:17" s="203" customFormat="1" ht="24.75" hidden="1" customHeight="1" x14ac:dyDescent="0.25">
      <c r="A9" s="173" t="s">
        <v>480</v>
      </c>
      <c r="B9" s="1543"/>
      <c r="C9" s="1544"/>
      <c r="D9" s="1544"/>
      <c r="E9" s="1544"/>
      <c r="F9" s="1544"/>
      <c r="G9" s="1544"/>
      <c r="H9" s="1544"/>
      <c r="I9" s="969"/>
      <c r="J9" s="1544"/>
      <c r="K9" s="1544"/>
      <c r="L9" s="1544"/>
      <c r="M9" s="1544"/>
      <c r="N9" s="1544"/>
      <c r="O9" s="1544"/>
      <c r="P9" s="1545"/>
      <c r="Q9" s="345">
        <f>SUM(B9:P9)</f>
        <v>0</v>
      </c>
    </row>
    <row r="10" spans="1:17" s="203" customFormat="1" ht="24.75" hidden="1" customHeight="1" thickBot="1" x14ac:dyDescent="0.3">
      <c r="A10" s="93" t="s">
        <v>352</v>
      </c>
      <c r="B10" s="268" t="e">
        <f>SUM(B9/Q9)</f>
        <v>#DIV/0!</v>
      </c>
      <c r="C10" s="299" t="e">
        <f>SUM(C9/Q9)</f>
        <v>#DIV/0!</v>
      </c>
      <c r="D10" s="299" t="e">
        <f>SUM(D9/Q9)</f>
        <v>#DIV/0!</v>
      </c>
      <c r="E10" s="299" t="e">
        <f>SUM(E9/Q9)</f>
        <v>#DIV/0!</v>
      </c>
      <c r="F10" s="299" t="e">
        <f>SUM(F9/Q9)</f>
        <v>#DIV/0!</v>
      </c>
      <c r="G10" s="299" t="e">
        <f>SUM(G9/Q9)</f>
        <v>#DIV/0!</v>
      </c>
      <c r="H10" s="299" t="e">
        <f>SUM(H9/Q9)</f>
        <v>#DIV/0!</v>
      </c>
      <c r="I10" s="299" t="e">
        <f>SUM(I9/Q9)</f>
        <v>#DIV/0!</v>
      </c>
      <c r="J10" s="299" t="e">
        <f>SUM(J9/Q9)</f>
        <v>#DIV/0!</v>
      </c>
      <c r="K10" s="299" t="e">
        <f>SUM(K9/Q9)</f>
        <v>#DIV/0!</v>
      </c>
      <c r="L10" s="299" t="e">
        <f>SUM(L9/Q9)</f>
        <v>#DIV/0!</v>
      </c>
      <c r="M10" s="299" t="e">
        <f>SUM(M9/Q9)</f>
        <v>#DIV/0!</v>
      </c>
      <c r="N10" s="299" t="e">
        <f>SUM(N9/Q9)</f>
        <v>#DIV/0!</v>
      </c>
      <c r="O10" s="299" t="e">
        <f>SUM(O9/Q9)</f>
        <v>#DIV/0!</v>
      </c>
      <c r="P10" s="300" t="e">
        <f>SUM(P9/Q9)</f>
        <v>#DIV/0!</v>
      </c>
      <c r="Q10" s="782" t="e">
        <f>SUM(B10:P10)</f>
        <v>#DIV/0!</v>
      </c>
    </row>
    <row r="11" spans="1:17" s="203" customFormat="1" ht="10.5" hidden="1" customHeight="1" thickBot="1" x14ac:dyDescent="0.3">
      <c r="A11" s="786"/>
      <c r="B11" s="342"/>
      <c r="C11" s="342"/>
      <c r="D11" s="342"/>
      <c r="E11" s="342"/>
      <c r="F11" s="342"/>
      <c r="G11" s="342"/>
      <c r="H11" s="342"/>
      <c r="I11" s="342"/>
      <c r="J11" s="342"/>
      <c r="K11" s="342"/>
      <c r="L11" s="342"/>
      <c r="M11" s="342"/>
      <c r="N11" s="342"/>
      <c r="O11" s="342"/>
      <c r="P11" s="342"/>
      <c r="Q11" s="788"/>
    </row>
    <row r="12" spans="1:17" s="203" customFormat="1" ht="15.75" hidden="1" customHeight="1" thickBot="1" x14ac:dyDescent="0.3">
      <c r="A12" s="1828" t="s">
        <v>113</v>
      </c>
      <c r="B12" s="1839"/>
      <c r="C12" s="1839"/>
      <c r="D12" s="1839"/>
      <c r="E12" s="1839"/>
      <c r="F12" s="1839"/>
      <c r="G12" s="1839"/>
      <c r="H12" s="1839"/>
      <c r="I12" s="1839"/>
      <c r="J12" s="1839"/>
      <c r="K12" s="1839"/>
      <c r="L12" s="1839"/>
      <c r="M12" s="1839"/>
      <c r="N12" s="1839"/>
      <c r="O12" s="1839"/>
      <c r="P12" s="1839"/>
      <c r="Q12" s="1835"/>
    </row>
    <row r="13" spans="1:17" s="203" customFormat="1" ht="24.75" hidden="1" customHeight="1" x14ac:dyDescent="0.25">
      <c r="A13" s="173" t="s">
        <v>480</v>
      </c>
      <c r="B13" s="1543"/>
      <c r="C13" s="1544"/>
      <c r="D13" s="1544"/>
      <c r="E13" s="1544"/>
      <c r="F13" s="1544"/>
      <c r="G13" s="1544"/>
      <c r="H13" s="1544"/>
      <c r="I13" s="969"/>
      <c r="J13" s="1544"/>
      <c r="K13" s="1544"/>
      <c r="L13" s="1544"/>
      <c r="M13" s="1544"/>
      <c r="N13" s="1544"/>
      <c r="O13" s="1544"/>
      <c r="P13" s="1545"/>
      <c r="Q13" s="345">
        <f>SUM(B13:P13)</f>
        <v>0</v>
      </c>
    </row>
    <row r="14" spans="1:17" s="203" customFormat="1" ht="24.75" hidden="1" customHeight="1" x14ac:dyDescent="0.25">
      <c r="A14" s="174" t="s">
        <v>365</v>
      </c>
      <c r="B14" s="1546"/>
      <c r="C14" s="1547"/>
      <c r="D14" s="1547"/>
      <c r="E14" s="1547"/>
      <c r="F14" s="1547"/>
      <c r="G14" s="1547"/>
      <c r="H14" s="1547"/>
      <c r="I14" s="1548"/>
      <c r="J14" s="1547"/>
      <c r="K14" s="1547"/>
      <c r="L14" s="1547"/>
      <c r="M14" s="1547"/>
      <c r="N14" s="1547"/>
      <c r="O14" s="1547"/>
      <c r="P14" s="1549"/>
      <c r="Q14" s="346">
        <f>SUM(B14:P14)</f>
        <v>0</v>
      </c>
    </row>
    <row r="15" spans="1:17" s="203" customFormat="1" ht="26.25" hidden="1" thickBot="1" x14ac:dyDescent="0.3">
      <c r="A15" s="93" t="s">
        <v>481</v>
      </c>
      <c r="B15" s="266" t="e">
        <f t="shared" ref="B15:Q15" si="0">SUM(B14/B13)</f>
        <v>#DIV/0!</v>
      </c>
      <c r="C15" s="267" t="e">
        <f t="shared" si="0"/>
        <v>#DIV/0!</v>
      </c>
      <c r="D15" s="267" t="e">
        <f t="shared" si="0"/>
        <v>#DIV/0!</v>
      </c>
      <c r="E15" s="267" t="e">
        <f t="shared" si="0"/>
        <v>#DIV/0!</v>
      </c>
      <c r="F15" s="267" t="e">
        <f t="shared" si="0"/>
        <v>#DIV/0!</v>
      </c>
      <c r="G15" s="267" t="e">
        <f t="shared" si="0"/>
        <v>#DIV/0!</v>
      </c>
      <c r="H15" s="267" t="e">
        <f t="shared" si="0"/>
        <v>#DIV/0!</v>
      </c>
      <c r="I15" s="267" t="e">
        <f t="shared" si="0"/>
        <v>#DIV/0!</v>
      </c>
      <c r="J15" s="267" t="e">
        <f t="shared" si="0"/>
        <v>#DIV/0!</v>
      </c>
      <c r="K15" s="267" t="e">
        <f t="shared" si="0"/>
        <v>#DIV/0!</v>
      </c>
      <c r="L15" s="267" t="e">
        <f t="shared" si="0"/>
        <v>#DIV/0!</v>
      </c>
      <c r="M15" s="267" t="e">
        <f t="shared" si="0"/>
        <v>#DIV/0!</v>
      </c>
      <c r="N15" s="267" t="e">
        <f t="shared" si="0"/>
        <v>#DIV/0!</v>
      </c>
      <c r="O15" s="267" t="e">
        <f t="shared" si="0"/>
        <v>#DIV/0!</v>
      </c>
      <c r="P15" s="172" t="e">
        <f t="shared" si="0"/>
        <v>#DIV/0!</v>
      </c>
      <c r="Q15" s="347" t="e">
        <f t="shared" si="0"/>
        <v>#DIV/0!</v>
      </c>
    </row>
    <row r="16" spans="1:17" s="203" customFormat="1" ht="9.75" hidden="1" customHeight="1" thickBot="1" x14ac:dyDescent="0.3">
      <c r="A16" s="786"/>
      <c r="B16" s="342"/>
      <c r="C16" s="342"/>
      <c r="D16" s="342"/>
      <c r="E16" s="342"/>
      <c r="F16" s="342"/>
      <c r="G16" s="342"/>
      <c r="H16" s="342"/>
      <c r="I16" s="342"/>
      <c r="J16" s="342"/>
      <c r="K16" s="342"/>
      <c r="L16" s="342"/>
      <c r="M16" s="342"/>
      <c r="N16" s="342"/>
      <c r="O16" s="342"/>
      <c r="P16" s="342"/>
      <c r="Q16" s="788"/>
    </row>
    <row r="17" spans="1:17" s="203" customFormat="1" ht="15.75" hidden="1" customHeight="1" thickBot="1" x14ac:dyDescent="0.3">
      <c r="A17" s="1828" t="s">
        <v>115</v>
      </c>
      <c r="B17" s="1839"/>
      <c r="C17" s="1839"/>
      <c r="D17" s="1839"/>
      <c r="E17" s="1839"/>
      <c r="F17" s="1839"/>
      <c r="G17" s="1839"/>
      <c r="H17" s="1839"/>
      <c r="I17" s="1839"/>
      <c r="J17" s="1839"/>
      <c r="K17" s="1839"/>
      <c r="L17" s="1839"/>
      <c r="M17" s="1839"/>
      <c r="N17" s="1839"/>
      <c r="O17" s="1839"/>
      <c r="P17" s="1839"/>
      <c r="Q17" s="1835"/>
    </row>
    <row r="18" spans="1:17" s="203" customFormat="1" ht="24.75" hidden="1" customHeight="1" x14ac:dyDescent="0.25">
      <c r="A18" s="173" t="s">
        <v>480</v>
      </c>
      <c r="B18" s="1543"/>
      <c r="C18" s="1544"/>
      <c r="D18" s="1544"/>
      <c r="E18" s="1544"/>
      <c r="F18" s="1544"/>
      <c r="G18" s="1544"/>
      <c r="H18" s="1544"/>
      <c r="I18" s="969"/>
      <c r="J18" s="1544"/>
      <c r="K18" s="1544"/>
      <c r="L18" s="1544"/>
      <c r="M18" s="1544"/>
      <c r="N18" s="1544"/>
      <c r="O18" s="1544"/>
      <c r="P18" s="1545"/>
      <c r="Q18" s="345">
        <f>SUM(B18:P18)</f>
        <v>0</v>
      </c>
    </row>
    <row r="19" spans="1:17" s="203" customFormat="1" ht="24.75" hidden="1" customHeight="1" x14ac:dyDescent="0.25">
      <c r="A19" s="174" t="s">
        <v>387</v>
      </c>
      <c r="B19" s="1546"/>
      <c r="C19" s="1547"/>
      <c r="D19" s="1547"/>
      <c r="E19" s="1547"/>
      <c r="F19" s="1547"/>
      <c r="G19" s="1547"/>
      <c r="H19" s="1547"/>
      <c r="I19" s="1548"/>
      <c r="J19" s="1547"/>
      <c r="K19" s="1547"/>
      <c r="L19" s="1547"/>
      <c r="M19" s="1547"/>
      <c r="N19" s="1547"/>
      <c r="O19" s="1547"/>
      <c r="P19" s="1549"/>
      <c r="Q19" s="346">
        <f>SUM(B19:P19)</f>
        <v>0</v>
      </c>
    </row>
    <row r="20" spans="1:17" s="203" customFormat="1" ht="26.25" hidden="1" thickBot="1" x14ac:dyDescent="0.3">
      <c r="A20" s="93" t="s">
        <v>482</v>
      </c>
      <c r="B20" s="266" t="e">
        <f t="shared" ref="B20:Q20" si="1">SUM(B19/B18)</f>
        <v>#DIV/0!</v>
      </c>
      <c r="C20" s="267" t="e">
        <f t="shared" si="1"/>
        <v>#DIV/0!</v>
      </c>
      <c r="D20" s="267" t="e">
        <f t="shared" si="1"/>
        <v>#DIV/0!</v>
      </c>
      <c r="E20" s="267" t="e">
        <f t="shared" si="1"/>
        <v>#DIV/0!</v>
      </c>
      <c r="F20" s="267" t="e">
        <f t="shared" si="1"/>
        <v>#DIV/0!</v>
      </c>
      <c r="G20" s="267" t="e">
        <f t="shared" si="1"/>
        <v>#DIV/0!</v>
      </c>
      <c r="H20" s="267" t="e">
        <f t="shared" si="1"/>
        <v>#DIV/0!</v>
      </c>
      <c r="I20" s="267" t="e">
        <f t="shared" si="1"/>
        <v>#DIV/0!</v>
      </c>
      <c r="J20" s="267" t="e">
        <f t="shared" si="1"/>
        <v>#DIV/0!</v>
      </c>
      <c r="K20" s="267" t="e">
        <f t="shared" si="1"/>
        <v>#DIV/0!</v>
      </c>
      <c r="L20" s="267" t="e">
        <f t="shared" si="1"/>
        <v>#DIV/0!</v>
      </c>
      <c r="M20" s="267" t="e">
        <f t="shared" si="1"/>
        <v>#DIV/0!</v>
      </c>
      <c r="N20" s="267" t="e">
        <f t="shared" si="1"/>
        <v>#DIV/0!</v>
      </c>
      <c r="O20" s="267" t="e">
        <f t="shared" si="1"/>
        <v>#DIV/0!</v>
      </c>
      <c r="P20" s="172" t="e">
        <f t="shared" si="1"/>
        <v>#DIV/0!</v>
      </c>
      <c r="Q20" s="347" t="e">
        <f t="shared" si="1"/>
        <v>#DIV/0!</v>
      </c>
    </row>
    <row r="21" spans="1:17" s="203" customFormat="1" ht="9.75" hidden="1" customHeight="1" thickBot="1" x14ac:dyDescent="0.3">
      <c r="A21" s="786"/>
      <c r="B21" s="342"/>
      <c r="C21" s="342"/>
      <c r="D21" s="342"/>
      <c r="E21" s="342"/>
      <c r="F21" s="342"/>
      <c r="G21" s="342"/>
      <c r="H21" s="342"/>
      <c r="I21" s="342"/>
      <c r="J21" s="342"/>
      <c r="K21" s="342"/>
      <c r="L21" s="342"/>
      <c r="M21" s="342"/>
      <c r="N21" s="342"/>
      <c r="O21" s="342"/>
      <c r="P21" s="342"/>
      <c r="Q21" s="788"/>
    </row>
    <row r="22" spans="1:17" s="203" customFormat="1" ht="15.75" hidden="1" customHeight="1" thickBot="1" x14ac:dyDescent="0.3">
      <c r="A22" s="1828" t="s">
        <v>116</v>
      </c>
      <c r="B22" s="1839"/>
      <c r="C22" s="1839"/>
      <c r="D22" s="1839"/>
      <c r="E22" s="1839"/>
      <c r="F22" s="1839"/>
      <c r="G22" s="1839"/>
      <c r="H22" s="1839"/>
      <c r="I22" s="1839"/>
      <c r="J22" s="1839"/>
      <c r="K22" s="1839"/>
      <c r="L22" s="1839"/>
      <c r="M22" s="1839"/>
      <c r="N22" s="1839"/>
      <c r="O22" s="1839"/>
      <c r="P22" s="1839"/>
      <c r="Q22" s="1835"/>
    </row>
    <row r="23" spans="1:17" s="203" customFormat="1" ht="24.75" hidden="1" customHeight="1" x14ac:dyDescent="0.25">
      <c r="A23" s="173" t="s">
        <v>480</v>
      </c>
      <c r="B23" s="1543"/>
      <c r="C23" s="1544"/>
      <c r="D23" s="1544"/>
      <c r="E23" s="1544"/>
      <c r="F23" s="1544"/>
      <c r="G23" s="1544"/>
      <c r="H23" s="1544"/>
      <c r="I23" s="969"/>
      <c r="J23" s="1544"/>
      <c r="K23" s="1544"/>
      <c r="L23" s="1544"/>
      <c r="M23" s="1544"/>
      <c r="N23" s="1544"/>
      <c r="O23" s="1544"/>
      <c r="P23" s="1545"/>
      <c r="Q23" s="345">
        <f>SUM(B23:P23)</f>
        <v>0</v>
      </c>
    </row>
    <row r="24" spans="1:17" s="203" customFormat="1" ht="24.75" hidden="1" customHeight="1" x14ac:dyDescent="0.25">
      <c r="A24" s="174" t="s">
        <v>363</v>
      </c>
      <c r="B24" s="1546"/>
      <c r="C24" s="1547"/>
      <c r="D24" s="1547"/>
      <c r="E24" s="1547"/>
      <c r="F24" s="1547"/>
      <c r="G24" s="1547"/>
      <c r="H24" s="1547"/>
      <c r="I24" s="1548"/>
      <c r="J24" s="1547"/>
      <c r="K24" s="1547"/>
      <c r="L24" s="1547"/>
      <c r="M24" s="1547"/>
      <c r="N24" s="1547"/>
      <c r="O24" s="1547"/>
      <c r="P24" s="1549"/>
      <c r="Q24" s="346">
        <f>SUM(B24:P24)</f>
        <v>0</v>
      </c>
    </row>
    <row r="25" spans="1:17" s="203" customFormat="1" ht="27" hidden="1" customHeight="1" thickBot="1" x14ac:dyDescent="0.3">
      <c r="A25" s="93" t="s">
        <v>484</v>
      </c>
      <c r="B25" s="266" t="e">
        <f t="shared" ref="B25:Q25" si="2">SUM(B24/B23)</f>
        <v>#DIV/0!</v>
      </c>
      <c r="C25" s="267" t="e">
        <f t="shared" si="2"/>
        <v>#DIV/0!</v>
      </c>
      <c r="D25" s="267" t="e">
        <f t="shared" si="2"/>
        <v>#DIV/0!</v>
      </c>
      <c r="E25" s="267" t="e">
        <f t="shared" si="2"/>
        <v>#DIV/0!</v>
      </c>
      <c r="F25" s="267" t="e">
        <f t="shared" si="2"/>
        <v>#DIV/0!</v>
      </c>
      <c r="G25" s="267" t="e">
        <f t="shared" si="2"/>
        <v>#DIV/0!</v>
      </c>
      <c r="H25" s="267" t="e">
        <f t="shared" si="2"/>
        <v>#DIV/0!</v>
      </c>
      <c r="I25" s="267" t="e">
        <f t="shared" si="2"/>
        <v>#DIV/0!</v>
      </c>
      <c r="J25" s="267" t="e">
        <f t="shared" si="2"/>
        <v>#DIV/0!</v>
      </c>
      <c r="K25" s="267" t="e">
        <f t="shared" si="2"/>
        <v>#DIV/0!</v>
      </c>
      <c r="L25" s="267" t="e">
        <f t="shared" si="2"/>
        <v>#DIV/0!</v>
      </c>
      <c r="M25" s="267" t="e">
        <f t="shared" si="2"/>
        <v>#DIV/0!</v>
      </c>
      <c r="N25" s="267" t="e">
        <f t="shared" si="2"/>
        <v>#DIV/0!</v>
      </c>
      <c r="O25" s="267" t="e">
        <f t="shared" si="2"/>
        <v>#DIV/0!</v>
      </c>
      <c r="P25" s="172" t="e">
        <f t="shared" si="2"/>
        <v>#DIV/0!</v>
      </c>
      <c r="Q25" s="347" t="e">
        <f t="shared" si="2"/>
        <v>#DIV/0!</v>
      </c>
    </row>
    <row r="26" spans="1:17" s="1413" customFormat="1" ht="19.5" customHeight="1" thickBot="1" x14ac:dyDescent="0.35">
      <c r="A26" s="1900" t="s">
        <v>845</v>
      </c>
      <c r="B26" s="1901"/>
      <c r="C26" s="1901"/>
      <c r="D26" s="1901"/>
      <c r="E26" s="1901"/>
      <c r="F26" s="1901"/>
      <c r="G26" s="1901"/>
      <c r="H26" s="1901"/>
      <c r="I26" s="1901"/>
      <c r="J26" s="1901"/>
      <c r="K26" s="1901"/>
      <c r="L26" s="1901"/>
      <c r="M26" s="1901"/>
      <c r="N26" s="1901"/>
      <c r="O26" s="1901"/>
      <c r="P26" s="1901"/>
      <c r="Q26" s="1902"/>
    </row>
    <row r="27" spans="1:17" s="1413" customFormat="1" ht="59.25" customHeight="1" thickBot="1" x14ac:dyDescent="0.3">
      <c r="A27" s="134"/>
      <c r="B27" s="779" t="s">
        <v>80</v>
      </c>
      <c r="C27" s="780" t="s">
        <v>81</v>
      </c>
      <c r="D27" s="780" t="s">
        <v>82</v>
      </c>
      <c r="E27" s="780" t="s">
        <v>83</v>
      </c>
      <c r="F27" s="780" t="s">
        <v>84</v>
      </c>
      <c r="G27" s="780" t="s">
        <v>85</v>
      </c>
      <c r="H27" s="780" t="s">
        <v>86</v>
      </c>
      <c r="I27" s="780" t="s">
        <v>87</v>
      </c>
      <c r="J27" s="780" t="s">
        <v>88</v>
      </c>
      <c r="K27" s="780" t="s">
        <v>89</v>
      </c>
      <c r="L27" s="780" t="s">
        <v>90</v>
      </c>
      <c r="M27" s="780" t="s">
        <v>91</v>
      </c>
      <c r="N27" s="780" t="s">
        <v>92</v>
      </c>
      <c r="O27" s="780" t="s">
        <v>93</v>
      </c>
      <c r="P27" s="781" t="s">
        <v>94</v>
      </c>
      <c r="Q27" s="74" t="s">
        <v>95</v>
      </c>
    </row>
    <row r="28" spans="1:17" s="1413" customFormat="1" ht="15.75" thickBot="1" x14ac:dyDescent="0.3">
      <c r="A28" s="1828" t="s">
        <v>265</v>
      </c>
      <c r="B28" s="1839"/>
      <c r="C28" s="1839"/>
      <c r="D28" s="1839"/>
      <c r="E28" s="1839"/>
      <c r="F28" s="1839"/>
      <c r="G28" s="1839"/>
      <c r="H28" s="1839"/>
      <c r="I28" s="1839"/>
      <c r="J28" s="1839"/>
      <c r="K28" s="1839"/>
      <c r="L28" s="1839"/>
      <c r="M28" s="1839"/>
      <c r="N28" s="1839"/>
      <c r="O28" s="1839"/>
      <c r="P28" s="1839"/>
      <c r="Q28" s="1835"/>
    </row>
    <row r="29" spans="1:17" s="1413" customFormat="1" ht="24.75" customHeight="1" x14ac:dyDescent="0.25">
      <c r="A29" s="173" t="s">
        <v>479</v>
      </c>
      <c r="B29" s="363">
        <v>151</v>
      </c>
      <c r="C29" s="364">
        <v>726</v>
      </c>
      <c r="D29" s="364">
        <v>511</v>
      </c>
      <c r="E29" s="364">
        <v>246</v>
      </c>
      <c r="F29" s="364">
        <v>166</v>
      </c>
      <c r="G29" s="364">
        <v>53</v>
      </c>
      <c r="H29" s="364">
        <v>72</v>
      </c>
      <c r="I29" s="365">
        <v>20584</v>
      </c>
      <c r="J29" s="364">
        <v>1146</v>
      </c>
      <c r="K29" s="364">
        <v>474</v>
      </c>
      <c r="L29" s="364">
        <v>5713</v>
      </c>
      <c r="M29" s="364">
        <v>2676</v>
      </c>
      <c r="N29" s="364">
        <v>157</v>
      </c>
      <c r="O29" s="364">
        <v>1058</v>
      </c>
      <c r="P29" s="366">
        <v>796</v>
      </c>
      <c r="Q29" s="345">
        <f>SUM(B29:P29)</f>
        <v>34529</v>
      </c>
    </row>
    <row r="30" spans="1:17" s="1413" customFormat="1" ht="24.75" customHeight="1" thickBot="1" x14ac:dyDescent="0.3">
      <c r="A30" s="93" t="s">
        <v>364</v>
      </c>
      <c r="B30" s="268">
        <f>SUM(B29/Q29)</f>
        <v>4.373135625126705E-3</v>
      </c>
      <c r="C30" s="299">
        <f>SUM(C29/Q29)</f>
        <v>2.1025804396304557E-2</v>
      </c>
      <c r="D30" s="299">
        <f>SUM(D29/Q29)</f>
        <v>1.4799154334038054E-2</v>
      </c>
      <c r="E30" s="299">
        <f>SUM(E29/Q29)</f>
        <v>7.1244461177560892E-3</v>
      </c>
      <c r="F30" s="299">
        <f>SUM(F29/Q29)</f>
        <v>4.8075530713313445E-3</v>
      </c>
      <c r="G30" s="299">
        <f>SUM(G29/Q29)</f>
        <v>1.5349416432563932E-3</v>
      </c>
      <c r="H30" s="299">
        <f>SUM(H29/Q29)</f>
        <v>2.08520374178227E-3</v>
      </c>
      <c r="I30" s="299">
        <f>SUM(I29/Q29)</f>
        <v>0.59613658084508669</v>
      </c>
      <c r="J30" s="299">
        <f>SUM(J29/Q29)</f>
        <v>3.3189492890034464E-2</v>
      </c>
      <c r="K30" s="299">
        <f>SUM(K29/Q29)</f>
        <v>1.3727591300066611E-2</v>
      </c>
      <c r="L30" s="299">
        <f>SUM(L29/Q29)</f>
        <v>0.16545512467780707</v>
      </c>
      <c r="M30" s="299">
        <f>SUM(M29/Q29)</f>
        <v>7.7500072402907697E-2</v>
      </c>
      <c r="N30" s="299">
        <f>SUM(N29/Q29)</f>
        <v>4.5469026036085609E-3</v>
      </c>
      <c r="O30" s="299">
        <f>SUM(O29/Q29)</f>
        <v>3.0640910538967246E-2</v>
      </c>
      <c r="P30" s="300">
        <f>SUM(P29/Q29)</f>
        <v>2.3053085811926208E-2</v>
      </c>
      <c r="Q30" s="782">
        <f>SUM(B30:P30)</f>
        <v>1</v>
      </c>
    </row>
    <row r="31" spans="1:17" s="1413" customFormat="1" ht="9.75" customHeight="1" thickBot="1" x14ac:dyDescent="0.3">
      <c r="A31" s="786"/>
      <c r="B31" s="787"/>
      <c r="C31" s="787"/>
      <c r="D31" s="787"/>
      <c r="E31" s="787"/>
      <c r="F31" s="787"/>
      <c r="G31" s="787"/>
      <c r="H31" s="787"/>
      <c r="I31" s="787"/>
      <c r="J31" s="787"/>
      <c r="K31" s="787"/>
      <c r="L31" s="787"/>
      <c r="M31" s="787"/>
      <c r="N31" s="787"/>
      <c r="O31" s="787"/>
      <c r="P31" s="787"/>
      <c r="Q31" s="788"/>
    </row>
    <row r="32" spans="1:17" s="1413" customFormat="1" ht="15.75" thickBot="1" x14ac:dyDescent="0.3">
      <c r="A32" s="1828" t="s">
        <v>269</v>
      </c>
      <c r="B32" s="1839"/>
      <c r="C32" s="1839"/>
      <c r="D32" s="1839"/>
      <c r="E32" s="1839"/>
      <c r="F32" s="1839"/>
      <c r="G32" s="1839"/>
      <c r="H32" s="1839"/>
      <c r="I32" s="1839"/>
      <c r="J32" s="1839"/>
      <c r="K32" s="1839"/>
      <c r="L32" s="1839"/>
      <c r="M32" s="1839"/>
      <c r="N32" s="1839"/>
      <c r="O32" s="1839"/>
      <c r="P32" s="1839"/>
      <c r="Q32" s="1835"/>
    </row>
    <row r="33" spans="1:17" s="1413" customFormat="1" ht="24.75" customHeight="1" x14ac:dyDescent="0.25">
      <c r="A33" s="173" t="s">
        <v>480</v>
      </c>
      <c r="B33" s="363">
        <v>13</v>
      </c>
      <c r="C33" s="364">
        <v>61</v>
      </c>
      <c r="D33" s="364">
        <v>51</v>
      </c>
      <c r="E33" s="364">
        <v>32</v>
      </c>
      <c r="F33" s="364">
        <v>28</v>
      </c>
      <c r="G33" s="364">
        <v>3</v>
      </c>
      <c r="H33" s="364">
        <v>5</v>
      </c>
      <c r="I33" s="365">
        <v>2316</v>
      </c>
      <c r="J33" s="364">
        <v>180</v>
      </c>
      <c r="K33" s="364">
        <v>30</v>
      </c>
      <c r="L33" s="364">
        <v>928</v>
      </c>
      <c r="M33" s="364">
        <v>262</v>
      </c>
      <c r="N33" s="364">
        <v>24</v>
      </c>
      <c r="O33" s="364">
        <v>137</v>
      </c>
      <c r="P33" s="366">
        <v>74</v>
      </c>
      <c r="Q33" s="345">
        <f>SUM(B33:P33)</f>
        <v>4144</v>
      </c>
    </row>
    <row r="34" spans="1:17" s="1413" customFormat="1" ht="24.75" customHeight="1" thickBot="1" x14ac:dyDescent="0.3">
      <c r="A34" s="93" t="s">
        <v>352</v>
      </c>
      <c r="B34" s="268">
        <f>SUM(B33/Q33)</f>
        <v>3.1370656370656369E-3</v>
      </c>
      <c r="C34" s="299">
        <f>SUM(C33/Q33)</f>
        <v>1.472007722007722E-2</v>
      </c>
      <c r="D34" s="299">
        <f>SUM(D33/Q33)</f>
        <v>1.2306949806949807E-2</v>
      </c>
      <c r="E34" s="299">
        <f>SUM(E33/Q33)</f>
        <v>7.7220077220077222E-3</v>
      </c>
      <c r="F34" s="299">
        <f>SUM(F33/Q33)</f>
        <v>6.7567567567567571E-3</v>
      </c>
      <c r="G34" s="299">
        <f>SUM(G33/Q33)</f>
        <v>7.239382239382239E-4</v>
      </c>
      <c r="H34" s="299">
        <f>SUM(H33/Q33)</f>
        <v>1.2065637065637065E-3</v>
      </c>
      <c r="I34" s="299">
        <f>SUM(I33/Q33)</f>
        <v>0.55888030888030893</v>
      </c>
      <c r="J34" s="299">
        <f>SUM(J33/Q33)</f>
        <v>4.343629343629344E-2</v>
      </c>
      <c r="K34" s="299">
        <f>SUM(K33/Q33)</f>
        <v>7.2393822393822397E-3</v>
      </c>
      <c r="L34" s="299">
        <f>SUM(L33/Q33)</f>
        <v>0.22393822393822393</v>
      </c>
      <c r="M34" s="299">
        <f>SUM(M33/Q33)</f>
        <v>6.3223938223938222E-2</v>
      </c>
      <c r="N34" s="299">
        <f>SUM(N33/Q33)</f>
        <v>5.7915057915057912E-3</v>
      </c>
      <c r="O34" s="299">
        <f>SUM(O33/Q33)</f>
        <v>3.3059845559845563E-2</v>
      </c>
      <c r="P34" s="300">
        <f>SUM(P33/Q33)</f>
        <v>1.7857142857142856E-2</v>
      </c>
      <c r="Q34" s="782">
        <f>SUM(B34:P34)</f>
        <v>1</v>
      </c>
    </row>
    <row r="35" spans="1:17" s="1413" customFormat="1" ht="10.5" customHeight="1" thickBot="1" x14ac:dyDescent="0.3">
      <c r="A35" s="786"/>
      <c r="B35" s="342"/>
      <c r="C35" s="342"/>
      <c r="D35" s="342"/>
      <c r="E35" s="342"/>
      <c r="F35" s="342"/>
      <c r="G35" s="342"/>
      <c r="H35" s="342"/>
      <c r="I35" s="342"/>
      <c r="J35" s="342"/>
      <c r="K35" s="342"/>
      <c r="L35" s="342"/>
      <c r="M35" s="342"/>
      <c r="N35" s="342"/>
      <c r="O35" s="342"/>
      <c r="P35" s="342"/>
      <c r="Q35" s="788"/>
    </row>
    <row r="36" spans="1:17" s="1413" customFormat="1" ht="15.75" customHeight="1" thickBot="1" x14ac:dyDescent="0.3">
      <c r="A36" s="1828" t="s">
        <v>113</v>
      </c>
      <c r="B36" s="1839"/>
      <c r="C36" s="1839"/>
      <c r="D36" s="1839"/>
      <c r="E36" s="1839"/>
      <c r="F36" s="1839"/>
      <c r="G36" s="1839"/>
      <c r="H36" s="1839"/>
      <c r="I36" s="1839"/>
      <c r="J36" s="1839"/>
      <c r="K36" s="1839"/>
      <c r="L36" s="1839"/>
      <c r="M36" s="1839"/>
      <c r="N36" s="1839"/>
      <c r="O36" s="1839"/>
      <c r="P36" s="1839"/>
      <c r="Q36" s="1835"/>
    </row>
    <row r="37" spans="1:17" s="1413" customFormat="1" ht="24.75" customHeight="1" thickBot="1" x14ac:dyDescent="0.3">
      <c r="A37" s="2245" t="s">
        <v>480</v>
      </c>
      <c r="B37" s="363">
        <v>13</v>
      </c>
      <c r="C37" s="364">
        <v>61</v>
      </c>
      <c r="D37" s="364">
        <v>51</v>
      </c>
      <c r="E37" s="364">
        <v>32</v>
      </c>
      <c r="F37" s="364">
        <v>28</v>
      </c>
      <c r="G37" s="364">
        <v>3</v>
      </c>
      <c r="H37" s="364">
        <v>5</v>
      </c>
      <c r="I37" s="365">
        <v>2316</v>
      </c>
      <c r="J37" s="364">
        <v>180</v>
      </c>
      <c r="K37" s="364">
        <v>30</v>
      </c>
      <c r="L37" s="364">
        <v>928</v>
      </c>
      <c r="M37" s="364">
        <v>262</v>
      </c>
      <c r="N37" s="364">
        <v>24</v>
      </c>
      <c r="O37" s="364">
        <v>137</v>
      </c>
      <c r="P37" s="366">
        <v>74</v>
      </c>
      <c r="Q37" s="2252">
        <f>SUM(B37:P37)</f>
        <v>4144</v>
      </c>
    </row>
    <row r="38" spans="1:17" s="1413" customFormat="1" ht="24.75" customHeight="1" x14ac:dyDescent="0.25">
      <c r="A38" s="176" t="s">
        <v>365</v>
      </c>
      <c r="B38" s="363">
        <v>1</v>
      </c>
      <c r="C38" s="364">
        <v>0</v>
      </c>
      <c r="D38" s="364">
        <v>0</v>
      </c>
      <c r="E38" s="364">
        <v>0</v>
      </c>
      <c r="F38" s="364">
        <v>0</v>
      </c>
      <c r="G38" s="364">
        <v>0</v>
      </c>
      <c r="H38" s="364">
        <v>0</v>
      </c>
      <c r="I38" s="365">
        <v>17</v>
      </c>
      <c r="J38" s="364">
        <v>0</v>
      </c>
      <c r="K38" s="364">
        <v>1</v>
      </c>
      <c r="L38" s="364">
        <v>26</v>
      </c>
      <c r="M38" s="364">
        <v>2</v>
      </c>
      <c r="N38" s="364">
        <v>0</v>
      </c>
      <c r="O38" s="364">
        <v>2</v>
      </c>
      <c r="P38" s="366">
        <v>4</v>
      </c>
      <c r="Q38" s="2246">
        <f>SUM(B38:P38)</f>
        <v>53</v>
      </c>
    </row>
    <row r="39" spans="1:17" s="1413" customFormat="1" ht="26.25" thickBot="1" x14ac:dyDescent="0.3">
      <c r="A39" s="93" t="s">
        <v>481</v>
      </c>
      <c r="B39" s="642">
        <f t="shared" ref="B39:Q39" si="3">SUM(B38/B37)</f>
        <v>7.6923076923076927E-2</v>
      </c>
      <c r="C39" s="643">
        <f t="shared" si="3"/>
        <v>0</v>
      </c>
      <c r="D39" s="643">
        <f t="shared" si="3"/>
        <v>0</v>
      </c>
      <c r="E39" s="643">
        <f t="shared" si="3"/>
        <v>0</v>
      </c>
      <c r="F39" s="643">
        <f t="shared" si="3"/>
        <v>0</v>
      </c>
      <c r="G39" s="643">
        <f t="shared" si="3"/>
        <v>0</v>
      </c>
      <c r="H39" s="643">
        <f t="shared" si="3"/>
        <v>0</v>
      </c>
      <c r="I39" s="643">
        <f t="shared" si="3"/>
        <v>7.3402417962003452E-3</v>
      </c>
      <c r="J39" s="643">
        <f t="shared" si="3"/>
        <v>0</v>
      </c>
      <c r="K39" s="643">
        <f t="shared" si="3"/>
        <v>3.3333333333333333E-2</v>
      </c>
      <c r="L39" s="643">
        <f t="shared" si="3"/>
        <v>2.8017241379310345E-2</v>
      </c>
      <c r="M39" s="643">
        <f t="shared" si="3"/>
        <v>7.6335877862595417E-3</v>
      </c>
      <c r="N39" s="643">
        <f t="shared" si="3"/>
        <v>0</v>
      </c>
      <c r="O39" s="643">
        <f t="shared" si="3"/>
        <v>1.4598540145985401E-2</v>
      </c>
      <c r="P39" s="644">
        <f t="shared" si="3"/>
        <v>5.4054054054054057E-2</v>
      </c>
      <c r="Q39" s="347">
        <f t="shared" si="3"/>
        <v>1.278957528957529E-2</v>
      </c>
    </row>
    <row r="40" spans="1:17" s="1413" customFormat="1" ht="9.75" customHeight="1" thickBot="1" x14ac:dyDescent="0.3">
      <c r="A40" s="786"/>
      <c r="B40" s="342"/>
      <c r="C40" s="342"/>
      <c r="D40" s="342"/>
      <c r="E40" s="342"/>
      <c r="F40" s="342"/>
      <c r="G40" s="342"/>
      <c r="H40" s="342"/>
      <c r="I40" s="342"/>
      <c r="J40" s="342"/>
      <c r="K40" s="342"/>
      <c r="L40" s="342"/>
      <c r="M40" s="342"/>
      <c r="N40" s="342"/>
      <c r="O40" s="342"/>
      <c r="P40" s="342"/>
      <c r="Q40" s="788"/>
    </row>
    <row r="41" spans="1:17" s="1413" customFormat="1" ht="15.75" customHeight="1" thickBot="1" x14ac:dyDescent="0.3">
      <c r="A41" s="1828" t="s">
        <v>115</v>
      </c>
      <c r="B41" s="1839"/>
      <c r="C41" s="1839"/>
      <c r="D41" s="1839"/>
      <c r="E41" s="1839"/>
      <c r="F41" s="1839"/>
      <c r="G41" s="1839"/>
      <c r="H41" s="1839"/>
      <c r="I41" s="1839"/>
      <c r="J41" s="1839"/>
      <c r="K41" s="1839"/>
      <c r="L41" s="1839"/>
      <c r="M41" s="1839"/>
      <c r="N41" s="1839"/>
      <c r="O41" s="1839"/>
      <c r="P41" s="1839"/>
      <c r="Q41" s="1835"/>
    </row>
    <row r="42" spans="1:17" s="1413" customFormat="1" ht="24.75" customHeight="1" thickBot="1" x14ac:dyDescent="0.3">
      <c r="A42" s="2247" t="s">
        <v>480</v>
      </c>
      <c r="B42" s="2248">
        <v>13</v>
      </c>
      <c r="C42" s="2249">
        <v>61</v>
      </c>
      <c r="D42" s="2249">
        <v>51</v>
      </c>
      <c r="E42" s="2249">
        <v>32</v>
      </c>
      <c r="F42" s="2249">
        <v>28</v>
      </c>
      <c r="G42" s="2249">
        <v>3</v>
      </c>
      <c r="H42" s="2249">
        <v>5</v>
      </c>
      <c r="I42" s="2250">
        <v>2316</v>
      </c>
      <c r="J42" s="2249">
        <v>180</v>
      </c>
      <c r="K42" s="2249">
        <v>30</v>
      </c>
      <c r="L42" s="2249">
        <v>928</v>
      </c>
      <c r="M42" s="2249">
        <v>262</v>
      </c>
      <c r="N42" s="2249">
        <v>24</v>
      </c>
      <c r="O42" s="2249">
        <v>137</v>
      </c>
      <c r="P42" s="2251">
        <v>74</v>
      </c>
      <c r="Q42" s="2252">
        <f>SUM(B42:P42)</f>
        <v>4144</v>
      </c>
    </row>
    <row r="43" spans="1:17" s="1413" customFormat="1" ht="24.75" customHeight="1" x14ac:dyDescent="0.25">
      <c r="A43" s="176" t="s">
        <v>387</v>
      </c>
      <c r="B43" s="408">
        <v>0</v>
      </c>
      <c r="C43" s="409">
        <v>4</v>
      </c>
      <c r="D43" s="409">
        <v>2</v>
      </c>
      <c r="E43" s="409">
        <v>0</v>
      </c>
      <c r="F43" s="409">
        <v>5</v>
      </c>
      <c r="G43" s="409">
        <v>0</v>
      </c>
      <c r="H43" s="409">
        <v>0</v>
      </c>
      <c r="I43" s="410">
        <v>87</v>
      </c>
      <c r="J43" s="409">
        <v>1</v>
      </c>
      <c r="K43" s="409">
        <v>8</v>
      </c>
      <c r="L43" s="409">
        <v>44</v>
      </c>
      <c r="M43" s="409">
        <v>2</v>
      </c>
      <c r="N43" s="409">
        <v>1</v>
      </c>
      <c r="O43" s="409">
        <v>7</v>
      </c>
      <c r="P43" s="411">
        <v>1</v>
      </c>
      <c r="Q43" s="2246">
        <f>SUM(B43:P43)</f>
        <v>162</v>
      </c>
    </row>
    <row r="44" spans="1:17" s="1413" customFormat="1" ht="26.25" thickBot="1" x14ac:dyDescent="0.3">
      <c r="A44" s="93" t="s">
        <v>482</v>
      </c>
      <c r="B44" s="642">
        <f t="shared" ref="B44:Q44" si="4">SUM(B43/B42)</f>
        <v>0</v>
      </c>
      <c r="C44" s="643">
        <f t="shared" si="4"/>
        <v>6.5573770491803282E-2</v>
      </c>
      <c r="D44" s="643">
        <f t="shared" si="4"/>
        <v>3.9215686274509803E-2</v>
      </c>
      <c r="E44" s="643">
        <f t="shared" si="4"/>
        <v>0</v>
      </c>
      <c r="F44" s="643">
        <f t="shared" si="4"/>
        <v>0.17857142857142858</v>
      </c>
      <c r="G44" s="643">
        <f t="shared" si="4"/>
        <v>0</v>
      </c>
      <c r="H44" s="643">
        <f t="shared" si="4"/>
        <v>0</v>
      </c>
      <c r="I44" s="643">
        <f t="shared" si="4"/>
        <v>3.756476683937824E-2</v>
      </c>
      <c r="J44" s="643">
        <f t="shared" si="4"/>
        <v>5.5555555555555558E-3</v>
      </c>
      <c r="K44" s="643">
        <f t="shared" si="4"/>
        <v>0.26666666666666666</v>
      </c>
      <c r="L44" s="643">
        <f t="shared" si="4"/>
        <v>4.7413793103448273E-2</v>
      </c>
      <c r="M44" s="643">
        <f t="shared" si="4"/>
        <v>7.6335877862595417E-3</v>
      </c>
      <c r="N44" s="643">
        <f t="shared" si="4"/>
        <v>4.1666666666666664E-2</v>
      </c>
      <c r="O44" s="643">
        <f t="shared" si="4"/>
        <v>5.1094890510948905E-2</v>
      </c>
      <c r="P44" s="644">
        <f t="shared" si="4"/>
        <v>1.3513513513513514E-2</v>
      </c>
      <c r="Q44" s="347">
        <f t="shared" si="4"/>
        <v>3.9092664092664091E-2</v>
      </c>
    </row>
    <row r="45" spans="1:17" s="1413" customFormat="1" ht="9.75" customHeight="1" thickBot="1" x14ac:dyDescent="0.3">
      <c r="A45" s="786"/>
      <c r="B45" s="342"/>
      <c r="C45" s="342"/>
      <c r="D45" s="342"/>
      <c r="E45" s="342"/>
      <c r="F45" s="342"/>
      <c r="G45" s="342"/>
      <c r="H45" s="342"/>
      <c r="I45" s="342"/>
      <c r="J45" s="342"/>
      <c r="K45" s="342"/>
      <c r="L45" s="342"/>
      <c r="M45" s="342"/>
      <c r="N45" s="342"/>
      <c r="O45" s="342"/>
      <c r="P45" s="342"/>
      <c r="Q45" s="788"/>
    </row>
    <row r="46" spans="1:17" s="1413" customFormat="1" ht="15.75" customHeight="1" thickBot="1" x14ac:dyDescent="0.3">
      <c r="A46" s="1828" t="s">
        <v>116</v>
      </c>
      <c r="B46" s="1839"/>
      <c r="C46" s="1839"/>
      <c r="D46" s="1839"/>
      <c r="E46" s="1839"/>
      <c r="F46" s="1839"/>
      <c r="G46" s="1839"/>
      <c r="H46" s="1839"/>
      <c r="I46" s="1839"/>
      <c r="J46" s="1839"/>
      <c r="K46" s="1839"/>
      <c r="L46" s="1839"/>
      <c r="M46" s="1839"/>
      <c r="N46" s="1839"/>
      <c r="O46" s="1839"/>
      <c r="P46" s="1839"/>
      <c r="Q46" s="1835"/>
    </row>
    <row r="47" spans="1:17" s="1413" customFormat="1" ht="24.75" customHeight="1" thickBot="1" x14ac:dyDescent="0.3">
      <c r="A47" s="2247" t="s">
        <v>480</v>
      </c>
      <c r="B47" s="2248">
        <v>13</v>
      </c>
      <c r="C47" s="2249">
        <v>61</v>
      </c>
      <c r="D47" s="2249">
        <v>51</v>
      </c>
      <c r="E47" s="2249">
        <v>32</v>
      </c>
      <c r="F47" s="2249">
        <v>28</v>
      </c>
      <c r="G47" s="2249">
        <v>3</v>
      </c>
      <c r="H47" s="2249">
        <v>5</v>
      </c>
      <c r="I47" s="2250">
        <v>2316</v>
      </c>
      <c r="J47" s="2249">
        <v>180</v>
      </c>
      <c r="K47" s="2249">
        <v>30</v>
      </c>
      <c r="L47" s="2249">
        <v>928</v>
      </c>
      <c r="M47" s="2249">
        <v>262</v>
      </c>
      <c r="N47" s="2249">
        <v>24</v>
      </c>
      <c r="O47" s="2249">
        <v>137</v>
      </c>
      <c r="P47" s="2251">
        <v>74</v>
      </c>
      <c r="Q47" s="2252">
        <f>SUM(B47:P47)</f>
        <v>4144</v>
      </c>
    </row>
    <row r="48" spans="1:17" s="1413" customFormat="1" ht="24.75" customHeight="1" x14ac:dyDescent="0.25">
      <c r="A48" s="176" t="s">
        <v>363</v>
      </c>
      <c r="B48" s="408">
        <v>0</v>
      </c>
      <c r="C48" s="409">
        <v>2</v>
      </c>
      <c r="D48" s="409">
        <v>1</v>
      </c>
      <c r="E48" s="409">
        <v>0</v>
      </c>
      <c r="F48" s="409">
        <v>0</v>
      </c>
      <c r="G48" s="409">
        <v>0</v>
      </c>
      <c r="H48" s="409">
        <v>0</v>
      </c>
      <c r="I48" s="410">
        <v>65</v>
      </c>
      <c r="J48" s="409">
        <v>4</v>
      </c>
      <c r="K48" s="409">
        <v>1</v>
      </c>
      <c r="L48" s="409">
        <v>37</v>
      </c>
      <c r="M48" s="409">
        <v>10</v>
      </c>
      <c r="N48" s="409">
        <v>0</v>
      </c>
      <c r="O48" s="409">
        <v>1</v>
      </c>
      <c r="P48" s="411">
        <v>1</v>
      </c>
      <c r="Q48" s="2246">
        <f>SUM(B48:P48)</f>
        <v>122</v>
      </c>
    </row>
    <row r="49" spans="1:17" s="1413" customFormat="1" ht="27" customHeight="1" thickBot="1" x14ac:dyDescent="0.3">
      <c r="A49" s="93" t="s">
        <v>484</v>
      </c>
      <c r="B49" s="642">
        <f t="shared" ref="B49:Q49" si="5">SUM(B48/B47)</f>
        <v>0</v>
      </c>
      <c r="C49" s="643">
        <f t="shared" si="5"/>
        <v>3.2786885245901641E-2</v>
      </c>
      <c r="D49" s="643">
        <f t="shared" si="5"/>
        <v>1.9607843137254902E-2</v>
      </c>
      <c r="E49" s="643">
        <f t="shared" si="5"/>
        <v>0</v>
      </c>
      <c r="F49" s="643">
        <f t="shared" si="5"/>
        <v>0</v>
      </c>
      <c r="G49" s="643">
        <f t="shared" si="5"/>
        <v>0</v>
      </c>
      <c r="H49" s="643">
        <f t="shared" si="5"/>
        <v>0</v>
      </c>
      <c r="I49" s="643">
        <f t="shared" si="5"/>
        <v>2.8065630397236616E-2</v>
      </c>
      <c r="J49" s="643">
        <f t="shared" si="5"/>
        <v>2.2222222222222223E-2</v>
      </c>
      <c r="K49" s="643">
        <f t="shared" si="5"/>
        <v>3.3333333333333333E-2</v>
      </c>
      <c r="L49" s="643">
        <f t="shared" si="5"/>
        <v>3.9870689655172417E-2</v>
      </c>
      <c r="M49" s="643">
        <f t="shared" si="5"/>
        <v>3.8167938931297711E-2</v>
      </c>
      <c r="N49" s="643">
        <f t="shared" si="5"/>
        <v>0</v>
      </c>
      <c r="O49" s="643">
        <f t="shared" si="5"/>
        <v>7.2992700729927005E-3</v>
      </c>
      <c r="P49" s="644">
        <f t="shared" si="5"/>
        <v>1.3513513513513514E-2</v>
      </c>
      <c r="Q49" s="347">
        <f t="shared" si="5"/>
        <v>2.944015444015444E-2</v>
      </c>
    </row>
    <row r="50" spans="1:17" s="1413" customFormat="1" ht="19.5" hidden="1" customHeight="1" thickBot="1" x14ac:dyDescent="0.35">
      <c r="A50" s="1900" t="s">
        <v>771</v>
      </c>
      <c r="B50" s="1901"/>
      <c r="C50" s="1901"/>
      <c r="D50" s="1901"/>
      <c r="E50" s="1901"/>
      <c r="F50" s="1901"/>
      <c r="G50" s="1901"/>
      <c r="H50" s="1901"/>
      <c r="I50" s="1901"/>
      <c r="J50" s="1901"/>
      <c r="K50" s="1901"/>
      <c r="L50" s="1901"/>
      <c r="M50" s="1901"/>
      <c r="N50" s="1901"/>
      <c r="O50" s="1901"/>
      <c r="P50" s="1901"/>
      <c r="Q50" s="1902"/>
    </row>
    <row r="51" spans="1:17" s="1413" customFormat="1" ht="59.25" hidden="1" customHeight="1" thickBot="1" x14ac:dyDescent="0.3">
      <c r="A51" s="134"/>
      <c r="B51" s="779" t="s">
        <v>80</v>
      </c>
      <c r="C51" s="780" t="s">
        <v>81</v>
      </c>
      <c r="D51" s="780" t="s">
        <v>82</v>
      </c>
      <c r="E51" s="780" t="s">
        <v>83</v>
      </c>
      <c r="F51" s="780" t="s">
        <v>84</v>
      </c>
      <c r="G51" s="780" t="s">
        <v>85</v>
      </c>
      <c r="H51" s="780" t="s">
        <v>86</v>
      </c>
      <c r="I51" s="780" t="s">
        <v>87</v>
      </c>
      <c r="J51" s="780" t="s">
        <v>88</v>
      </c>
      <c r="K51" s="780" t="s">
        <v>89</v>
      </c>
      <c r="L51" s="780" t="s">
        <v>90</v>
      </c>
      <c r="M51" s="780" t="s">
        <v>91</v>
      </c>
      <c r="N51" s="780" t="s">
        <v>92</v>
      </c>
      <c r="O51" s="780" t="s">
        <v>93</v>
      </c>
      <c r="P51" s="781" t="s">
        <v>94</v>
      </c>
      <c r="Q51" s="74" t="s">
        <v>95</v>
      </c>
    </row>
    <row r="52" spans="1:17" s="1413" customFormat="1" ht="15.75" hidden="1" thickBot="1" x14ac:dyDescent="0.3">
      <c r="A52" s="1828" t="s">
        <v>265</v>
      </c>
      <c r="B52" s="1839"/>
      <c r="C52" s="1839"/>
      <c r="D52" s="1839"/>
      <c r="E52" s="1839"/>
      <c r="F52" s="1839"/>
      <c r="G52" s="1839"/>
      <c r="H52" s="1839"/>
      <c r="I52" s="1839"/>
      <c r="J52" s="1839"/>
      <c r="K52" s="1839"/>
      <c r="L52" s="1839"/>
      <c r="M52" s="1839"/>
      <c r="N52" s="1839"/>
      <c r="O52" s="1839"/>
      <c r="P52" s="1839"/>
      <c r="Q52" s="1835"/>
    </row>
    <row r="53" spans="1:17" s="1413" customFormat="1" ht="24.75" hidden="1" customHeight="1" x14ac:dyDescent="0.25">
      <c r="A53" s="173" t="s">
        <v>479</v>
      </c>
      <c r="B53" s="363">
        <v>158</v>
      </c>
      <c r="C53" s="364">
        <v>490</v>
      </c>
      <c r="D53" s="364">
        <v>447</v>
      </c>
      <c r="E53" s="364">
        <v>279</v>
      </c>
      <c r="F53" s="364">
        <v>209</v>
      </c>
      <c r="G53" s="364">
        <v>64</v>
      </c>
      <c r="H53" s="364">
        <v>109</v>
      </c>
      <c r="I53" s="365">
        <v>19020</v>
      </c>
      <c r="J53" s="364">
        <v>998</v>
      </c>
      <c r="K53" s="364">
        <v>503</v>
      </c>
      <c r="L53" s="364">
        <v>4858</v>
      </c>
      <c r="M53" s="364">
        <v>1787</v>
      </c>
      <c r="N53" s="364">
        <v>114</v>
      </c>
      <c r="O53" s="364">
        <v>845</v>
      </c>
      <c r="P53" s="366">
        <v>645</v>
      </c>
      <c r="Q53" s="345">
        <f>SUM(B53:P53)</f>
        <v>30526</v>
      </c>
    </row>
    <row r="54" spans="1:17" s="1413" customFormat="1" ht="24.75" hidden="1" customHeight="1" thickBot="1" x14ac:dyDescent="0.3">
      <c r="A54" s="93" t="s">
        <v>364</v>
      </c>
      <c r="B54" s="268">
        <f>SUM(B53/Q53)</f>
        <v>5.1759156129201336E-3</v>
      </c>
      <c r="C54" s="299">
        <f>SUM(C53/Q53)</f>
        <v>1.6051890191967504E-2</v>
      </c>
      <c r="D54" s="299">
        <f>SUM(D53/Q53)</f>
        <v>1.4643254930223415E-2</v>
      </c>
      <c r="E54" s="299">
        <f>SUM(E53/Q53)</f>
        <v>9.1397497215488441E-3</v>
      </c>
      <c r="F54" s="299">
        <f>SUM(F53/Q53)</f>
        <v>6.846622551267772E-3</v>
      </c>
      <c r="G54" s="299">
        <f>SUM(G53/Q53)</f>
        <v>2.0965734128284086E-3</v>
      </c>
      <c r="H54" s="299">
        <f>SUM(H53/Q53)</f>
        <v>3.5707265937233832E-3</v>
      </c>
      <c r="I54" s="299">
        <f>SUM(I53/Q53)</f>
        <v>0.62307541112494269</v>
      </c>
      <c r="J54" s="299">
        <f>SUM(J53/Q53)</f>
        <v>3.2693441656292996E-2</v>
      </c>
      <c r="K54" s="299">
        <f>SUM(K53/Q53)</f>
        <v>1.6477756666448275E-2</v>
      </c>
      <c r="L54" s="299">
        <f>SUM(L53/Q53)</f>
        <v>0.1591430256175064</v>
      </c>
      <c r="M54" s="299">
        <f>SUM(M53/Q53)</f>
        <v>5.854026076131822E-2</v>
      </c>
      <c r="N54" s="299">
        <f>SUM(N53/Q53)</f>
        <v>3.7345213916006028E-3</v>
      </c>
      <c r="O54" s="299">
        <f>SUM(O53/Q53)</f>
        <v>2.7681320841250082E-2</v>
      </c>
      <c r="P54" s="300">
        <f>SUM(P53/Q53)</f>
        <v>2.1129528926161305E-2</v>
      </c>
      <c r="Q54" s="782">
        <f>SUM(B54:P54)</f>
        <v>0.99999999999999989</v>
      </c>
    </row>
    <row r="55" spans="1:17" s="1413" customFormat="1" ht="9.75" hidden="1" customHeight="1" thickBot="1" x14ac:dyDescent="0.3">
      <c r="A55" s="786"/>
      <c r="B55" s="787"/>
      <c r="C55" s="787"/>
      <c r="D55" s="787"/>
      <c r="E55" s="787"/>
      <c r="F55" s="787"/>
      <c r="G55" s="787"/>
      <c r="H55" s="787"/>
      <c r="I55" s="787"/>
      <c r="J55" s="787"/>
      <c r="K55" s="787"/>
      <c r="L55" s="787"/>
      <c r="M55" s="787"/>
      <c r="N55" s="787"/>
      <c r="O55" s="787"/>
      <c r="P55" s="787"/>
      <c r="Q55" s="788"/>
    </row>
    <row r="56" spans="1:17" s="1413" customFormat="1" ht="15.75" hidden="1" thickBot="1" x14ac:dyDescent="0.3">
      <c r="A56" s="1828" t="s">
        <v>269</v>
      </c>
      <c r="B56" s="1839"/>
      <c r="C56" s="1839"/>
      <c r="D56" s="1839"/>
      <c r="E56" s="1839"/>
      <c r="F56" s="1839"/>
      <c r="G56" s="1839"/>
      <c r="H56" s="1839"/>
      <c r="I56" s="1839"/>
      <c r="J56" s="1839"/>
      <c r="K56" s="1839"/>
      <c r="L56" s="1839"/>
      <c r="M56" s="1839"/>
      <c r="N56" s="1839"/>
      <c r="O56" s="1839"/>
      <c r="P56" s="1839"/>
      <c r="Q56" s="1835"/>
    </row>
    <row r="57" spans="1:17" s="1413" customFormat="1" ht="24.75" hidden="1" customHeight="1" x14ac:dyDescent="0.25">
      <c r="A57" s="173" t="s">
        <v>480</v>
      </c>
      <c r="B57" s="363">
        <v>8</v>
      </c>
      <c r="C57" s="364">
        <v>54</v>
      </c>
      <c r="D57" s="364">
        <v>64</v>
      </c>
      <c r="E57" s="364">
        <v>54</v>
      </c>
      <c r="F57" s="364">
        <v>24</v>
      </c>
      <c r="G57" s="364">
        <v>5</v>
      </c>
      <c r="H57" s="364">
        <v>13</v>
      </c>
      <c r="I57" s="365">
        <v>3006</v>
      </c>
      <c r="J57" s="364">
        <v>196</v>
      </c>
      <c r="K57" s="364">
        <v>33</v>
      </c>
      <c r="L57" s="364">
        <v>1030</v>
      </c>
      <c r="M57" s="364">
        <v>287</v>
      </c>
      <c r="N57" s="364">
        <v>10</v>
      </c>
      <c r="O57" s="364">
        <v>99</v>
      </c>
      <c r="P57" s="366">
        <v>84</v>
      </c>
      <c r="Q57" s="345">
        <f>SUM(B57:P57)</f>
        <v>4967</v>
      </c>
    </row>
    <row r="58" spans="1:17" s="1413" customFormat="1" ht="24.75" hidden="1" customHeight="1" thickBot="1" x14ac:dyDescent="0.3">
      <c r="A58" s="93" t="s">
        <v>352</v>
      </c>
      <c r="B58" s="268">
        <f>SUM(B57/Q57)</f>
        <v>1.6106301590497283E-3</v>
      </c>
      <c r="C58" s="299">
        <f>SUM(C57/Q57)</f>
        <v>1.0871753573585665E-2</v>
      </c>
      <c r="D58" s="299">
        <f>SUM(D57/Q57)</f>
        <v>1.2885041272397826E-2</v>
      </c>
      <c r="E58" s="299">
        <f>SUM(E57/Q57)</f>
        <v>1.0871753573585665E-2</v>
      </c>
      <c r="F58" s="299">
        <f>SUM(F57/Q57)</f>
        <v>4.8318904771491849E-3</v>
      </c>
      <c r="G58" s="299">
        <f>SUM(G57/Q57)</f>
        <v>1.0066438494060802E-3</v>
      </c>
      <c r="H58" s="299">
        <f>SUM(H57/Q57)</f>
        <v>2.6172740084558083E-3</v>
      </c>
      <c r="I58" s="299">
        <f>SUM(I57/Q57)</f>
        <v>0.60519428226293537</v>
      </c>
      <c r="J58" s="299">
        <f>SUM(J57/Q57)</f>
        <v>3.9460438896718339E-2</v>
      </c>
      <c r="K58" s="299">
        <f>SUM(K57/Q57)</f>
        <v>6.643849406080129E-3</v>
      </c>
      <c r="L58" s="299">
        <f>SUM(L57/Q57)</f>
        <v>0.20736863297765251</v>
      </c>
      <c r="M58" s="299">
        <f>SUM(M57/Q57)</f>
        <v>5.7781356955908997E-2</v>
      </c>
      <c r="N58" s="299">
        <f>SUM(N57/Q57)</f>
        <v>2.0132876988121604E-3</v>
      </c>
      <c r="O58" s="299">
        <f>SUM(O57/Q57)</f>
        <v>1.9931548218240388E-2</v>
      </c>
      <c r="P58" s="300">
        <f>SUM(P57/Q57)</f>
        <v>1.6911616670022146E-2</v>
      </c>
      <c r="Q58" s="782">
        <f>SUM(B58:P58)</f>
        <v>1</v>
      </c>
    </row>
    <row r="59" spans="1:17" s="1413" customFormat="1" ht="10.5" hidden="1" customHeight="1" thickBot="1" x14ac:dyDescent="0.3">
      <c r="A59" s="786"/>
      <c r="B59" s="342"/>
      <c r="C59" s="342"/>
      <c r="D59" s="342"/>
      <c r="E59" s="342"/>
      <c r="F59" s="342"/>
      <c r="G59" s="342"/>
      <c r="H59" s="342"/>
      <c r="I59" s="342"/>
      <c r="J59" s="342"/>
      <c r="K59" s="342"/>
      <c r="L59" s="342"/>
      <c r="M59" s="342"/>
      <c r="N59" s="342"/>
      <c r="O59" s="342"/>
      <c r="P59" s="342"/>
      <c r="Q59" s="788"/>
    </row>
    <row r="60" spans="1:17" s="1413" customFormat="1" ht="15.75" hidden="1" customHeight="1" thickBot="1" x14ac:dyDescent="0.3">
      <c r="A60" s="1828" t="s">
        <v>113</v>
      </c>
      <c r="B60" s="1839"/>
      <c r="C60" s="1839"/>
      <c r="D60" s="1839"/>
      <c r="E60" s="1839"/>
      <c r="F60" s="1839"/>
      <c r="G60" s="1839"/>
      <c r="H60" s="1839"/>
      <c r="I60" s="1839"/>
      <c r="J60" s="1839"/>
      <c r="K60" s="1839"/>
      <c r="L60" s="1839"/>
      <c r="M60" s="1839"/>
      <c r="N60" s="1839"/>
      <c r="O60" s="1839"/>
      <c r="P60" s="1839"/>
      <c r="Q60" s="1835"/>
    </row>
    <row r="61" spans="1:17" s="1413" customFormat="1" ht="24.75" hidden="1" customHeight="1" x14ac:dyDescent="0.25">
      <c r="A61" s="173" t="s">
        <v>480</v>
      </c>
      <c r="B61" s="363">
        <v>8</v>
      </c>
      <c r="C61" s="364">
        <v>54</v>
      </c>
      <c r="D61" s="364">
        <v>64</v>
      </c>
      <c r="E61" s="364">
        <v>54</v>
      </c>
      <c r="F61" s="364">
        <v>24</v>
      </c>
      <c r="G61" s="364">
        <v>5</v>
      </c>
      <c r="H61" s="364">
        <v>13</v>
      </c>
      <c r="I61" s="365">
        <v>3006</v>
      </c>
      <c r="J61" s="364">
        <v>196</v>
      </c>
      <c r="K61" s="364">
        <v>33</v>
      </c>
      <c r="L61" s="364">
        <v>1030</v>
      </c>
      <c r="M61" s="364">
        <v>287</v>
      </c>
      <c r="N61" s="364">
        <v>10</v>
      </c>
      <c r="O61" s="364">
        <v>99</v>
      </c>
      <c r="P61" s="366">
        <v>84</v>
      </c>
      <c r="Q61" s="345">
        <f>SUM(B61:P61)</f>
        <v>4967</v>
      </c>
    </row>
    <row r="62" spans="1:17" s="1413" customFormat="1" ht="24.75" hidden="1" customHeight="1" x14ac:dyDescent="0.25">
      <c r="A62" s="174" t="s">
        <v>365</v>
      </c>
      <c r="B62" s="408">
        <v>0</v>
      </c>
      <c r="C62" s="409">
        <v>0</v>
      </c>
      <c r="D62" s="409">
        <v>4</v>
      </c>
      <c r="E62" s="409">
        <v>1</v>
      </c>
      <c r="F62" s="409">
        <v>0</v>
      </c>
      <c r="G62" s="409">
        <v>0</v>
      </c>
      <c r="H62" s="409">
        <v>0</v>
      </c>
      <c r="I62" s="410">
        <v>24</v>
      </c>
      <c r="J62" s="409">
        <v>0</v>
      </c>
      <c r="K62" s="409">
        <v>1</v>
      </c>
      <c r="L62" s="409">
        <v>15</v>
      </c>
      <c r="M62" s="409">
        <v>2</v>
      </c>
      <c r="N62" s="409">
        <v>0</v>
      </c>
      <c r="O62" s="409">
        <v>2</v>
      </c>
      <c r="P62" s="411">
        <v>3</v>
      </c>
      <c r="Q62" s="346">
        <f>SUM(B62:P62)</f>
        <v>52</v>
      </c>
    </row>
    <row r="63" spans="1:17" s="1413" customFormat="1" ht="26.25" hidden="1" thickBot="1" x14ac:dyDescent="0.3">
      <c r="A63" s="93" t="s">
        <v>481</v>
      </c>
      <c r="B63" s="266">
        <f t="shared" ref="B63:Q63" si="6">SUM(B62/B61)</f>
        <v>0</v>
      </c>
      <c r="C63" s="267">
        <f t="shared" si="6"/>
        <v>0</v>
      </c>
      <c r="D63" s="267">
        <f t="shared" si="6"/>
        <v>6.25E-2</v>
      </c>
      <c r="E63" s="267">
        <f t="shared" si="6"/>
        <v>1.8518518518518517E-2</v>
      </c>
      <c r="F63" s="267">
        <f t="shared" si="6"/>
        <v>0</v>
      </c>
      <c r="G63" s="267">
        <f t="shared" si="6"/>
        <v>0</v>
      </c>
      <c r="H63" s="267">
        <f t="shared" si="6"/>
        <v>0</v>
      </c>
      <c r="I63" s="267">
        <f t="shared" si="6"/>
        <v>7.9840319361277438E-3</v>
      </c>
      <c r="J63" s="267">
        <f t="shared" si="6"/>
        <v>0</v>
      </c>
      <c r="K63" s="267">
        <f t="shared" si="6"/>
        <v>3.0303030303030304E-2</v>
      </c>
      <c r="L63" s="267">
        <f t="shared" si="6"/>
        <v>1.4563106796116505E-2</v>
      </c>
      <c r="M63" s="267">
        <f t="shared" si="6"/>
        <v>6.9686411149825784E-3</v>
      </c>
      <c r="N63" s="267">
        <f t="shared" si="6"/>
        <v>0</v>
      </c>
      <c r="O63" s="267">
        <f t="shared" si="6"/>
        <v>2.0202020202020204E-2</v>
      </c>
      <c r="P63" s="172">
        <f t="shared" si="6"/>
        <v>3.5714285714285712E-2</v>
      </c>
      <c r="Q63" s="347">
        <f t="shared" si="6"/>
        <v>1.0469096033823233E-2</v>
      </c>
    </row>
    <row r="64" spans="1:17" s="1413" customFormat="1" ht="9.75" hidden="1" customHeight="1" thickBot="1" x14ac:dyDescent="0.3">
      <c r="A64" s="786"/>
      <c r="B64" s="342"/>
      <c r="C64" s="342"/>
      <c r="D64" s="342"/>
      <c r="E64" s="342"/>
      <c r="F64" s="342"/>
      <c r="G64" s="342"/>
      <c r="H64" s="342"/>
      <c r="I64" s="342"/>
      <c r="J64" s="342"/>
      <c r="K64" s="342"/>
      <c r="L64" s="342"/>
      <c r="M64" s="342"/>
      <c r="N64" s="342"/>
      <c r="O64" s="342"/>
      <c r="P64" s="342"/>
      <c r="Q64" s="788"/>
    </row>
    <row r="65" spans="1:17" s="1413" customFormat="1" ht="15.75" hidden="1" customHeight="1" thickBot="1" x14ac:dyDescent="0.3">
      <c r="A65" s="1828" t="s">
        <v>115</v>
      </c>
      <c r="B65" s="1839"/>
      <c r="C65" s="1839"/>
      <c r="D65" s="1839"/>
      <c r="E65" s="1839"/>
      <c r="F65" s="1839"/>
      <c r="G65" s="1839"/>
      <c r="H65" s="1839"/>
      <c r="I65" s="1839"/>
      <c r="J65" s="1839"/>
      <c r="K65" s="1839"/>
      <c r="L65" s="1839"/>
      <c r="M65" s="1839"/>
      <c r="N65" s="1839"/>
      <c r="O65" s="1839"/>
      <c r="P65" s="1839"/>
      <c r="Q65" s="1835"/>
    </row>
    <row r="66" spans="1:17" s="1413" customFormat="1" ht="24.75" hidden="1" customHeight="1" x14ac:dyDescent="0.25">
      <c r="A66" s="173" t="s">
        <v>480</v>
      </c>
      <c r="B66" s="363">
        <v>8</v>
      </c>
      <c r="C66" s="364">
        <v>54</v>
      </c>
      <c r="D66" s="364">
        <v>64</v>
      </c>
      <c r="E66" s="364">
        <v>54</v>
      </c>
      <c r="F66" s="364">
        <v>24</v>
      </c>
      <c r="G66" s="364">
        <v>5</v>
      </c>
      <c r="H66" s="364">
        <v>13</v>
      </c>
      <c r="I66" s="365">
        <v>3006</v>
      </c>
      <c r="J66" s="364">
        <v>196</v>
      </c>
      <c r="K66" s="364">
        <v>33</v>
      </c>
      <c r="L66" s="364">
        <v>1030</v>
      </c>
      <c r="M66" s="364">
        <v>287</v>
      </c>
      <c r="N66" s="364">
        <v>10</v>
      </c>
      <c r="O66" s="364">
        <v>99</v>
      </c>
      <c r="P66" s="366">
        <v>84</v>
      </c>
      <c r="Q66" s="345">
        <f>SUM(B66:P66)</f>
        <v>4967</v>
      </c>
    </row>
    <row r="67" spans="1:17" s="1413" customFormat="1" ht="24.75" hidden="1" customHeight="1" x14ac:dyDescent="0.25">
      <c r="A67" s="174" t="s">
        <v>387</v>
      </c>
      <c r="B67" s="408">
        <v>0</v>
      </c>
      <c r="C67" s="409">
        <v>1</v>
      </c>
      <c r="D67" s="409">
        <v>7</v>
      </c>
      <c r="E67" s="409">
        <v>0</v>
      </c>
      <c r="F67" s="409">
        <v>3</v>
      </c>
      <c r="G67" s="409">
        <v>0</v>
      </c>
      <c r="H67" s="409">
        <v>5</v>
      </c>
      <c r="I67" s="410">
        <v>98</v>
      </c>
      <c r="J67" s="409">
        <v>6</v>
      </c>
      <c r="K67" s="409">
        <v>2</v>
      </c>
      <c r="L67" s="409">
        <v>58</v>
      </c>
      <c r="M67" s="409">
        <v>8</v>
      </c>
      <c r="N67" s="409">
        <v>0</v>
      </c>
      <c r="O67" s="409">
        <v>4</v>
      </c>
      <c r="P67" s="411">
        <v>5</v>
      </c>
      <c r="Q67" s="346">
        <f>SUM(B67:P67)</f>
        <v>197</v>
      </c>
    </row>
    <row r="68" spans="1:17" s="1413" customFormat="1" ht="26.25" hidden="1" thickBot="1" x14ac:dyDescent="0.3">
      <c r="A68" s="93" t="s">
        <v>482</v>
      </c>
      <c r="B68" s="266">
        <f t="shared" ref="B68:Q68" si="7">SUM(B67/B66)</f>
        <v>0</v>
      </c>
      <c r="C68" s="267">
        <f t="shared" si="7"/>
        <v>1.8518518518518517E-2</v>
      </c>
      <c r="D68" s="267">
        <f t="shared" si="7"/>
        <v>0.109375</v>
      </c>
      <c r="E68" s="267">
        <f t="shared" si="7"/>
        <v>0</v>
      </c>
      <c r="F68" s="267">
        <f t="shared" si="7"/>
        <v>0.125</v>
      </c>
      <c r="G68" s="267">
        <f t="shared" si="7"/>
        <v>0</v>
      </c>
      <c r="H68" s="267">
        <f t="shared" si="7"/>
        <v>0.38461538461538464</v>
      </c>
      <c r="I68" s="267">
        <f t="shared" si="7"/>
        <v>3.2601463739188291E-2</v>
      </c>
      <c r="J68" s="267">
        <f t="shared" si="7"/>
        <v>3.0612244897959183E-2</v>
      </c>
      <c r="K68" s="267">
        <f t="shared" si="7"/>
        <v>6.0606060606060608E-2</v>
      </c>
      <c r="L68" s="267">
        <f t="shared" si="7"/>
        <v>5.6310679611650483E-2</v>
      </c>
      <c r="M68" s="267">
        <f t="shared" si="7"/>
        <v>2.7874564459930314E-2</v>
      </c>
      <c r="N68" s="267">
        <f t="shared" si="7"/>
        <v>0</v>
      </c>
      <c r="O68" s="267">
        <f t="shared" si="7"/>
        <v>4.0404040404040407E-2</v>
      </c>
      <c r="P68" s="172">
        <f t="shared" si="7"/>
        <v>5.9523809523809521E-2</v>
      </c>
      <c r="Q68" s="347">
        <f t="shared" si="7"/>
        <v>3.9661767666599554E-2</v>
      </c>
    </row>
    <row r="69" spans="1:17" s="1413" customFormat="1" ht="9.75" hidden="1" customHeight="1" thickBot="1" x14ac:dyDescent="0.3">
      <c r="A69" s="786"/>
      <c r="B69" s="342"/>
      <c r="C69" s="342"/>
      <c r="D69" s="342"/>
      <c r="E69" s="342"/>
      <c r="F69" s="342"/>
      <c r="G69" s="342"/>
      <c r="H69" s="342"/>
      <c r="I69" s="342"/>
      <c r="J69" s="342"/>
      <c r="K69" s="342"/>
      <c r="L69" s="342"/>
      <c r="M69" s="342"/>
      <c r="N69" s="342"/>
      <c r="O69" s="342"/>
      <c r="P69" s="342"/>
      <c r="Q69" s="788"/>
    </row>
    <row r="70" spans="1:17" s="1413" customFormat="1" ht="15.75" hidden="1" customHeight="1" thickBot="1" x14ac:dyDescent="0.3">
      <c r="A70" s="1828" t="s">
        <v>116</v>
      </c>
      <c r="B70" s="1839"/>
      <c r="C70" s="1839"/>
      <c r="D70" s="1839"/>
      <c r="E70" s="1839"/>
      <c r="F70" s="1839"/>
      <c r="G70" s="1839"/>
      <c r="H70" s="1839"/>
      <c r="I70" s="1839"/>
      <c r="J70" s="1839"/>
      <c r="K70" s="1839"/>
      <c r="L70" s="1839"/>
      <c r="M70" s="1839"/>
      <c r="N70" s="1839"/>
      <c r="O70" s="1839"/>
      <c r="P70" s="1839"/>
      <c r="Q70" s="1835"/>
    </row>
    <row r="71" spans="1:17" s="1413" customFormat="1" ht="24.75" hidden="1" customHeight="1" x14ac:dyDescent="0.25">
      <c r="A71" s="173" t="s">
        <v>480</v>
      </c>
      <c r="B71" s="363">
        <v>8</v>
      </c>
      <c r="C71" s="364">
        <v>54</v>
      </c>
      <c r="D71" s="364">
        <v>64</v>
      </c>
      <c r="E71" s="364">
        <v>54</v>
      </c>
      <c r="F71" s="364">
        <v>24</v>
      </c>
      <c r="G71" s="364">
        <v>5</v>
      </c>
      <c r="H71" s="364">
        <v>13</v>
      </c>
      <c r="I71" s="365">
        <v>3006</v>
      </c>
      <c r="J71" s="364">
        <v>196</v>
      </c>
      <c r="K71" s="364">
        <v>33</v>
      </c>
      <c r="L71" s="364">
        <v>1030</v>
      </c>
      <c r="M71" s="364">
        <v>287</v>
      </c>
      <c r="N71" s="364">
        <v>10</v>
      </c>
      <c r="O71" s="364">
        <v>99</v>
      </c>
      <c r="P71" s="366">
        <v>84</v>
      </c>
      <c r="Q71" s="345">
        <f>SUM(B71:P71)</f>
        <v>4967</v>
      </c>
    </row>
    <row r="72" spans="1:17" s="1413" customFormat="1" ht="24.75" hidden="1" customHeight="1" x14ac:dyDescent="0.25">
      <c r="A72" s="174" t="s">
        <v>363</v>
      </c>
      <c r="B72" s="408">
        <v>1</v>
      </c>
      <c r="C72" s="409">
        <v>4</v>
      </c>
      <c r="D72" s="409">
        <v>1</v>
      </c>
      <c r="E72" s="409">
        <v>1</v>
      </c>
      <c r="F72" s="409">
        <v>0</v>
      </c>
      <c r="G72" s="409">
        <v>0</v>
      </c>
      <c r="H72" s="409">
        <v>0</v>
      </c>
      <c r="I72" s="410">
        <v>115</v>
      </c>
      <c r="J72" s="409">
        <v>10</v>
      </c>
      <c r="K72" s="409">
        <v>1</v>
      </c>
      <c r="L72" s="409">
        <v>49</v>
      </c>
      <c r="M72" s="409">
        <v>6</v>
      </c>
      <c r="N72" s="409">
        <v>0</v>
      </c>
      <c r="O72" s="409">
        <v>2</v>
      </c>
      <c r="P72" s="411">
        <v>8</v>
      </c>
      <c r="Q72" s="346">
        <f>SUM(B72:P72)</f>
        <v>198</v>
      </c>
    </row>
    <row r="73" spans="1:17" s="1413" customFormat="1" ht="27" hidden="1" customHeight="1" thickBot="1" x14ac:dyDescent="0.3">
      <c r="A73" s="93" t="s">
        <v>484</v>
      </c>
      <c r="B73" s="266">
        <f t="shared" ref="B73:Q73" si="8">SUM(B72/B71)</f>
        <v>0.125</v>
      </c>
      <c r="C73" s="267">
        <f t="shared" si="8"/>
        <v>7.407407407407407E-2</v>
      </c>
      <c r="D73" s="267">
        <f t="shared" si="8"/>
        <v>1.5625E-2</v>
      </c>
      <c r="E73" s="267">
        <f t="shared" si="8"/>
        <v>1.8518518518518517E-2</v>
      </c>
      <c r="F73" s="267">
        <f t="shared" si="8"/>
        <v>0</v>
      </c>
      <c r="G73" s="267">
        <f t="shared" si="8"/>
        <v>0</v>
      </c>
      <c r="H73" s="267">
        <f t="shared" si="8"/>
        <v>0</v>
      </c>
      <c r="I73" s="267">
        <f t="shared" si="8"/>
        <v>3.825681969394544E-2</v>
      </c>
      <c r="J73" s="267">
        <f t="shared" si="8"/>
        <v>5.1020408163265307E-2</v>
      </c>
      <c r="K73" s="267">
        <f t="shared" si="8"/>
        <v>3.0303030303030304E-2</v>
      </c>
      <c r="L73" s="267">
        <f t="shared" si="8"/>
        <v>4.7572815533980579E-2</v>
      </c>
      <c r="M73" s="267">
        <f t="shared" si="8"/>
        <v>2.0905923344947737E-2</v>
      </c>
      <c r="N73" s="267">
        <f t="shared" si="8"/>
        <v>0</v>
      </c>
      <c r="O73" s="267">
        <f t="shared" si="8"/>
        <v>2.0202020202020204E-2</v>
      </c>
      <c r="P73" s="172">
        <f t="shared" si="8"/>
        <v>9.5238095238095233E-2</v>
      </c>
      <c r="Q73" s="347">
        <f t="shared" si="8"/>
        <v>3.9863096436480776E-2</v>
      </c>
    </row>
    <row r="74" spans="1:17" s="203" customFormat="1" ht="19.5" hidden="1" customHeight="1" thickBot="1" x14ac:dyDescent="0.35">
      <c r="A74" s="1900" t="s">
        <v>691</v>
      </c>
      <c r="B74" s="1901"/>
      <c r="C74" s="1901"/>
      <c r="D74" s="1901"/>
      <c r="E74" s="1901"/>
      <c r="F74" s="1901"/>
      <c r="G74" s="1901"/>
      <c r="H74" s="1901"/>
      <c r="I74" s="1901"/>
      <c r="J74" s="1901"/>
      <c r="K74" s="1901"/>
      <c r="L74" s="1901"/>
      <c r="M74" s="1901"/>
      <c r="N74" s="1901"/>
      <c r="O74" s="1901"/>
      <c r="P74" s="1901"/>
      <c r="Q74" s="1902"/>
    </row>
    <row r="75" spans="1:17" s="203" customFormat="1" ht="59.25" hidden="1" customHeight="1" thickBot="1" x14ac:dyDescent="0.3">
      <c r="A75" s="134"/>
      <c r="B75" s="779" t="s">
        <v>80</v>
      </c>
      <c r="C75" s="780" t="s">
        <v>81</v>
      </c>
      <c r="D75" s="780" t="s">
        <v>82</v>
      </c>
      <c r="E75" s="780" t="s">
        <v>83</v>
      </c>
      <c r="F75" s="780" t="s">
        <v>84</v>
      </c>
      <c r="G75" s="780" t="s">
        <v>85</v>
      </c>
      <c r="H75" s="780" t="s">
        <v>86</v>
      </c>
      <c r="I75" s="780" t="s">
        <v>87</v>
      </c>
      <c r="J75" s="780" t="s">
        <v>88</v>
      </c>
      <c r="K75" s="780" t="s">
        <v>89</v>
      </c>
      <c r="L75" s="780" t="s">
        <v>90</v>
      </c>
      <c r="M75" s="780" t="s">
        <v>91</v>
      </c>
      <c r="N75" s="780" t="s">
        <v>92</v>
      </c>
      <c r="O75" s="780" t="s">
        <v>93</v>
      </c>
      <c r="P75" s="781" t="s">
        <v>94</v>
      </c>
      <c r="Q75" s="74" t="s">
        <v>95</v>
      </c>
    </row>
    <row r="76" spans="1:17" s="203" customFormat="1" ht="15.75" hidden="1" thickBot="1" x14ac:dyDescent="0.3">
      <c r="A76" s="1828" t="s">
        <v>265</v>
      </c>
      <c r="B76" s="1839"/>
      <c r="C76" s="1839"/>
      <c r="D76" s="1839"/>
      <c r="E76" s="1839"/>
      <c r="F76" s="1839"/>
      <c r="G76" s="1839"/>
      <c r="H76" s="1839"/>
      <c r="I76" s="1839"/>
      <c r="J76" s="1839"/>
      <c r="K76" s="1839"/>
      <c r="L76" s="1839"/>
      <c r="M76" s="1839"/>
      <c r="N76" s="1839"/>
      <c r="O76" s="1839"/>
      <c r="P76" s="1839"/>
      <c r="Q76" s="1835"/>
    </row>
    <row r="77" spans="1:17" s="203" customFormat="1" ht="24.75" hidden="1" customHeight="1" x14ac:dyDescent="0.25">
      <c r="A77" s="173" t="s">
        <v>479</v>
      </c>
      <c r="B77" s="363">
        <v>140</v>
      </c>
      <c r="C77" s="364">
        <v>490</v>
      </c>
      <c r="D77" s="364">
        <v>363</v>
      </c>
      <c r="E77" s="364">
        <v>260</v>
      </c>
      <c r="F77" s="364">
        <v>166</v>
      </c>
      <c r="G77" s="364">
        <v>39</v>
      </c>
      <c r="H77" s="364">
        <v>97</v>
      </c>
      <c r="I77" s="365">
        <v>17823</v>
      </c>
      <c r="J77" s="364">
        <v>787</v>
      </c>
      <c r="K77" s="364">
        <v>470</v>
      </c>
      <c r="L77" s="364">
        <v>4913</v>
      </c>
      <c r="M77" s="364">
        <v>1606</v>
      </c>
      <c r="N77" s="364">
        <v>94</v>
      </c>
      <c r="O77" s="364">
        <v>819</v>
      </c>
      <c r="P77" s="366">
        <v>624</v>
      </c>
      <c r="Q77" s="345">
        <f>SUM(B77:P77)</f>
        <v>28691</v>
      </c>
    </row>
    <row r="78" spans="1:17" s="203" customFormat="1" ht="24.75" hidden="1" customHeight="1" thickBot="1" x14ac:dyDescent="0.3">
      <c r="A78" s="93" t="s">
        <v>364</v>
      </c>
      <c r="B78" s="268">
        <f>SUM(B77/Q77)</f>
        <v>4.8795789620438464E-3</v>
      </c>
      <c r="C78" s="299">
        <f>SUM(C77/Q77)</f>
        <v>1.7078526367153464E-2</v>
      </c>
      <c r="D78" s="299">
        <f>SUM(D77/Q77)</f>
        <v>1.265205116587083E-2</v>
      </c>
      <c r="E78" s="299">
        <f>SUM(E77/Q77)</f>
        <v>9.0620752152242856E-3</v>
      </c>
      <c r="F78" s="299">
        <f>SUM(F77/Q77)</f>
        <v>5.7857864835662749E-3</v>
      </c>
      <c r="G78" s="299">
        <f>SUM(G77/Q77)</f>
        <v>1.3593112822836431E-3</v>
      </c>
      <c r="H78" s="299">
        <f>SUM(H77/Q77)</f>
        <v>3.3808511379875223E-3</v>
      </c>
      <c r="I78" s="299">
        <f>SUM(I77/Q77)</f>
        <v>0.62120525600362486</v>
      </c>
      <c r="J78" s="299">
        <f>SUM(J77/Q77)</f>
        <v>2.7430204593775053E-2</v>
      </c>
      <c r="K78" s="299">
        <f>SUM(K77/Q77)</f>
        <v>1.6381443658290057E-2</v>
      </c>
      <c r="L78" s="299">
        <f>SUM(L77/Q77)</f>
        <v>0.17123836743229584</v>
      </c>
      <c r="M78" s="299">
        <f>SUM(M77/Q77)</f>
        <v>5.5975741521731556E-2</v>
      </c>
      <c r="N78" s="299">
        <f>SUM(N77/Q77)</f>
        <v>3.2762887316580111E-3</v>
      </c>
      <c r="O78" s="299">
        <f>SUM(O77/Q77)</f>
        <v>2.8545536927956503E-2</v>
      </c>
      <c r="P78" s="300">
        <f>SUM(P77/Q77)</f>
        <v>2.1748980516538289E-2</v>
      </c>
      <c r="Q78" s="782">
        <f>SUM(B78:P78)</f>
        <v>1</v>
      </c>
    </row>
    <row r="79" spans="1:17" s="203" customFormat="1" ht="9.75" hidden="1" customHeight="1" thickBot="1" x14ac:dyDescent="0.3">
      <c r="A79" s="786"/>
      <c r="B79" s="787"/>
      <c r="C79" s="787"/>
      <c r="D79" s="787"/>
      <c r="E79" s="787"/>
      <c r="F79" s="787"/>
      <c r="G79" s="787"/>
      <c r="H79" s="787"/>
      <c r="I79" s="787"/>
      <c r="J79" s="787"/>
      <c r="K79" s="787"/>
      <c r="L79" s="787"/>
      <c r="M79" s="787"/>
      <c r="N79" s="787"/>
      <c r="O79" s="787"/>
      <c r="P79" s="787"/>
      <c r="Q79" s="788"/>
    </row>
    <row r="80" spans="1:17" s="203" customFormat="1" ht="15.75" hidden="1" thickBot="1" x14ac:dyDescent="0.3">
      <c r="A80" s="1828" t="s">
        <v>269</v>
      </c>
      <c r="B80" s="1839"/>
      <c r="C80" s="1839"/>
      <c r="D80" s="1839"/>
      <c r="E80" s="1839"/>
      <c r="F80" s="1839"/>
      <c r="G80" s="1839"/>
      <c r="H80" s="1839"/>
      <c r="I80" s="1839"/>
      <c r="J80" s="1839"/>
      <c r="K80" s="1839"/>
      <c r="L80" s="1839"/>
      <c r="M80" s="1839"/>
      <c r="N80" s="1839"/>
      <c r="O80" s="1839"/>
      <c r="P80" s="1839"/>
      <c r="Q80" s="1835"/>
    </row>
    <row r="81" spans="1:17" s="203" customFormat="1" ht="24.75" hidden="1" customHeight="1" x14ac:dyDescent="0.25">
      <c r="A81" s="173" t="s">
        <v>480</v>
      </c>
      <c r="B81" s="363">
        <v>24</v>
      </c>
      <c r="C81" s="364">
        <v>70</v>
      </c>
      <c r="D81" s="364">
        <v>73</v>
      </c>
      <c r="E81" s="364">
        <v>66</v>
      </c>
      <c r="F81" s="364">
        <v>16</v>
      </c>
      <c r="G81" s="364">
        <v>5</v>
      </c>
      <c r="H81" s="364">
        <v>28</v>
      </c>
      <c r="I81" s="365">
        <v>2783</v>
      </c>
      <c r="J81" s="364">
        <v>158</v>
      </c>
      <c r="K81" s="364">
        <v>35</v>
      </c>
      <c r="L81" s="364">
        <v>863</v>
      </c>
      <c r="M81" s="364">
        <v>277</v>
      </c>
      <c r="N81" s="364">
        <v>19</v>
      </c>
      <c r="O81" s="364">
        <v>148</v>
      </c>
      <c r="P81" s="366">
        <v>51</v>
      </c>
      <c r="Q81" s="345">
        <f>SUM(B81:P81)</f>
        <v>4616</v>
      </c>
    </row>
    <row r="82" spans="1:17" s="203" customFormat="1" ht="24.75" hidden="1" customHeight="1" thickBot="1" x14ac:dyDescent="0.3">
      <c r="A82" s="93" t="s">
        <v>352</v>
      </c>
      <c r="B82" s="268">
        <f>SUM(B81/Q81)</f>
        <v>5.1993067590987872E-3</v>
      </c>
      <c r="C82" s="299">
        <f>SUM(C81/Q81)</f>
        <v>1.5164644714038129E-2</v>
      </c>
      <c r="D82" s="299">
        <f>SUM(D81/Q81)</f>
        <v>1.5814558058925475E-2</v>
      </c>
      <c r="E82" s="299">
        <f>SUM(E81/Q81)</f>
        <v>1.4298093587521665E-2</v>
      </c>
      <c r="F82" s="299">
        <f>SUM(F81/Q81)</f>
        <v>3.4662045060658577E-3</v>
      </c>
      <c r="G82" s="299">
        <f>SUM(G81/Q81)</f>
        <v>1.0831889081455806E-3</v>
      </c>
      <c r="H82" s="299">
        <f>SUM(H81/Q81)</f>
        <v>6.0658578856152513E-3</v>
      </c>
      <c r="I82" s="299">
        <f>SUM(I81/Q81)</f>
        <v>0.60290294627383012</v>
      </c>
      <c r="J82" s="299">
        <f>SUM(J81/Q81)</f>
        <v>3.4228769497400349E-2</v>
      </c>
      <c r="K82" s="299">
        <f>SUM(K81/Q81)</f>
        <v>7.5823223570190643E-3</v>
      </c>
      <c r="L82" s="299">
        <f>SUM(L81/Q81)</f>
        <v>0.18695840554592721</v>
      </c>
      <c r="M82" s="299">
        <f>SUM(M81/Q81)</f>
        <v>6.0008665511265165E-2</v>
      </c>
      <c r="N82" s="299">
        <f>SUM(N81/Q81)</f>
        <v>4.1161178509532062E-3</v>
      </c>
      <c r="O82" s="299">
        <f>SUM(O81/Q81)</f>
        <v>3.2062391681109186E-2</v>
      </c>
      <c r="P82" s="300">
        <f>SUM(P81/Q81)</f>
        <v>1.1048526863084922E-2</v>
      </c>
      <c r="Q82" s="782">
        <f>SUM(B82:P82)</f>
        <v>1</v>
      </c>
    </row>
    <row r="83" spans="1:17" s="203" customFormat="1" ht="10.5" hidden="1" customHeight="1" thickBot="1" x14ac:dyDescent="0.3">
      <c r="A83" s="786"/>
      <c r="B83" s="342"/>
      <c r="C83" s="342"/>
      <c r="D83" s="342"/>
      <c r="E83" s="342"/>
      <c r="F83" s="342"/>
      <c r="G83" s="342"/>
      <c r="H83" s="342"/>
      <c r="I83" s="342"/>
      <c r="J83" s="342"/>
      <c r="K83" s="342"/>
      <c r="L83" s="342"/>
      <c r="M83" s="342"/>
      <c r="N83" s="342"/>
      <c r="O83" s="342"/>
      <c r="P83" s="342"/>
      <c r="Q83" s="788"/>
    </row>
    <row r="84" spans="1:17" s="203" customFormat="1" ht="15.75" hidden="1" customHeight="1" thickBot="1" x14ac:dyDescent="0.3">
      <c r="A84" s="1828" t="s">
        <v>113</v>
      </c>
      <c r="B84" s="1839"/>
      <c r="C84" s="1839"/>
      <c r="D84" s="1839"/>
      <c r="E84" s="1839"/>
      <c r="F84" s="1839"/>
      <c r="G84" s="1839"/>
      <c r="H84" s="1839"/>
      <c r="I84" s="1839"/>
      <c r="J84" s="1839"/>
      <c r="K84" s="1839"/>
      <c r="L84" s="1839"/>
      <c r="M84" s="1839"/>
      <c r="N84" s="1839"/>
      <c r="O84" s="1839"/>
      <c r="P84" s="1839"/>
      <c r="Q84" s="1835"/>
    </row>
    <row r="85" spans="1:17" s="203" customFormat="1" ht="24.75" hidden="1" customHeight="1" x14ac:dyDescent="0.25">
      <c r="A85" s="173" t="s">
        <v>480</v>
      </c>
      <c r="B85" s="363">
        <v>24</v>
      </c>
      <c r="C85" s="364">
        <v>70</v>
      </c>
      <c r="D85" s="364">
        <v>73</v>
      </c>
      <c r="E85" s="364">
        <v>66</v>
      </c>
      <c r="F85" s="364">
        <v>16</v>
      </c>
      <c r="G85" s="364">
        <v>5</v>
      </c>
      <c r="H85" s="364">
        <v>28</v>
      </c>
      <c r="I85" s="365">
        <v>2783</v>
      </c>
      <c r="J85" s="364">
        <v>158</v>
      </c>
      <c r="K85" s="364">
        <v>35</v>
      </c>
      <c r="L85" s="364">
        <v>863</v>
      </c>
      <c r="M85" s="364">
        <v>277</v>
      </c>
      <c r="N85" s="364">
        <v>19</v>
      </c>
      <c r="O85" s="364">
        <v>148</v>
      </c>
      <c r="P85" s="366">
        <v>51</v>
      </c>
      <c r="Q85" s="345">
        <f>SUM(B85:P85)</f>
        <v>4616</v>
      </c>
    </row>
    <row r="86" spans="1:17" s="203" customFormat="1" ht="24.75" hidden="1" customHeight="1" x14ac:dyDescent="0.25">
      <c r="A86" s="174" t="s">
        <v>365</v>
      </c>
      <c r="B86" s="408">
        <v>1</v>
      </c>
      <c r="C86" s="409">
        <v>3</v>
      </c>
      <c r="D86" s="409">
        <v>0</v>
      </c>
      <c r="E86" s="409">
        <v>0</v>
      </c>
      <c r="F86" s="409">
        <v>0</v>
      </c>
      <c r="G86" s="409">
        <v>0</v>
      </c>
      <c r="H86" s="409">
        <v>0</v>
      </c>
      <c r="I86" s="410">
        <v>30</v>
      </c>
      <c r="J86" s="409">
        <v>0</v>
      </c>
      <c r="K86" s="409">
        <v>1</v>
      </c>
      <c r="L86" s="409">
        <v>17</v>
      </c>
      <c r="M86" s="409">
        <v>2</v>
      </c>
      <c r="N86" s="409">
        <v>7</v>
      </c>
      <c r="O86" s="409">
        <v>0</v>
      </c>
      <c r="P86" s="411">
        <v>5</v>
      </c>
      <c r="Q86" s="346">
        <f>SUM(B86:P86)</f>
        <v>66</v>
      </c>
    </row>
    <row r="87" spans="1:17" s="203" customFormat="1" ht="26.25" hidden="1" thickBot="1" x14ac:dyDescent="0.3">
      <c r="A87" s="93" t="s">
        <v>481</v>
      </c>
      <c r="B87" s="642">
        <f t="shared" ref="B87:Q87" si="9">SUM(B86/B85)</f>
        <v>4.1666666666666664E-2</v>
      </c>
      <c r="C87" s="643">
        <f t="shared" si="9"/>
        <v>4.2857142857142858E-2</v>
      </c>
      <c r="D87" s="643">
        <f t="shared" si="9"/>
        <v>0</v>
      </c>
      <c r="E87" s="643">
        <f t="shared" si="9"/>
        <v>0</v>
      </c>
      <c r="F87" s="643">
        <f t="shared" si="9"/>
        <v>0</v>
      </c>
      <c r="G87" s="643">
        <f t="shared" si="9"/>
        <v>0</v>
      </c>
      <c r="H87" s="643">
        <f t="shared" si="9"/>
        <v>0</v>
      </c>
      <c r="I87" s="643">
        <f t="shared" si="9"/>
        <v>1.0779734099892203E-2</v>
      </c>
      <c r="J87" s="643">
        <f t="shared" si="9"/>
        <v>0</v>
      </c>
      <c r="K87" s="643">
        <f t="shared" si="9"/>
        <v>2.8571428571428571E-2</v>
      </c>
      <c r="L87" s="643">
        <f t="shared" si="9"/>
        <v>1.9698725376593278E-2</v>
      </c>
      <c r="M87" s="643">
        <f t="shared" si="9"/>
        <v>7.2202166064981952E-3</v>
      </c>
      <c r="N87" s="643">
        <f t="shared" si="9"/>
        <v>0.36842105263157893</v>
      </c>
      <c r="O87" s="643">
        <f t="shared" si="9"/>
        <v>0</v>
      </c>
      <c r="P87" s="644">
        <f t="shared" si="9"/>
        <v>9.8039215686274508E-2</v>
      </c>
      <c r="Q87" s="347">
        <f t="shared" si="9"/>
        <v>1.4298093587521665E-2</v>
      </c>
    </row>
    <row r="88" spans="1:17" s="203" customFormat="1" ht="9.75" hidden="1" customHeight="1" thickBot="1" x14ac:dyDescent="0.3">
      <c r="A88" s="786"/>
      <c r="B88" s="342"/>
      <c r="C88" s="342"/>
      <c r="D88" s="342"/>
      <c r="E88" s="342"/>
      <c r="F88" s="342"/>
      <c r="G88" s="342"/>
      <c r="H88" s="342"/>
      <c r="I88" s="342"/>
      <c r="J88" s="342"/>
      <c r="K88" s="342"/>
      <c r="L88" s="342"/>
      <c r="M88" s="342"/>
      <c r="N88" s="342"/>
      <c r="O88" s="342"/>
      <c r="P88" s="342"/>
      <c r="Q88" s="788"/>
    </row>
    <row r="89" spans="1:17" s="203" customFormat="1" ht="15.75" hidden="1" customHeight="1" thickBot="1" x14ac:dyDescent="0.3">
      <c r="A89" s="1828" t="s">
        <v>115</v>
      </c>
      <c r="B89" s="1839"/>
      <c r="C89" s="1839"/>
      <c r="D89" s="1839"/>
      <c r="E89" s="1839"/>
      <c r="F89" s="1839"/>
      <c r="G89" s="1839"/>
      <c r="H89" s="1839"/>
      <c r="I89" s="1839"/>
      <c r="J89" s="1839"/>
      <c r="K89" s="1839"/>
      <c r="L89" s="1839"/>
      <c r="M89" s="1839"/>
      <c r="N89" s="1839"/>
      <c r="O89" s="1839"/>
      <c r="P89" s="1839"/>
      <c r="Q89" s="1835"/>
    </row>
    <row r="90" spans="1:17" s="203" customFormat="1" ht="24.75" hidden="1" customHeight="1" x14ac:dyDescent="0.25">
      <c r="A90" s="173" t="s">
        <v>480</v>
      </c>
      <c r="B90" s="363">
        <v>24</v>
      </c>
      <c r="C90" s="364">
        <v>70</v>
      </c>
      <c r="D90" s="364">
        <v>73</v>
      </c>
      <c r="E90" s="364">
        <v>66</v>
      </c>
      <c r="F90" s="364">
        <v>16</v>
      </c>
      <c r="G90" s="364">
        <v>5</v>
      </c>
      <c r="H90" s="364">
        <v>28</v>
      </c>
      <c r="I90" s="365">
        <v>2783</v>
      </c>
      <c r="J90" s="364">
        <v>158</v>
      </c>
      <c r="K90" s="364">
        <v>35</v>
      </c>
      <c r="L90" s="364">
        <v>863</v>
      </c>
      <c r="M90" s="364">
        <v>277</v>
      </c>
      <c r="N90" s="364">
        <v>19</v>
      </c>
      <c r="O90" s="364">
        <v>148</v>
      </c>
      <c r="P90" s="366">
        <v>51</v>
      </c>
      <c r="Q90" s="345">
        <f>SUM(B90:P90)</f>
        <v>4616</v>
      </c>
    </row>
    <row r="91" spans="1:17" s="203" customFormat="1" ht="24.75" hidden="1" customHeight="1" x14ac:dyDescent="0.25">
      <c r="A91" s="174" t="s">
        <v>387</v>
      </c>
      <c r="B91" s="408">
        <v>1</v>
      </c>
      <c r="C91" s="409">
        <v>2</v>
      </c>
      <c r="D91" s="409">
        <v>4</v>
      </c>
      <c r="E91" s="409">
        <v>2</v>
      </c>
      <c r="F91" s="409">
        <v>0</v>
      </c>
      <c r="G91" s="409">
        <v>0</v>
      </c>
      <c r="H91" s="409">
        <v>4</v>
      </c>
      <c r="I91" s="410">
        <v>74</v>
      </c>
      <c r="J91" s="409">
        <v>8</v>
      </c>
      <c r="K91" s="409">
        <v>1</v>
      </c>
      <c r="L91" s="409">
        <v>54</v>
      </c>
      <c r="M91" s="409">
        <v>13</v>
      </c>
      <c r="N91" s="409">
        <v>0</v>
      </c>
      <c r="O91" s="409">
        <v>5</v>
      </c>
      <c r="P91" s="411">
        <v>1</v>
      </c>
      <c r="Q91" s="346">
        <f>SUM(B91:P91)</f>
        <v>169</v>
      </c>
    </row>
    <row r="92" spans="1:17" s="203" customFormat="1" ht="26.25" hidden="1" thickBot="1" x14ac:dyDescent="0.3">
      <c r="A92" s="93" t="s">
        <v>482</v>
      </c>
      <c r="B92" s="642">
        <f t="shared" ref="B92:Q92" si="10">SUM(B91/B90)</f>
        <v>4.1666666666666664E-2</v>
      </c>
      <c r="C92" s="643">
        <f t="shared" si="10"/>
        <v>2.8571428571428571E-2</v>
      </c>
      <c r="D92" s="643">
        <f t="shared" si="10"/>
        <v>5.4794520547945202E-2</v>
      </c>
      <c r="E92" s="643">
        <f t="shared" si="10"/>
        <v>3.0303030303030304E-2</v>
      </c>
      <c r="F92" s="643">
        <f t="shared" si="10"/>
        <v>0</v>
      </c>
      <c r="G92" s="643">
        <f t="shared" si="10"/>
        <v>0</v>
      </c>
      <c r="H92" s="643">
        <f t="shared" si="10"/>
        <v>0.14285714285714285</v>
      </c>
      <c r="I92" s="643">
        <f t="shared" si="10"/>
        <v>2.6590010779734101E-2</v>
      </c>
      <c r="J92" s="643">
        <f t="shared" si="10"/>
        <v>5.0632911392405063E-2</v>
      </c>
      <c r="K92" s="643">
        <f t="shared" si="10"/>
        <v>2.8571428571428571E-2</v>
      </c>
      <c r="L92" s="643">
        <f t="shared" si="10"/>
        <v>6.2572421784472768E-2</v>
      </c>
      <c r="M92" s="643">
        <f t="shared" si="10"/>
        <v>4.6931407942238268E-2</v>
      </c>
      <c r="N92" s="643">
        <f t="shared" si="10"/>
        <v>0</v>
      </c>
      <c r="O92" s="643">
        <f t="shared" si="10"/>
        <v>3.3783783783783786E-2</v>
      </c>
      <c r="P92" s="644">
        <f t="shared" si="10"/>
        <v>1.9607843137254902E-2</v>
      </c>
      <c r="Q92" s="347">
        <f t="shared" si="10"/>
        <v>3.6611785095320627E-2</v>
      </c>
    </row>
    <row r="93" spans="1:17" s="203" customFormat="1" ht="9.75" hidden="1" customHeight="1" thickBot="1" x14ac:dyDescent="0.3">
      <c r="A93" s="786"/>
      <c r="B93" s="342"/>
      <c r="C93" s="342"/>
      <c r="D93" s="342"/>
      <c r="E93" s="342"/>
      <c r="F93" s="342"/>
      <c r="G93" s="342"/>
      <c r="H93" s="342"/>
      <c r="I93" s="342"/>
      <c r="J93" s="342"/>
      <c r="K93" s="342"/>
      <c r="L93" s="342"/>
      <c r="M93" s="342"/>
      <c r="N93" s="342"/>
      <c r="O93" s="342"/>
      <c r="P93" s="342"/>
      <c r="Q93" s="788"/>
    </row>
    <row r="94" spans="1:17" s="203" customFormat="1" ht="15.75" hidden="1" customHeight="1" thickBot="1" x14ac:dyDescent="0.3">
      <c r="A94" s="1828" t="s">
        <v>116</v>
      </c>
      <c r="B94" s="1839"/>
      <c r="C94" s="1839"/>
      <c r="D94" s="1839"/>
      <c r="E94" s="1839"/>
      <c r="F94" s="1839"/>
      <c r="G94" s="1839"/>
      <c r="H94" s="1839"/>
      <c r="I94" s="1839"/>
      <c r="J94" s="1839"/>
      <c r="K94" s="1839"/>
      <c r="L94" s="1839"/>
      <c r="M94" s="1839"/>
      <c r="N94" s="1839"/>
      <c r="O94" s="1839"/>
      <c r="P94" s="1839"/>
      <c r="Q94" s="1835"/>
    </row>
    <row r="95" spans="1:17" s="203" customFormat="1" ht="24.75" hidden="1" customHeight="1" x14ac:dyDescent="0.25">
      <c r="A95" s="173" t="s">
        <v>480</v>
      </c>
      <c r="B95" s="363">
        <v>24</v>
      </c>
      <c r="C95" s="364">
        <v>70</v>
      </c>
      <c r="D95" s="364">
        <v>73</v>
      </c>
      <c r="E95" s="364">
        <v>66</v>
      </c>
      <c r="F95" s="364">
        <v>16</v>
      </c>
      <c r="G95" s="364">
        <v>5</v>
      </c>
      <c r="H95" s="364">
        <v>28</v>
      </c>
      <c r="I95" s="365">
        <v>2783</v>
      </c>
      <c r="J95" s="364">
        <v>158</v>
      </c>
      <c r="K95" s="364">
        <v>35</v>
      </c>
      <c r="L95" s="364">
        <v>863</v>
      </c>
      <c r="M95" s="364">
        <v>277</v>
      </c>
      <c r="N95" s="364">
        <v>19</v>
      </c>
      <c r="O95" s="364">
        <v>148</v>
      </c>
      <c r="P95" s="366">
        <v>51</v>
      </c>
      <c r="Q95" s="345">
        <f>SUM(B95:P95)</f>
        <v>4616</v>
      </c>
    </row>
    <row r="96" spans="1:17" s="203" customFormat="1" ht="24.75" hidden="1" customHeight="1" x14ac:dyDescent="0.25">
      <c r="A96" s="174" t="s">
        <v>363</v>
      </c>
      <c r="B96" s="408">
        <v>1</v>
      </c>
      <c r="C96" s="409">
        <v>1</v>
      </c>
      <c r="D96" s="409">
        <v>1</v>
      </c>
      <c r="E96" s="409">
        <v>7</v>
      </c>
      <c r="F96" s="409">
        <v>1</v>
      </c>
      <c r="G96" s="409">
        <v>0</v>
      </c>
      <c r="H96" s="409">
        <v>0</v>
      </c>
      <c r="I96" s="410">
        <v>71</v>
      </c>
      <c r="J96" s="409">
        <v>10</v>
      </c>
      <c r="K96" s="409">
        <v>2</v>
      </c>
      <c r="L96" s="409">
        <v>42</v>
      </c>
      <c r="M96" s="409">
        <v>3</v>
      </c>
      <c r="N96" s="409">
        <v>2</v>
      </c>
      <c r="O96" s="409">
        <v>4</v>
      </c>
      <c r="P96" s="411">
        <v>1</v>
      </c>
      <c r="Q96" s="346">
        <f>SUM(B96:P96)</f>
        <v>146</v>
      </c>
    </row>
    <row r="97" spans="1:17" s="203" customFormat="1" ht="27" hidden="1" customHeight="1" thickBot="1" x14ac:dyDescent="0.3">
      <c r="A97" s="93" t="s">
        <v>484</v>
      </c>
      <c r="B97" s="642">
        <f t="shared" ref="B97:Q97" si="11">SUM(B96/B95)</f>
        <v>4.1666666666666664E-2</v>
      </c>
      <c r="C97" s="643">
        <f t="shared" si="11"/>
        <v>1.4285714285714285E-2</v>
      </c>
      <c r="D97" s="643">
        <f t="shared" si="11"/>
        <v>1.3698630136986301E-2</v>
      </c>
      <c r="E97" s="643">
        <f t="shared" si="11"/>
        <v>0.10606060606060606</v>
      </c>
      <c r="F97" s="643">
        <f t="shared" si="11"/>
        <v>6.25E-2</v>
      </c>
      <c r="G97" s="643">
        <f t="shared" si="11"/>
        <v>0</v>
      </c>
      <c r="H97" s="643">
        <f t="shared" si="11"/>
        <v>0</v>
      </c>
      <c r="I97" s="643">
        <f t="shared" si="11"/>
        <v>2.5512037369744878E-2</v>
      </c>
      <c r="J97" s="643">
        <f t="shared" si="11"/>
        <v>6.3291139240506333E-2</v>
      </c>
      <c r="K97" s="643">
        <f t="shared" si="11"/>
        <v>5.7142857142857141E-2</v>
      </c>
      <c r="L97" s="643">
        <f t="shared" si="11"/>
        <v>4.8667439165701043E-2</v>
      </c>
      <c r="M97" s="643">
        <f t="shared" si="11"/>
        <v>1.0830324909747292E-2</v>
      </c>
      <c r="N97" s="643">
        <f t="shared" si="11"/>
        <v>0.10526315789473684</v>
      </c>
      <c r="O97" s="643">
        <f t="shared" si="11"/>
        <v>2.7027027027027029E-2</v>
      </c>
      <c r="P97" s="644">
        <f t="shared" si="11"/>
        <v>1.9607843137254902E-2</v>
      </c>
      <c r="Q97" s="347">
        <f t="shared" si="11"/>
        <v>3.162911611785095E-2</v>
      </c>
    </row>
    <row r="98" spans="1:17" s="203" customFormat="1" ht="19.5" hidden="1" customHeight="1" thickBot="1" x14ac:dyDescent="0.35">
      <c r="A98" s="1900" t="s">
        <v>700</v>
      </c>
      <c r="B98" s="1901"/>
      <c r="C98" s="1901"/>
      <c r="D98" s="1901"/>
      <c r="E98" s="1901"/>
      <c r="F98" s="1901"/>
      <c r="G98" s="1901"/>
      <c r="H98" s="1901"/>
      <c r="I98" s="1901"/>
      <c r="J98" s="1901"/>
      <c r="K98" s="1901"/>
      <c r="L98" s="1901"/>
      <c r="M98" s="1901"/>
      <c r="N98" s="1901"/>
      <c r="O98" s="1901"/>
      <c r="P98" s="1901"/>
      <c r="Q98" s="1902"/>
    </row>
    <row r="99" spans="1:17" s="203" customFormat="1" ht="59.25" hidden="1" customHeight="1" thickBot="1" x14ac:dyDescent="0.3">
      <c r="A99" s="134"/>
      <c r="B99" s="779" t="s">
        <v>80</v>
      </c>
      <c r="C99" s="780" t="s">
        <v>81</v>
      </c>
      <c r="D99" s="780" t="s">
        <v>82</v>
      </c>
      <c r="E99" s="780" t="s">
        <v>83</v>
      </c>
      <c r="F99" s="780" t="s">
        <v>84</v>
      </c>
      <c r="G99" s="780" t="s">
        <v>85</v>
      </c>
      <c r="H99" s="780" t="s">
        <v>86</v>
      </c>
      <c r="I99" s="780" t="s">
        <v>87</v>
      </c>
      <c r="J99" s="780" t="s">
        <v>88</v>
      </c>
      <c r="K99" s="780" t="s">
        <v>89</v>
      </c>
      <c r="L99" s="780" t="s">
        <v>90</v>
      </c>
      <c r="M99" s="780" t="s">
        <v>91</v>
      </c>
      <c r="N99" s="780" t="s">
        <v>92</v>
      </c>
      <c r="O99" s="780" t="s">
        <v>93</v>
      </c>
      <c r="P99" s="781" t="s">
        <v>94</v>
      </c>
      <c r="Q99" s="74" t="s">
        <v>95</v>
      </c>
    </row>
    <row r="100" spans="1:17" s="203" customFormat="1" ht="15.75" hidden="1" thickBot="1" x14ac:dyDescent="0.3">
      <c r="A100" s="1828" t="s">
        <v>265</v>
      </c>
      <c r="B100" s="1839"/>
      <c r="C100" s="1839"/>
      <c r="D100" s="1839"/>
      <c r="E100" s="1839"/>
      <c r="F100" s="1839"/>
      <c r="G100" s="1839"/>
      <c r="H100" s="1839"/>
      <c r="I100" s="1839"/>
      <c r="J100" s="1839"/>
      <c r="K100" s="1839"/>
      <c r="L100" s="1839"/>
      <c r="M100" s="1839"/>
      <c r="N100" s="1839"/>
      <c r="O100" s="1839"/>
      <c r="P100" s="1839"/>
      <c r="Q100" s="1835"/>
    </row>
    <row r="101" spans="1:17" s="203" customFormat="1" ht="24.75" hidden="1" customHeight="1" x14ac:dyDescent="0.25">
      <c r="A101" s="173" t="s">
        <v>479</v>
      </c>
      <c r="B101" s="1162">
        <v>146</v>
      </c>
      <c r="C101" s="1149">
        <v>553</v>
      </c>
      <c r="D101" s="1149">
        <v>504</v>
      </c>
      <c r="E101" s="1149">
        <v>284</v>
      </c>
      <c r="F101" s="1149">
        <v>177</v>
      </c>
      <c r="G101" s="1149">
        <v>35</v>
      </c>
      <c r="H101" s="1149">
        <v>110</v>
      </c>
      <c r="I101" s="1149">
        <v>20090</v>
      </c>
      <c r="J101" s="1149">
        <v>928</v>
      </c>
      <c r="K101" s="1149">
        <v>449</v>
      </c>
      <c r="L101" s="1149">
        <v>5317</v>
      </c>
      <c r="M101" s="1149">
        <v>1735</v>
      </c>
      <c r="N101" s="1149">
        <v>119</v>
      </c>
      <c r="O101" s="1149">
        <v>874</v>
      </c>
      <c r="P101" s="1163">
        <v>651</v>
      </c>
      <c r="Q101" s="345">
        <f>SUM(B101:P101)</f>
        <v>31972</v>
      </c>
    </row>
    <row r="102" spans="1:17" s="203" customFormat="1" ht="24.75" hidden="1" customHeight="1" thickBot="1" x14ac:dyDescent="0.3">
      <c r="A102" s="93" t="s">
        <v>364</v>
      </c>
      <c r="B102" s="268">
        <f>SUM(B101/Q101)</f>
        <v>4.566495683723258E-3</v>
      </c>
      <c r="C102" s="299">
        <f>SUM(C101/Q101)</f>
        <v>1.7296384336294258E-2</v>
      </c>
      <c r="D102" s="299">
        <f>SUM(D101/Q101)</f>
        <v>1.576379331915426E-2</v>
      </c>
      <c r="E102" s="299">
        <f>SUM(E101/Q101)</f>
        <v>8.8827724258726381E-3</v>
      </c>
      <c r="F102" s="299">
        <f>SUM(F101/Q101)</f>
        <v>5.5360940823220321E-3</v>
      </c>
      <c r="G102" s="299">
        <f>SUM(G101/Q101)</f>
        <v>1.0947078693857124E-3</v>
      </c>
      <c r="H102" s="299">
        <f>SUM(H101/Q101)</f>
        <v>3.4405104466408106E-3</v>
      </c>
      <c r="I102" s="299">
        <f>SUM(I101/Q101)</f>
        <v>0.62836231702739898</v>
      </c>
      <c r="J102" s="299">
        <f>SUM(J101/Q101)</f>
        <v>2.9025397222569749E-2</v>
      </c>
      <c r="K102" s="299">
        <f>SUM(K101/Q101)</f>
        <v>1.4043538095833854E-2</v>
      </c>
      <c r="L102" s="299">
        <f>SUM(L101/Q101)</f>
        <v>0.16630176404353811</v>
      </c>
      <c r="M102" s="299">
        <f>SUM(M101/Q101)</f>
        <v>5.4266232953834606E-2</v>
      </c>
      <c r="N102" s="299">
        <f>SUM(N101/Q101)</f>
        <v>3.7220067559114224E-3</v>
      </c>
      <c r="O102" s="299">
        <f>SUM(O101/Q101)</f>
        <v>2.7336419366946078E-2</v>
      </c>
      <c r="P102" s="300">
        <f>SUM(P101/Q101)</f>
        <v>2.0361566370574253E-2</v>
      </c>
      <c r="Q102" s="782">
        <f>SUM(B102:P102)</f>
        <v>1</v>
      </c>
    </row>
    <row r="103" spans="1:17" s="203" customFormat="1" ht="9.75" hidden="1" customHeight="1" thickBot="1" x14ac:dyDescent="0.3">
      <c r="A103" s="786"/>
      <c r="B103" s="787"/>
      <c r="C103" s="787"/>
      <c r="D103" s="787"/>
      <c r="E103" s="787"/>
      <c r="F103" s="787"/>
      <c r="G103" s="787" t="s">
        <v>607</v>
      </c>
      <c r="H103" s="787"/>
      <c r="I103" s="787"/>
      <c r="J103" s="787"/>
      <c r="K103" s="787"/>
      <c r="L103" s="787"/>
      <c r="M103" s="787"/>
      <c r="N103" s="787"/>
      <c r="O103" s="787"/>
      <c r="P103" s="787"/>
      <c r="Q103" s="788"/>
    </row>
    <row r="104" spans="1:17" s="203" customFormat="1" ht="15.75" hidden="1" thickBot="1" x14ac:dyDescent="0.3">
      <c r="A104" s="1828" t="s">
        <v>269</v>
      </c>
      <c r="B104" s="1839"/>
      <c r="C104" s="1839"/>
      <c r="D104" s="1839"/>
      <c r="E104" s="1839"/>
      <c r="F104" s="1839"/>
      <c r="G104" s="1839"/>
      <c r="H104" s="1839"/>
      <c r="I104" s="1839"/>
      <c r="J104" s="1839"/>
      <c r="K104" s="1839"/>
      <c r="L104" s="1839"/>
      <c r="M104" s="1839"/>
      <c r="N104" s="1839"/>
      <c r="O104" s="1839"/>
      <c r="P104" s="1839"/>
      <c r="Q104" s="1835"/>
    </row>
    <row r="105" spans="1:17" s="203" customFormat="1" ht="24.75" hidden="1" customHeight="1" x14ac:dyDescent="0.25">
      <c r="A105" s="173" t="s">
        <v>480</v>
      </c>
      <c r="B105" s="1147">
        <v>10</v>
      </c>
      <c r="C105" s="1148">
        <v>72</v>
      </c>
      <c r="D105" s="1148">
        <v>73</v>
      </c>
      <c r="E105" s="1148">
        <v>58</v>
      </c>
      <c r="F105" s="1148">
        <v>18</v>
      </c>
      <c r="G105" s="1148">
        <v>2</v>
      </c>
      <c r="H105" s="1148">
        <v>25</v>
      </c>
      <c r="I105" s="1149">
        <v>3052</v>
      </c>
      <c r="J105" s="1148">
        <v>168</v>
      </c>
      <c r="K105" s="1148">
        <v>28</v>
      </c>
      <c r="L105" s="1148">
        <v>959</v>
      </c>
      <c r="M105" s="1148">
        <v>303</v>
      </c>
      <c r="N105" s="1148">
        <v>13</v>
      </c>
      <c r="O105" s="1148">
        <v>122</v>
      </c>
      <c r="P105" s="1150">
        <v>47</v>
      </c>
      <c r="Q105" s="345">
        <f>SUM(B105:P105)</f>
        <v>4950</v>
      </c>
    </row>
    <row r="106" spans="1:17" s="203" customFormat="1" ht="24.75" hidden="1" customHeight="1" thickBot="1" x14ac:dyDescent="0.3">
      <c r="A106" s="93" t="s">
        <v>352</v>
      </c>
      <c r="B106" s="268">
        <f>SUM(B105/Q105)</f>
        <v>2.0202020202020202E-3</v>
      </c>
      <c r="C106" s="299">
        <f>SUM(C105/Q105)</f>
        <v>1.4545454545454545E-2</v>
      </c>
      <c r="D106" s="299">
        <f>SUM(D105/Q105)</f>
        <v>1.4747474747474747E-2</v>
      </c>
      <c r="E106" s="299">
        <f>SUM(E105/Q105)</f>
        <v>1.1717171717171718E-2</v>
      </c>
      <c r="F106" s="299">
        <f>SUM(F105/Q105)</f>
        <v>3.6363636363636364E-3</v>
      </c>
      <c r="G106" s="299">
        <f>SUM(G105/Q105)</f>
        <v>4.0404040404040404E-4</v>
      </c>
      <c r="H106" s="299">
        <f>SUM(H105/Q105)</f>
        <v>5.0505050505050509E-3</v>
      </c>
      <c r="I106" s="299">
        <f>SUM(I105/Q105)</f>
        <v>0.61656565656565654</v>
      </c>
      <c r="J106" s="299">
        <f>SUM(J105/Q105)</f>
        <v>3.3939393939393943E-2</v>
      </c>
      <c r="K106" s="299">
        <f>SUM(K105/Q105)</f>
        <v>5.6565656565656566E-3</v>
      </c>
      <c r="L106" s="299">
        <f>SUM(L105/Q105)</f>
        <v>0.19373737373737374</v>
      </c>
      <c r="M106" s="299">
        <f>SUM(M105/Q105)</f>
        <v>6.1212121212121211E-2</v>
      </c>
      <c r="N106" s="299">
        <f>SUM(N105/Q105)</f>
        <v>2.6262626262626263E-3</v>
      </c>
      <c r="O106" s="299">
        <f>SUM(O105/Q105)</f>
        <v>2.4646464646464646E-2</v>
      </c>
      <c r="P106" s="300">
        <f>SUM(P105/Q105)</f>
        <v>9.4949494949494954E-3</v>
      </c>
      <c r="Q106" s="782">
        <f>SUM(B106:P106)</f>
        <v>1</v>
      </c>
    </row>
    <row r="107" spans="1:17" s="203" customFormat="1" ht="10.5" hidden="1" customHeight="1" thickBot="1" x14ac:dyDescent="0.3">
      <c r="A107" s="786"/>
      <c r="B107" s="342"/>
      <c r="C107" s="342"/>
      <c r="D107" s="342"/>
      <c r="E107" s="342"/>
      <c r="F107" s="342"/>
      <c r="G107" s="342"/>
      <c r="H107" s="342"/>
      <c r="I107" s="342"/>
      <c r="J107" s="342"/>
      <c r="K107" s="342"/>
      <c r="L107" s="342"/>
      <c r="M107" s="342"/>
      <c r="N107" s="342"/>
      <c r="O107" s="342"/>
      <c r="P107" s="342"/>
      <c r="Q107" s="788"/>
    </row>
    <row r="108" spans="1:17" s="203" customFormat="1" ht="15.75" hidden="1" customHeight="1" thickBot="1" x14ac:dyDescent="0.3">
      <c r="A108" s="1828" t="s">
        <v>113</v>
      </c>
      <c r="B108" s="1839"/>
      <c r="C108" s="1839"/>
      <c r="D108" s="1839"/>
      <c r="E108" s="1839"/>
      <c r="F108" s="1839"/>
      <c r="G108" s="1839"/>
      <c r="H108" s="1839"/>
      <c r="I108" s="1839"/>
      <c r="J108" s="1839"/>
      <c r="K108" s="1839"/>
      <c r="L108" s="1839"/>
      <c r="M108" s="1839"/>
      <c r="N108" s="1839"/>
      <c r="O108" s="1839"/>
      <c r="P108" s="1839"/>
      <c r="Q108" s="1835"/>
    </row>
    <row r="109" spans="1:17" s="203" customFormat="1" ht="24.75" hidden="1" customHeight="1" x14ac:dyDescent="0.25">
      <c r="A109" s="173" t="s">
        <v>480</v>
      </c>
      <c r="B109" s="1147">
        <v>10</v>
      </c>
      <c r="C109" s="1148">
        <v>72</v>
      </c>
      <c r="D109" s="1148">
        <v>73</v>
      </c>
      <c r="E109" s="1148">
        <v>58</v>
      </c>
      <c r="F109" s="1148">
        <v>18</v>
      </c>
      <c r="G109" s="1148">
        <v>2</v>
      </c>
      <c r="H109" s="1148">
        <v>25</v>
      </c>
      <c r="I109" s="1149">
        <v>3052</v>
      </c>
      <c r="J109" s="1148">
        <v>168</v>
      </c>
      <c r="K109" s="1148">
        <v>28</v>
      </c>
      <c r="L109" s="1148">
        <v>959</v>
      </c>
      <c r="M109" s="1148">
        <v>303</v>
      </c>
      <c r="N109" s="1148">
        <v>13</v>
      </c>
      <c r="O109" s="1148">
        <v>122</v>
      </c>
      <c r="P109" s="1150">
        <v>47</v>
      </c>
      <c r="Q109" s="345">
        <f>SUM(B109:P109)</f>
        <v>4950</v>
      </c>
    </row>
    <row r="110" spans="1:17" s="203" customFormat="1" ht="24.75" hidden="1" customHeight="1" x14ac:dyDescent="0.25">
      <c r="A110" s="174" t="s">
        <v>365</v>
      </c>
      <c r="B110" s="1151">
        <v>0</v>
      </c>
      <c r="C110" s="1152">
        <v>2</v>
      </c>
      <c r="D110" s="1152">
        <v>4</v>
      </c>
      <c r="E110" s="1152">
        <v>1</v>
      </c>
      <c r="F110" s="1152">
        <v>0</v>
      </c>
      <c r="G110" s="1152">
        <v>0</v>
      </c>
      <c r="H110" s="1152">
        <v>0</v>
      </c>
      <c r="I110" s="1153">
        <v>31</v>
      </c>
      <c r="J110" s="1152">
        <v>0</v>
      </c>
      <c r="K110" s="1152">
        <v>0</v>
      </c>
      <c r="L110" s="1152">
        <v>62</v>
      </c>
      <c r="M110" s="1152">
        <v>4</v>
      </c>
      <c r="N110" s="1152">
        <v>0</v>
      </c>
      <c r="O110" s="1152">
        <v>1</v>
      </c>
      <c r="P110" s="1154">
        <v>4</v>
      </c>
      <c r="Q110" s="346">
        <f>SUM(B110:P110)</f>
        <v>109</v>
      </c>
    </row>
    <row r="111" spans="1:17" s="203" customFormat="1" ht="26.25" hidden="1" thickBot="1" x14ac:dyDescent="0.3">
      <c r="A111" s="93" t="s">
        <v>481</v>
      </c>
      <c r="B111" s="266">
        <f t="shared" ref="B111:Q111" si="12">SUM(B110/B109)</f>
        <v>0</v>
      </c>
      <c r="C111" s="267">
        <f t="shared" si="12"/>
        <v>2.7777777777777776E-2</v>
      </c>
      <c r="D111" s="267">
        <f t="shared" si="12"/>
        <v>5.4794520547945202E-2</v>
      </c>
      <c r="E111" s="267">
        <f t="shared" si="12"/>
        <v>1.7241379310344827E-2</v>
      </c>
      <c r="F111" s="267">
        <f t="shared" si="12"/>
        <v>0</v>
      </c>
      <c r="G111" s="267">
        <f t="shared" si="12"/>
        <v>0</v>
      </c>
      <c r="H111" s="267">
        <f t="shared" si="12"/>
        <v>0</v>
      </c>
      <c r="I111" s="267">
        <f t="shared" si="12"/>
        <v>1.0157273918741808E-2</v>
      </c>
      <c r="J111" s="267">
        <f t="shared" si="12"/>
        <v>0</v>
      </c>
      <c r="K111" s="267">
        <f t="shared" si="12"/>
        <v>0</v>
      </c>
      <c r="L111" s="267">
        <f t="shared" si="12"/>
        <v>6.4650677789363925E-2</v>
      </c>
      <c r="M111" s="267">
        <f t="shared" si="12"/>
        <v>1.3201320132013201E-2</v>
      </c>
      <c r="N111" s="267">
        <f t="shared" si="12"/>
        <v>0</v>
      </c>
      <c r="O111" s="267">
        <f t="shared" si="12"/>
        <v>8.1967213114754103E-3</v>
      </c>
      <c r="P111" s="172">
        <f t="shared" si="12"/>
        <v>8.5106382978723402E-2</v>
      </c>
      <c r="Q111" s="347">
        <f t="shared" si="12"/>
        <v>2.202020202020202E-2</v>
      </c>
    </row>
    <row r="112" spans="1:17" s="203" customFormat="1" ht="9.75" hidden="1" customHeight="1" thickBot="1" x14ac:dyDescent="0.3">
      <c r="A112" s="786"/>
      <c r="B112" s="342"/>
      <c r="C112" s="342"/>
      <c r="D112" s="342"/>
      <c r="E112" s="342"/>
      <c r="F112" s="342"/>
      <c r="G112" s="342"/>
      <c r="H112" s="342"/>
      <c r="I112" s="342"/>
      <c r="J112" s="342"/>
      <c r="K112" s="342"/>
      <c r="L112" s="342"/>
      <c r="M112" s="342"/>
      <c r="N112" s="342"/>
      <c r="O112" s="342"/>
      <c r="P112" s="342"/>
      <c r="Q112" s="788"/>
    </row>
    <row r="113" spans="1:17" s="203" customFormat="1" ht="15.75" hidden="1" customHeight="1" thickBot="1" x14ac:dyDescent="0.3">
      <c r="A113" s="1828" t="s">
        <v>115</v>
      </c>
      <c r="B113" s="1839"/>
      <c r="C113" s="1839"/>
      <c r="D113" s="1839"/>
      <c r="E113" s="1839"/>
      <c r="F113" s="1839"/>
      <c r="G113" s="1839"/>
      <c r="H113" s="1839"/>
      <c r="I113" s="1839"/>
      <c r="J113" s="1839"/>
      <c r="K113" s="1839"/>
      <c r="L113" s="1839"/>
      <c r="M113" s="1839"/>
      <c r="N113" s="1839"/>
      <c r="O113" s="1839"/>
      <c r="P113" s="1839"/>
      <c r="Q113" s="1835"/>
    </row>
    <row r="114" spans="1:17" s="203" customFormat="1" ht="24.75" hidden="1" customHeight="1" x14ac:dyDescent="0.25">
      <c r="A114" s="173" t="s">
        <v>480</v>
      </c>
      <c r="B114" s="1147">
        <v>10</v>
      </c>
      <c r="C114" s="1148">
        <v>72</v>
      </c>
      <c r="D114" s="1148">
        <v>73</v>
      </c>
      <c r="E114" s="1148">
        <v>58</v>
      </c>
      <c r="F114" s="1148">
        <v>18</v>
      </c>
      <c r="G114" s="1148">
        <v>2</v>
      </c>
      <c r="H114" s="1148">
        <v>25</v>
      </c>
      <c r="I114" s="1149">
        <v>3052</v>
      </c>
      <c r="J114" s="1148">
        <v>168</v>
      </c>
      <c r="K114" s="1148">
        <v>28</v>
      </c>
      <c r="L114" s="1148">
        <v>959</v>
      </c>
      <c r="M114" s="1148">
        <v>303</v>
      </c>
      <c r="N114" s="1148">
        <v>13</v>
      </c>
      <c r="O114" s="1148">
        <v>122</v>
      </c>
      <c r="P114" s="1150">
        <v>47</v>
      </c>
      <c r="Q114" s="345">
        <f>SUM(B114:P114)</f>
        <v>4950</v>
      </c>
    </row>
    <row r="115" spans="1:17" s="203" customFormat="1" ht="24.75" hidden="1" customHeight="1" x14ac:dyDescent="0.25">
      <c r="A115" s="174" t="s">
        <v>387</v>
      </c>
      <c r="B115" s="1151">
        <v>0</v>
      </c>
      <c r="C115" s="1152">
        <v>8</v>
      </c>
      <c r="D115" s="1152">
        <v>5</v>
      </c>
      <c r="E115" s="1152">
        <v>2</v>
      </c>
      <c r="F115" s="1152">
        <v>0</v>
      </c>
      <c r="G115" s="1152">
        <v>0</v>
      </c>
      <c r="H115" s="1152">
        <v>0</v>
      </c>
      <c r="I115" s="1153">
        <v>99</v>
      </c>
      <c r="J115" s="1152">
        <v>2</v>
      </c>
      <c r="K115" s="1152">
        <v>1</v>
      </c>
      <c r="L115" s="1152">
        <v>48</v>
      </c>
      <c r="M115" s="1152">
        <v>5</v>
      </c>
      <c r="N115" s="1152">
        <v>0</v>
      </c>
      <c r="O115" s="1152">
        <v>2</v>
      </c>
      <c r="P115" s="1154">
        <v>4</v>
      </c>
      <c r="Q115" s="346">
        <f>SUM(B115:P115)</f>
        <v>176</v>
      </c>
    </row>
    <row r="116" spans="1:17" s="203" customFormat="1" ht="26.25" hidden="1" thickBot="1" x14ac:dyDescent="0.3">
      <c r="A116" s="93" t="s">
        <v>482</v>
      </c>
      <c r="B116" s="266">
        <f t="shared" ref="B116:Q116" si="13">SUM(B115/B114)</f>
        <v>0</v>
      </c>
      <c r="C116" s="267">
        <f t="shared" si="13"/>
        <v>0.1111111111111111</v>
      </c>
      <c r="D116" s="267">
        <f t="shared" si="13"/>
        <v>6.8493150684931503E-2</v>
      </c>
      <c r="E116" s="267">
        <f t="shared" si="13"/>
        <v>3.4482758620689655E-2</v>
      </c>
      <c r="F116" s="267">
        <f t="shared" si="13"/>
        <v>0</v>
      </c>
      <c r="G116" s="267">
        <f t="shared" si="13"/>
        <v>0</v>
      </c>
      <c r="H116" s="267">
        <f t="shared" si="13"/>
        <v>0</v>
      </c>
      <c r="I116" s="267">
        <f t="shared" si="13"/>
        <v>3.2437745740498035E-2</v>
      </c>
      <c r="J116" s="267">
        <f t="shared" si="13"/>
        <v>1.1904761904761904E-2</v>
      </c>
      <c r="K116" s="267">
        <f t="shared" si="13"/>
        <v>3.5714285714285712E-2</v>
      </c>
      <c r="L116" s="267">
        <f t="shared" si="13"/>
        <v>5.0052137643378521E-2</v>
      </c>
      <c r="M116" s="267">
        <f t="shared" si="13"/>
        <v>1.65016501650165E-2</v>
      </c>
      <c r="N116" s="267">
        <f t="shared" si="13"/>
        <v>0</v>
      </c>
      <c r="O116" s="267">
        <f t="shared" si="13"/>
        <v>1.6393442622950821E-2</v>
      </c>
      <c r="P116" s="172">
        <f t="shared" si="13"/>
        <v>8.5106382978723402E-2</v>
      </c>
      <c r="Q116" s="347">
        <f t="shared" si="13"/>
        <v>3.5555555555555556E-2</v>
      </c>
    </row>
    <row r="117" spans="1:17" s="203" customFormat="1" ht="9.75" hidden="1" customHeight="1" thickBot="1" x14ac:dyDescent="0.3">
      <c r="A117" s="786"/>
      <c r="B117" s="342"/>
      <c r="C117" s="342"/>
      <c r="D117" s="342"/>
      <c r="E117" s="342"/>
      <c r="F117" s="342"/>
      <c r="G117" s="342"/>
      <c r="H117" s="342"/>
      <c r="I117" s="342"/>
      <c r="J117" s="342"/>
      <c r="K117" s="342"/>
      <c r="L117" s="342"/>
      <c r="M117" s="342"/>
      <c r="N117" s="342"/>
      <c r="O117" s="342"/>
      <c r="P117" s="342"/>
      <c r="Q117" s="788"/>
    </row>
    <row r="118" spans="1:17" s="203" customFormat="1" ht="15.75" hidden="1" customHeight="1" thickBot="1" x14ac:dyDescent="0.3">
      <c r="A118" s="1828" t="s">
        <v>116</v>
      </c>
      <c r="B118" s="1839"/>
      <c r="C118" s="1839"/>
      <c r="D118" s="1839"/>
      <c r="E118" s="1839"/>
      <c r="F118" s="1839"/>
      <c r="G118" s="1839"/>
      <c r="H118" s="1839"/>
      <c r="I118" s="1839"/>
      <c r="J118" s="1839"/>
      <c r="K118" s="1839"/>
      <c r="L118" s="1839"/>
      <c r="M118" s="1839"/>
      <c r="N118" s="1839"/>
      <c r="O118" s="1839"/>
      <c r="P118" s="1839"/>
      <c r="Q118" s="1835"/>
    </row>
    <row r="119" spans="1:17" s="203" customFormat="1" ht="24.75" hidden="1" customHeight="1" x14ac:dyDescent="0.25">
      <c r="A119" s="173" t="s">
        <v>480</v>
      </c>
      <c r="B119" s="1147">
        <v>10</v>
      </c>
      <c r="C119" s="1148">
        <v>72</v>
      </c>
      <c r="D119" s="1148">
        <v>73</v>
      </c>
      <c r="E119" s="1148">
        <v>58</v>
      </c>
      <c r="F119" s="1148">
        <v>18</v>
      </c>
      <c r="G119" s="1148">
        <v>2</v>
      </c>
      <c r="H119" s="1148">
        <v>25</v>
      </c>
      <c r="I119" s="1149">
        <v>3052</v>
      </c>
      <c r="J119" s="1148">
        <v>168</v>
      </c>
      <c r="K119" s="1148">
        <v>28</v>
      </c>
      <c r="L119" s="1148">
        <v>959</v>
      </c>
      <c r="M119" s="1148">
        <v>303</v>
      </c>
      <c r="N119" s="1148">
        <v>13</v>
      </c>
      <c r="O119" s="1148">
        <v>122</v>
      </c>
      <c r="P119" s="1150">
        <v>47</v>
      </c>
      <c r="Q119" s="345">
        <f>SUM(B119:P119)</f>
        <v>4950</v>
      </c>
    </row>
    <row r="120" spans="1:17" s="203" customFormat="1" ht="24.75" hidden="1" customHeight="1" x14ac:dyDescent="0.25">
      <c r="A120" s="174" t="s">
        <v>363</v>
      </c>
      <c r="B120" s="1151">
        <v>1</v>
      </c>
      <c r="C120" s="1152">
        <v>2</v>
      </c>
      <c r="D120" s="1152">
        <v>1</v>
      </c>
      <c r="E120" s="1152">
        <v>0</v>
      </c>
      <c r="F120" s="1152">
        <v>0</v>
      </c>
      <c r="G120" s="1152">
        <v>0</v>
      </c>
      <c r="H120" s="1152">
        <v>0</v>
      </c>
      <c r="I120" s="1153">
        <v>80</v>
      </c>
      <c r="J120" s="1152">
        <v>1</v>
      </c>
      <c r="K120" s="1152">
        <v>0</v>
      </c>
      <c r="L120" s="1152">
        <v>62</v>
      </c>
      <c r="M120" s="1152">
        <v>7</v>
      </c>
      <c r="N120" s="1152">
        <v>0</v>
      </c>
      <c r="O120" s="1152">
        <v>7</v>
      </c>
      <c r="P120" s="1154">
        <v>0</v>
      </c>
      <c r="Q120" s="346">
        <f>SUM(B120:P120)</f>
        <v>161</v>
      </c>
    </row>
    <row r="121" spans="1:17" s="203" customFormat="1" ht="27" hidden="1" customHeight="1" thickBot="1" x14ac:dyDescent="0.3">
      <c r="A121" s="93" t="s">
        <v>484</v>
      </c>
      <c r="B121" s="266">
        <f t="shared" ref="B121:Q121" si="14">SUM(B120/B119)</f>
        <v>0.1</v>
      </c>
      <c r="C121" s="267">
        <f t="shared" si="14"/>
        <v>2.7777777777777776E-2</v>
      </c>
      <c r="D121" s="267">
        <f t="shared" si="14"/>
        <v>1.3698630136986301E-2</v>
      </c>
      <c r="E121" s="267">
        <f t="shared" si="14"/>
        <v>0</v>
      </c>
      <c r="F121" s="267">
        <f t="shared" si="14"/>
        <v>0</v>
      </c>
      <c r="G121" s="267">
        <f t="shared" si="14"/>
        <v>0</v>
      </c>
      <c r="H121" s="267">
        <f t="shared" si="14"/>
        <v>0</v>
      </c>
      <c r="I121" s="267">
        <f t="shared" si="14"/>
        <v>2.621231979030144E-2</v>
      </c>
      <c r="J121" s="267">
        <f t="shared" si="14"/>
        <v>5.9523809523809521E-3</v>
      </c>
      <c r="K121" s="267">
        <f t="shared" si="14"/>
        <v>0</v>
      </c>
      <c r="L121" s="267">
        <f t="shared" si="14"/>
        <v>6.4650677789363925E-2</v>
      </c>
      <c r="M121" s="267">
        <f t="shared" si="14"/>
        <v>2.3102310231023101E-2</v>
      </c>
      <c r="N121" s="267">
        <f t="shared" si="14"/>
        <v>0</v>
      </c>
      <c r="O121" s="267">
        <f t="shared" si="14"/>
        <v>5.737704918032787E-2</v>
      </c>
      <c r="P121" s="172">
        <f t="shared" si="14"/>
        <v>0</v>
      </c>
      <c r="Q121" s="347">
        <f t="shared" si="14"/>
        <v>3.2525252525252527E-2</v>
      </c>
    </row>
    <row r="122" spans="1:17" s="203" customFormat="1" ht="19.5" hidden="1" customHeight="1" thickBot="1" x14ac:dyDescent="0.35">
      <c r="A122" s="1900" t="s">
        <v>701</v>
      </c>
      <c r="B122" s="1901"/>
      <c r="C122" s="1901"/>
      <c r="D122" s="1901"/>
      <c r="E122" s="1901"/>
      <c r="F122" s="1901"/>
      <c r="G122" s="1901"/>
      <c r="H122" s="1901"/>
      <c r="I122" s="1901"/>
      <c r="J122" s="1901"/>
      <c r="K122" s="1901"/>
      <c r="L122" s="1901"/>
      <c r="M122" s="1901"/>
      <c r="N122" s="1901"/>
      <c r="O122" s="1901"/>
      <c r="P122" s="1901"/>
      <c r="Q122" s="1902"/>
    </row>
    <row r="123" spans="1:17" s="203" customFormat="1" ht="59.25" hidden="1" customHeight="1" thickBot="1" x14ac:dyDescent="0.3">
      <c r="A123" s="134"/>
      <c r="B123" s="779" t="s">
        <v>80</v>
      </c>
      <c r="C123" s="780" t="s">
        <v>81</v>
      </c>
      <c r="D123" s="780" t="s">
        <v>82</v>
      </c>
      <c r="E123" s="780" t="s">
        <v>83</v>
      </c>
      <c r="F123" s="780" t="s">
        <v>84</v>
      </c>
      <c r="G123" s="780" t="s">
        <v>85</v>
      </c>
      <c r="H123" s="780" t="s">
        <v>86</v>
      </c>
      <c r="I123" s="780" t="s">
        <v>87</v>
      </c>
      <c r="J123" s="780" t="s">
        <v>88</v>
      </c>
      <c r="K123" s="780" t="s">
        <v>89</v>
      </c>
      <c r="L123" s="780" t="s">
        <v>90</v>
      </c>
      <c r="M123" s="780" t="s">
        <v>91</v>
      </c>
      <c r="N123" s="780" t="s">
        <v>92</v>
      </c>
      <c r="O123" s="780" t="s">
        <v>93</v>
      </c>
      <c r="P123" s="781" t="s">
        <v>94</v>
      </c>
      <c r="Q123" s="74" t="s">
        <v>95</v>
      </c>
    </row>
    <row r="124" spans="1:17" s="203" customFormat="1" ht="15.75" hidden="1" thickBot="1" x14ac:dyDescent="0.3">
      <c r="A124" s="1828" t="s">
        <v>265</v>
      </c>
      <c r="B124" s="1839"/>
      <c r="C124" s="1839"/>
      <c r="D124" s="1839"/>
      <c r="E124" s="1839"/>
      <c r="F124" s="1839"/>
      <c r="G124" s="1839"/>
      <c r="H124" s="1839"/>
      <c r="I124" s="1839"/>
      <c r="J124" s="1839"/>
      <c r="K124" s="1839"/>
      <c r="L124" s="1839"/>
      <c r="M124" s="1839"/>
      <c r="N124" s="1839"/>
      <c r="O124" s="1839"/>
      <c r="P124" s="1839"/>
      <c r="Q124" s="1835"/>
    </row>
    <row r="125" spans="1:17" s="203" customFormat="1" ht="24.75" hidden="1" customHeight="1" x14ac:dyDescent="0.25">
      <c r="A125" s="173" t="s">
        <v>479</v>
      </c>
      <c r="B125" s="1147">
        <v>182</v>
      </c>
      <c r="C125" s="1148">
        <v>541</v>
      </c>
      <c r="D125" s="1148">
        <v>532</v>
      </c>
      <c r="E125" s="1148">
        <v>276</v>
      </c>
      <c r="F125" s="1148">
        <v>153</v>
      </c>
      <c r="G125" s="1148">
        <v>51</v>
      </c>
      <c r="H125" s="1148">
        <v>147</v>
      </c>
      <c r="I125" s="1149">
        <v>19199</v>
      </c>
      <c r="J125" s="1148">
        <v>1002</v>
      </c>
      <c r="K125" s="1148">
        <v>453</v>
      </c>
      <c r="L125" s="1149">
        <v>5255</v>
      </c>
      <c r="M125" s="1149">
        <v>1696</v>
      </c>
      <c r="N125" s="1148">
        <v>126</v>
      </c>
      <c r="O125" s="1148">
        <v>791</v>
      </c>
      <c r="P125" s="1150">
        <v>607</v>
      </c>
      <c r="Q125" s="345">
        <f>SUM(B125:P125)</f>
        <v>31011</v>
      </c>
    </row>
    <row r="126" spans="1:17" s="203" customFormat="1" ht="24.75" hidden="1" customHeight="1" thickBot="1" x14ac:dyDescent="0.3">
      <c r="A126" s="93" t="s">
        <v>364</v>
      </c>
      <c r="B126" s="268">
        <f>SUM(B125/Q125)</f>
        <v>5.8688852342717104E-3</v>
      </c>
      <c r="C126" s="299">
        <f>SUM(C125/Q125)</f>
        <v>1.7445422591983489E-2</v>
      </c>
      <c r="D126" s="299">
        <f>SUM(D125/Q125)</f>
        <v>1.7155202992486539E-2</v>
      </c>
      <c r="E126" s="299">
        <f>SUM(E125/Q125)</f>
        <v>8.9000677179065495E-3</v>
      </c>
      <c r="F126" s="299">
        <f>SUM(F125/Q125)</f>
        <v>4.9337331914481959E-3</v>
      </c>
      <c r="G126" s="299">
        <v>1E-3</v>
      </c>
      <c r="H126" s="299">
        <f>SUM(H125/Q125)</f>
        <v>4.7402534584502273E-3</v>
      </c>
      <c r="I126" s="299">
        <f>SUM(I125/Q125)</f>
        <v>0.61910289897133275</v>
      </c>
      <c r="J126" s="299">
        <f>SUM(J125/Q125)</f>
        <v>3.2311115410660736E-2</v>
      </c>
      <c r="K126" s="299">
        <f>SUM(K125/Q125)</f>
        <v>1.4607719841346619E-2</v>
      </c>
      <c r="L126" s="299">
        <f>SUM(L125/Q125)</f>
        <v>0.16945599948405404</v>
      </c>
      <c r="M126" s="299">
        <f>SUM(M125/Q125)</f>
        <v>5.4690271194092421E-2</v>
      </c>
      <c r="N126" s="299">
        <f>SUM(N125/Q125)</f>
        <v>4.0630743929573375E-3</v>
      </c>
      <c r="O126" s="299">
        <f>SUM(O125/Q125)</f>
        <v>2.5507078133565508E-2</v>
      </c>
      <c r="P126" s="300">
        <f>SUM(P125/Q125)</f>
        <v>1.9573699654961144E-2</v>
      </c>
      <c r="Q126" s="782">
        <f>SUM(B126:P126)</f>
        <v>0.99935542226951735</v>
      </c>
    </row>
    <row r="127" spans="1:17" s="203" customFormat="1" ht="9.75" hidden="1" customHeight="1" thickBot="1" x14ac:dyDescent="0.3">
      <c r="A127" s="786"/>
      <c r="B127" s="787"/>
      <c r="C127" s="787"/>
      <c r="D127" s="787"/>
      <c r="E127" s="787"/>
      <c r="F127" s="787"/>
      <c r="G127" s="787"/>
      <c r="H127" s="787"/>
      <c r="I127" s="787"/>
      <c r="J127" s="787"/>
      <c r="K127" s="787"/>
      <c r="L127" s="787"/>
      <c r="M127" s="787"/>
      <c r="N127" s="787"/>
      <c r="O127" s="787"/>
      <c r="P127" s="787"/>
      <c r="Q127" s="788"/>
    </row>
    <row r="128" spans="1:17" s="203" customFormat="1" ht="15.75" hidden="1" thickBot="1" x14ac:dyDescent="0.3">
      <c r="A128" s="1828" t="s">
        <v>269</v>
      </c>
      <c r="B128" s="1839"/>
      <c r="C128" s="1839"/>
      <c r="D128" s="1839"/>
      <c r="E128" s="1839"/>
      <c r="F128" s="1839"/>
      <c r="G128" s="1839"/>
      <c r="H128" s="1839"/>
      <c r="I128" s="1839"/>
      <c r="J128" s="1839"/>
      <c r="K128" s="1839"/>
      <c r="L128" s="1839"/>
      <c r="M128" s="1839"/>
      <c r="N128" s="1839"/>
      <c r="O128" s="1839"/>
      <c r="P128" s="1839"/>
      <c r="Q128" s="1835"/>
    </row>
    <row r="129" spans="1:17" s="203" customFormat="1" ht="24.75" hidden="1" customHeight="1" x14ac:dyDescent="0.25">
      <c r="A129" s="173" t="s">
        <v>480</v>
      </c>
      <c r="B129" s="1147">
        <v>19</v>
      </c>
      <c r="C129" s="1148">
        <v>89</v>
      </c>
      <c r="D129" s="1148">
        <v>93</v>
      </c>
      <c r="E129" s="1148">
        <v>52</v>
      </c>
      <c r="F129" s="1148">
        <v>16</v>
      </c>
      <c r="G129" s="1148">
        <v>7</v>
      </c>
      <c r="H129" s="1148">
        <v>17</v>
      </c>
      <c r="I129" s="1149">
        <v>3077</v>
      </c>
      <c r="J129" s="1148">
        <v>170</v>
      </c>
      <c r="K129" s="1148">
        <v>45</v>
      </c>
      <c r="L129" s="1148">
        <v>876</v>
      </c>
      <c r="M129" s="1148">
        <v>288</v>
      </c>
      <c r="N129" s="1148">
        <v>33</v>
      </c>
      <c r="O129" s="1148">
        <v>123</v>
      </c>
      <c r="P129" s="1150">
        <v>65</v>
      </c>
      <c r="Q129" s="345">
        <f>SUM(B129:P129)</f>
        <v>4970</v>
      </c>
    </row>
    <row r="130" spans="1:17" s="203" customFormat="1" ht="24.75" hidden="1" customHeight="1" thickBot="1" x14ac:dyDescent="0.3">
      <c r="A130" s="93" t="s">
        <v>352</v>
      </c>
      <c r="B130" s="268">
        <f>SUM(B129/Q129)</f>
        <v>3.822937625754527E-3</v>
      </c>
      <c r="C130" s="299">
        <f>SUM(C129/Q129)</f>
        <v>1.790744466800805E-2</v>
      </c>
      <c r="D130" s="299">
        <f>SUM(D129/Q129)</f>
        <v>1.8712273641851105E-2</v>
      </c>
      <c r="E130" s="299">
        <f>SUM(E129/Q129)</f>
        <v>1.0462776659959759E-2</v>
      </c>
      <c r="F130" s="299">
        <f>SUM(F129/Q129)</f>
        <v>3.2193158953722333E-3</v>
      </c>
      <c r="G130" s="299">
        <f>SUM(G129/Q129)</f>
        <v>1.4084507042253522E-3</v>
      </c>
      <c r="H130" s="299">
        <f>SUM(H129/Q129)</f>
        <v>3.420523138832998E-3</v>
      </c>
      <c r="I130" s="299">
        <v>0.62</v>
      </c>
      <c r="J130" s="299">
        <f>SUM(J129/Q129)</f>
        <v>3.4205231388329982E-2</v>
      </c>
      <c r="K130" s="299">
        <f>SUM(K129/Q129)</f>
        <v>9.0543259557344068E-3</v>
      </c>
      <c r="L130" s="299">
        <f>SUM(L129/Q129)</f>
        <v>0.17625754527162979</v>
      </c>
      <c r="M130" s="299">
        <f>SUM(M129/Q129)</f>
        <v>5.7947686116700203E-2</v>
      </c>
      <c r="N130" s="299">
        <f>SUM(N129/Q129)</f>
        <v>6.6398390342052313E-3</v>
      </c>
      <c r="O130" s="299">
        <f>SUM(O129/Q129)</f>
        <v>2.4748490945674044E-2</v>
      </c>
      <c r="P130" s="300">
        <f>SUM(P129/Q129)</f>
        <v>1.3078470824949699E-2</v>
      </c>
      <c r="Q130" s="782">
        <f>SUM(B130:P130)</f>
        <v>1.0008853118712273</v>
      </c>
    </row>
    <row r="131" spans="1:17" s="203" customFormat="1" ht="10.5" hidden="1" customHeight="1" thickBot="1" x14ac:dyDescent="0.3">
      <c r="A131" s="786"/>
      <c r="B131" s="342"/>
      <c r="C131" s="342"/>
      <c r="D131" s="342"/>
      <c r="E131" s="342"/>
      <c r="F131" s="342"/>
      <c r="G131" s="342"/>
      <c r="H131" s="342"/>
      <c r="I131" s="342"/>
      <c r="J131" s="342"/>
      <c r="K131" s="342"/>
      <c r="L131" s="342"/>
      <c r="M131" s="342"/>
      <c r="N131" s="342"/>
      <c r="O131" s="342"/>
      <c r="P131" s="342"/>
      <c r="Q131" s="788"/>
    </row>
    <row r="132" spans="1:17" s="203" customFormat="1" ht="15.75" hidden="1" customHeight="1" thickBot="1" x14ac:dyDescent="0.3">
      <c r="A132" s="1828" t="s">
        <v>113</v>
      </c>
      <c r="B132" s="1839"/>
      <c r="C132" s="1839"/>
      <c r="D132" s="1839"/>
      <c r="E132" s="1839"/>
      <c r="F132" s="1839"/>
      <c r="G132" s="1839"/>
      <c r="H132" s="1839"/>
      <c r="I132" s="1839"/>
      <c r="J132" s="1839"/>
      <c r="K132" s="1839"/>
      <c r="L132" s="1839"/>
      <c r="M132" s="1839"/>
      <c r="N132" s="1839"/>
      <c r="O132" s="1839"/>
      <c r="P132" s="1839"/>
      <c r="Q132" s="1835"/>
    </row>
    <row r="133" spans="1:17" s="203" customFormat="1" ht="24.75" hidden="1" customHeight="1" x14ac:dyDescent="0.25">
      <c r="A133" s="173" t="s">
        <v>480</v>
      </c>
      <c r="B133" s="1147">
        <v>19</v>
      </c>
      <c r="C133" s="1148">
        <v>89</v>
      </c>
      <c r="D133" s="1148">
        <v>93</v>
      </c>
      <c r="E133" s="1148">
        <v>52</v>
      </c>
      <c r="F133" s="1148">
        <v>16</v>
      </c>
      <c r="G133" s="1148">
        <v>7</v>
      </c>
      <c r="H133" s="1148">
        <v>17</v>
      </c>
      <c r="I133" s="1149">
        <v>3077</v>
      </c>
      <c r="J133" s="1148">
        <v>170</v>
      </c>
      <c r="K133" s="1148">
        <v>45</v>
      </c>
      <c r="L133" s="1148">
        <v>876</v>
      </c>
      <c r="M133" s="1148">
        <v>288</v>
      </c>
      <c r="N133" s="1148">
        <v>33</v>
      </c>
      <c r="O133" s="1148">
        <v>123</v>
      </c>
      <c r="P133" s="1150">
        <v>65</v>
      </c>
      <c r="Q133" s="345">
        <f>SUM(B133:P133)</f>
        <v>4970</v>
      </c>
    </row>
    <row r="134" spans="1:17" s="203" customFormat="1" ht="24.75" hidden="1" customHeight="1" x14ac:dyDescent="0.25">
      <c r="A134" s="174" t="s">
        <v>365</v>
      </c>
      <c r="B134" s="1151">
        <v>0</v>
      </c>
      <c r="C134" s="1152">
        <v>1</v>
      </c>
      <c r="D134" s="1152">
        <v>6</v>
      </c>
      <c r="E134" s="1152">
        <v>0</v>
      </c>
      <c r="F134" s="1152">
        <v>0</v>
      </c>
      <c r="G134" s="1152">
        <v>0</v>
      </c>
      <c r="H134" s="1152">
        <v>0</v>
      </c>
      <c r="I134" s="1153">
        <v>53</v>
      </c>
      <c r="J134" s="1152">
        <v>0</v>
      </c>
      <c r="K134" s="1152">
        <v>0</v>
      </c>
      <c r="L134" s="1152">
        <v>49</v>
      </c>
      <c r="M134" s="1152">
        <v>1</v>
      </c>
      <c r="N134" s="1152">
        <v>0</v>
      </c>
      <c r="O134" s="1152">
        <v>1</v>
      </c>
      <c r="P134" s="1154">
        <v>4</v>
      </c>
      <c r="Q134" s="346">
        <f>SUM(B134:P134)</f>
        <v>115</v>
      </c>
    </row>
    <row r="135" spans="1:17" s="203" customFormat="1" ht="26.25" hidden="1" thickBot="1" x14ac:dyDescent="0.3">
      <c r="A135" s="93" t="s">
        <v>481</v>
      </c>
      <c r="B135" s="266">
        <f t="shared" ref="B135:Q135" si="15">SUM(B134/B133)</f>
        <v>0</v>
      </c>
      <c r="C135" s="267">
        <f t="shared" si="15"/>
        <v>1.1235955056179775E-2</v>
      </c>
      <c r="D135" s="267">
        <f t="shared" si="15"/>
        <v>6.4516129032258063E-2</v>
      </c>
      <c r="E135" s="267">
        <f t="shared" si="15"/>
        <v>0</v>
      </c>
      <c r="F135" s="267">
        <f t="shared" si="15"/>
        <v>0</v>
      </c>
      <c r="G135" s="267">
        <f t="shared" si="15"/>
        <v>0</v>
      </c>
      <c r="H135" s="267">
        <f t="shared" si="15"/>
        <v>0</v>
      </c>
      <c r="I135" s="267">
        <f t="shared" si="15"/>
        <v>1.7224569385765356E-2</v>
      </c>
      <c r="J135" s="267">
        <f t="shared" si="15"/>
        <v>0</v>
      </c>
      <c r="K135" s="267">
        <f t="shared" si="15"/>
        <v>0</v>
      </c>
      <c r="L135" s="267">
        <f t="shared" si="15"/>
        <v>5.5936073059360727E-2</v>
      </c>
      <c r="M135" s="267">
        <f t="shared" si="15"/>
        <v>3.472222222222222E-3</v>
      </c>
      <c r="N135" s="267">
        <f t="shared" si="15"/>
        <v>0</v>
      </c>
      <c r="O135" s="267">
        <f t="shared" si="15"/>
        <v>8.130081300813009E-3</v>
      </c>
      <c r="P135" s="172">
        <f t="shared" si="15"/>
        <v>6.1538461538461542E-2</v>
      </c>
      <c r="Q135" s="347">
        <f t="shared" si="15"/>
        <v>2.3138832997987926E-2</v>
      </c>
    </row>
    <row r="136" spans="1:17" s="203" customFormat="1" ht="9.75" hidden="1" customHeight="1" thickBot="1" x14ac:dyDescent="0.3">
      <c r="A136" s="786"/>
      <c r="B136" s="342"/>
      <c r="C136" s="342"/>
      <c r="D136" s="342"/>
      <c r="E136" s="342"/>
      <c r="F136" s="342"/>
      <c r="G136" s="342"/>
      <c r="H136" s="342"/>
      <c r="I136" s="342"/>
      <c r="J136" s="342"/>
      <c r="K136" s="342"/>
      <c r="L136" s="342"/>
      <c r="M136" s="342"/>
      <c r="N136" s="342"/>
      <c r="O136" s="342"/>
      <c r="P136" s="342"/>
      <c r="Q136" s="788"/>
    </row>
    <row r="137" spans="1:17" s="203" customFormat="1" ht="15.75" hidden="1" customHeight="1" thickBot="1" x14ac:dyDescent="0.3">
      <c r="A137" s="1828" t="s">
        <v>115</v>
      </c>
      <c r="B137" s="1839"/>
      <c r="C137" s="1839"/>
      <c r="D137" s="1839"/>
      <c r="E137" s="1839"/>
      <c r="F137" s="1839"/>
      <c r="G137" s="1839"/>
      <c r="H137" s="1839"/>
      <c r="I137" s="1839"/>
      <c r="J137" s="1839"/>
      <c r="K137" s="1839"/>
      <c r="L137" s="1839"/>
      <c r="M137" s="1839"/>
      <c r="N137" s="1839"/>
      <c r="O137" s="1839"/>
      <c r="P137" s="1839"/>
      <c r="Q137" s="1835"/>
    </row>
    <row r="138" spans="1:17" s="203" customFormat="1" ht="24.75" hidden="1" customHeight="1" x14ac:dyDescent="0.25">
      <c r="A138" s="173" t="s">
        <v>480</v>
      </c>
      <c r="B138" s="1147">
        <v>19</v>
      </c>
      <c r="C138" s="1148">
        <v>89</v>
      </c>
      <c r="D138" s="1148">
        <v>93</v>
      </c>
      <c r="E138" s="1148">
        <v>52</v>
      </c>
      <c r="F138" s="1148">
        <v>16</v>
      </c>
      <c r="G138" s="1148">
        <v>7</v>
      </c>
      <c r="H138" s="1148">
        <v>17</v>
      </c>
      <c r="I138" s="1149">
        <v>3077</v>
      </c>
      <c r="J138" s="1148">
        <v>170</v>
      </c>
      <c r="K138" s="1148">
        <v>45</v>
      </c>
      <c r="L138" s="1148">
        <v>876</v>
      </c>
      <c r="M138" s="1148">
        <v>288</v>
      </c>
      <c r="N138" s="1148">
        <v>33</v>
      </c>
      <c r="O138" s="1148">
        <v>123</v>
      </c>
      <c r="P138" s="1150">
        <v>65</v>
      </c>
      <c r="Q138" s="345">
        <f>SUM(B138:P138)</f>
        <v>4970</v>
      </c>
    </row>
    <row r="139" spans="1:17" s="203" customFormat="1" ht="24.75" hidden="1" customHeight="1" x14ac:dyDescent="0.25">
      <c r="A139" s="174" t="s">
        <v>387</v>
      </c>
      <c r="B139" s="1151">
        <v>0</v>
      </c>
      <c r="C139" s="1152">
        <v>3</v>
      </c>
      <c r="D139" s="1152">
        <v>1</v>
      </c>
      <c r="E139" s="1152">
        <v>0</v>
      </c>
      <c r="F139" s="1152">
        <v>0</v>
      </c>
      <c r="G139" s="1152">
        <v>0</v>
      </c>
      <c r="H139" s="1152">
        <v>0</v>
      </c>
      <c r="I139" s="1153">
        <v>106</v>
      </c>
      <c r="J139" s="1152">
        <v>10</v>
      </c>
      <c r="K139" s="1152">
        <v>2</v>
      </c>
      <c r="L139" s="1152">
        <v>49</v>
      </c>
      <c r="M139" s="1152">
        <v>7</v>
      </c>
      <c r="N139" s="1152">
        <v>0</v>
      </c>
      <c r="O139" s="1152">
        <v>6</v>
      </c>
      <c r="P139" s="1154">
        <v>0</v>
      </c>
      <c r="Q139" s="346">
        <f>SUM(B139:P139)</f>
        <v>184</v>
      </c>
    </row>
    <row r="140" spans="1:17" s="203" customFormat="1" ht="26.25" hidden="1" thickBot="1" x14ac:dyDescent="0.3">
      <c r="A140" s="93" t="s">
        <v>482</v>
      </c>
      <c r="B140" s="266">
        <f t="shared" ref="B140:Q140" si="16">SUM(B139/B138)</f>
        <v>0</v>
      </c>
      <c r="C140" s="267">
        <f t="shared" si="16"/>
        <v>3.3707865168539325E-2</v>
      </c>
      <c r="D140" s="267">
        <f t="shared" si="16"/>
        <v>1.0752688172043012E-2</v>
      </c>
      <c r="E140" s="267">
        <f t="shared" si="16"/>
        <v>0</v>
      </c>
      <c r="F140" s="267">
        <f t="shared" si="16"/>
        <v>0</v>
      </c>
      <c r="G140" s="267">
        <f t="shared" si="16"/>
        <v>0</v>
      </c>
      <c r="H140" s="267">
        <f t="shared" si="16"/>
        <v>0</v>
      </c>
      <c r="I140" s="267">
        <f t="shared" si="16"/>
        <v>3.4449138771530712E-2</v>
      </c>
      <c r="J140" s="267">
        <f t="shared" si="16"/>
        <v>5.8823529411764705E-2</v>
      </c>
      <c r="K140" s="267">
        <f t="shared" si="16"/>
        <v>4.4444444444444446E-2</v>
      </c>
      <c r="L140" s="267">
        <f t="shared" si="16"/>
        <v>5.5936073059360727E-2</v>
      </c>
      <c r="M140" s="267">
        <f t="shared" si="16"/>
        <v>2.4305555555555556E-2</v>
      </c>
      <c r="N140" s="267">
        <f t="shared" si="16"/>
        <v>0</v>
      </c>
      <c r="O140" s="267">
        <f t="shared" si="16"/>
        <v>4.878048780487805E-2</v>
      </c>
      <c r="P140" s="172">
        <f t="shared" si="16"/>
        <v>0</v>
      </c>
      <c r="Q140" s="347">
        <f t="shared" si="16"/>
        <v>3.7022132796780682E-2</v>
      </c>
    </row>
    <row r="141" spans="1:17" s="203" customFormat="1" ht="9.75" hidden="1" customHeight="1" thickBot="1" x14ac:dyDescent="0.3">
      <c r="A141" s="786"/>
      <c r="B141" s="342"/>
      <c r="C141" s="342"/>
      <c r="D141" s="342"/>
      <c r="E141" s="342"/>
      <c r="F141" s="342"/>
      <c r="G141" s="342"/>
      <c r="H141" s="342"/>
      <c r="I141" s="342"/>
      <c r="J141" s="342"/>
      <c r="K141" s="342"/>
      <c r="L141" s="342"/>
      <c r="M141" s="342"/>
      <c r="N141" s="342"/>
      <c r="O141" s="342"/>
      <c r="P141" s="342"/>
      <c r="Q141" s="788"/>
    </row>
    <row r="142" spans="1:17" s="203" customFormat="1" ht="15.75" hidden="1" customHeight="1" thickBot="1" x14ac:dyDescent="0.3">
      <c r="A142" s="1828" t="s">
        <v>116</v>
      </c>
      <c r="B142" s="1839"/>
      <c r="C142" s="1839"/>
      <c r="D142" s="1839"/>
      <c r="E142" s="1839"/>
      <c r="F142" s="1839"/>
      <c r="G142" s="1839"/>
      <c r="H142" s="1839"/>
      <c r="I142" s="1839"/>
      <c r="J142" s="1839"/>
      <c r="K142" s="1839"/>
      <c r="L142" s="1839"/>
      <c r="M142" s="1839"/>
      <c r="N142" s="1839"/>
      <c r="O142" s="1839"/>
      <c r="P142" s="1839"/>
      <c r="Q142" s="1835"/>
    </row>
    <row r="143" spans="1:17" s="203" customFormat="1" ht="24.75" hidden="1" customHeight="1" x14ac:dyDescent="0.25">
      <c r="A143" s="173" t="s">
        <v>483</v>
      </c>
      <c r="B143" s="1147">
        <v>19</v>
      </c>
      <c r="C143" s="1148">
        <v>89</v>
      </c>
      <c r="D143" s="1148">
        <v>93</v>
      </c>
      <c r="E143" s="1148">
        <v>52</v>
      </c>
      <c r="F143" s="1148">
        <v>16</v>
      </c>
      <c r="G143" s="1148">
        <v>7</v>
      </c>
      <c r="H143" s="1148">
        <v>17</v>
      </c>
      <c r="I143" s="1149">
        <v>3077</v>
      </c>
      <c r="J143" s="1148">
        <v>170</v>
      </c>
      <c r="K143" s="1148">
        <v>45</v>
      </c>
      <c r="L143" s="1148">
        <v>876</v>
      </c>
      <c r="M143" s="1148">
        <v>288</v>
      </c>
      <c r="N143" s="1148">
        <v>33</v>
      </c>
      <c r="O143" s="1148">
        <v>123</v>
      </c>
      <c r="P143" s="1150">
        <v>65</v>
      </c>
      <c r="Q143" s="345">
        <f>SUM(B143:P143)</f>
        <v>4970</v>
      </c>
    </row>
    <row r="144" spans="1:17" s="203" customFormat="1" ht="24.75" hidden="1" customHeight="1" x14ac:dyDescent="0.25">
      <c r="A144" s="174" t="s">
        <v>363</v>
      </c>
      <c r="B144" s="1151">
        <v>0</v>
      </c>
      <c r="C144" s="1152">
        <v>2</v>
      </c>
      <c r="D144" s="1152">
        <v>1</v>
      </c>
      <c r="E144" s="1152">
        <v>1</v>
      </c>
      <c r="F144" s="1152">
        <v>0</v>
      </c>
      <c r="G144" s="1152">
        <v>0</v>
      </c>
      <c r="H144" s="1152">
        <v>0</v>
      </c>
      <c r="I144" s="1153">
        <v>96</v>
      </c>
      <c r="J144" s="1152">
        <v>7</v>
      </c>
      <c r="K144" s="1152">
        <v>1</v>
      </c>
      <c r="L144" s="1152">
        <v>42</v>
      </c>
      <c r="M144" s="1152">
        <v>7</v>
      </c>
      <c r="N144" s="1152">
        <v>0</v>
      </c>
      <c r="O144" s="1152">
        <v>14</v>
      </c>
      <c r="P144" s="1154">
        <v>1</v>
      </c>
      <c r="Q144" s="346">
        <f>SUM(B144:P144)</f>
        <v>172</v>
      </c>
    </row>
    <row r="145" spans="1:17" s="203" customFormat="1" ht="27" hidden="1" customHeight="1" thickBot="1" x14ac:dyDescent="0.3">
      <c r="A145" s="93" t="s">
        <v>484</v>
      </c>
      <c r="B145" s="266">
        <f t="shared" ref="B145:Q145" si="17">SUM(B144/B143)</f>
        <v>0</v>
      </c>
      <c r="C145" s="267">
        <f t="shared" si="17"/>
        <v>2.247191011235955E-2</v>
      </c>
      <c r="D145" s="267">
        <f t="shared" si="17"/>
        <v>1.0752688172043012E-2</v>
      </c>
      <c r="E145" s="267">
        <f t="shared" si="17"/>
        <v>1.9230769230769232E-2</v>
      </c>
      <c r="F145" s="267">
        <f t="shared" si="17"/>
        <v>0</v>
      </c>
      <c r="G145" s="267">
        <f t="shared" si="17"/>
        <v>0</v>
      </c>
      <c r="H145" s="267">
        <f t="shared" si="17"/>
        <v>0</v>
      </c>
      <c r="I145" s="267">
        <f t="shared" si="17"/>
        <v>3.1199220019499513E-2</v>
      </c>
      <c r="J145" s="267">
        <f t="shared" si="17"/>
        <v>4.1176470588235294E-2</v>
      </c>
      <c r="K145" s="267">
        <f t="shared" si="17"/>
        <v>2.2222222222222223E-2</v>
      </c>
      <c r="L145" s="267">
        <f t="shared" si="17"/>
        <v>4.7945205479452052E-2</v>
      </c>
      <c r="M145" s="267">
        <f t="shared" si="17"/>
        <v>2.4305555555555556E-2</v>
      </c>
      <c r="N145" s="267">
        <f t="shared" si="17"/>
        <v>0</v>
      </c>
      <c r="O145" s="267">
        <f t="shared" si="17"/>
        <v>0.11382113821138211</v>
      </c>
      <c r="P145" s="172">
        <f t="shared" si="17"/>
        <v>1.5384615384615385E-2</v>
      </c>
      <c r="Q145" s="347">
        <f t="shared" si="17"/>
        <v>3.460764587525151E-2</v>
      </c>
    </row>
    <row r="146" spans="1:17" s="203" customFormat="1" ht="27" hidden="1" customHeight="1" thickBot="1" x14ac:dyDescent="0.3">
      <c r="A146" s="1899" t="s">
        <v>347</v>
      </c>
      <c r="B146" s="1899"/>
      <c r="C146" s="1899"/>
      <c r="D146" s="1899"/>
      <c r="E146" s="1899"/>
      <c r="F146" s="1899"/>
      <c r="G146" s="1899"/>
      <c r="H146" s="1899"/>
      <c r="I146" s="1899"/>
      <c r="J146" s="1899"/>
      <c r="K146" s="1899"/>
      <c r="L146" s="1899"/>
      <c r="M146" s="1899"/>
      <c r="N146" s="1899"/>
      <c r="O146" s="1899"/>
      <c r="P146" s="1899"/>
      <c r="Q146" s="1899"/>
    </row>
    <row r="147" spans="1:17" s="203" customFormat="1" ht="21.75" hidden="1" thickBot="1" x14ac:dyDescent="0.4">
      <c r="A147" s="1903" t="s">
        <v>437</v>
      </c>
      <c r="B147" s="1904"/>
      <c r="C147" s="1904"/>
      <c r="D147" s="1904"/>
      <c r="E147" s="1904"/>
      <c r="F147" s="1904"/>
      <c r="G147" s="1904"/>
      <c r="H147" s="1904"/>
      <c r="I147" s="1904"/>
      <c r="J147" s="1904"/>
      <c r="K147" s="1904"/>
      <c r="L147" s="1904"/>
      <c r="M147" s="1904"/>
      <c r="N147" s="1904"/>
      <c r="O147" s="1904"/>
      <c r="P147" s="1904"/>
      <c r="Q147" s="1905"/>
    </row>
    <row r="148" spans="1:17" s="203" customFormat="1" ht="19.5" hidden="1" customHeight="1" thickBot="1" x14ac:dyDescent="0.35">
      <c r="A148" s="1900" t="s">
        <v>714</v>
      </c>
      <c r="B148" s="1901"/>
      <c r="C148" s="1901"/>
      <c r="D148" s="1901"/>
      <c r="E148" s="1901"/>
      <c r="F148" s="1901"/>
      <c r="G148" s="1901"/>
      <c r="H148" s="1901"/>
      <c r="I148" s="1901"/>
      <c r="J148" s="1901"/>
      <c r="K148" s="1901"/>
      <c r="L148" s="1901"/>
      <c r="M148" s="1901"/>
      <c r="N148" s="1901"/>
      <c r="O148" s="1901"/>
      <c r="P148" s="1901"/>
      <c r="Q148" s="1902"/>
    </row>
    <row r="149" spans="1:17" s="203" customFormat="1" ht="59.25" hidden="1" customHeight="1" thickBot="1" x14ac:dyDescent="0.3">
      <c r="A149" s="134"/>
      <c r="B149" s="779" t="s">
        <v>80</v>
      </c>
      <c r="C149" s="780" t="s">
        <v>81</v>
      </c>
      <c r="D149" s="780" t="s">
        <v>82</v>
      </c>
      <c r="E149" s="780" t="s">
        <v>83</v>
      </c>
      <c r="F149" s="780" t="s">
        <v>84</v>
      </c>
      <c r="G149" s="780" t="s">
        <v>85</v>
      </c>
      <c r="H149" s="780" t="s">
        <v>86</v>
      </c>
      <c r="I149" s="780" t="s">
        <v>87</v>
      </c>
      <c r="J149" s="780" t="s">
        <v>88</v>
      </c>
      <c r="K149" s="780" t="s">
        <v>89</v>
      </c>
      <c r="L149" s="780" t="s">
        <v>90</v>
      </c>
      <c r="M149" s="780" t="s">
        <v>91</v>
      </c>
      <c r="N149" s="780" t="s">
        <v>92</v>
      </c>
      <c r="O149" s="780" t="s">
        <v>93</v>
      </c>
      <c r="P149" s="781" t="s">
        <v>94</v>
      </c>
      <c r="Q149" s="74" t="s">
        <v>95</v>
      </c>
    </row>
    <row r="150" spans="1:17" s="203" customFormat="1" ht="15.75" hidden="1" thickBot="1" x14ac:dyDescent="0.3">
      <c r="A150" s="1828" t="s">
        <v>265</v>
      </c>
      <c r="B150" s="1839"/>
      <c r="C150" s="1839"/>
      <c r="D150" s="1839"/>
      <c r="E150" s="1839"/>
      <c r="F150" s="1839"/>
      <c r="G150" s="1839"/>
      <c r="H150" s="1839"/>
      <c r="I150" s="1839"/>
      <c r="J150" s="1839"/>
      <c r="K150" s="1839"/>
      <c r="L150" s="1839"/>
      <c r="M150" s="1839"/>
      <c r="N150" s="1839"/>
      <c r="O150" s="1839"/>
      <c r="P150" s="1839"/>
      <c r="Q150" s="1835"/>
    </row>
    <row r="151" spans="1:17" s="203" customFormat="1" ht="24.75" hidden="1" customHeight="1" x14ac:dyDescent="0.25">
      <c r="A151" s="173" t="s">
        <v>479</v>
      </c>
      <c r="B151" s="879">
        <v>141</v>
      </c>
      <c r="C151" s="880">
        <v>542</v>
      </c>
      <c r="D151" s="880">
        <v>517</v>
      </c>
      <c r="E151" s="880">
        <v>298</v>
      </c>
      <c r="F151" s="880">
        <v>186</v>
      </c>
      <c r="G151" s="880">
        <v>45</v>
      </c>
      <c r="H151" s="880">
        <v>107</v>
      </c>
      <c r="I151" s="371">
        <v>19784</v>
      </c>
      <c r="J151" s="880">
        <v>949</v>
      </c>
      <c r="K151" s="880">
        <v>465</v>
      </c>
      <c r="L151" s="371">
        <v>5469</v>
      </c>
      <c r="M151" s="371">
        <v>1761</v>
      </c>
      <c r="N151" s="880">
        <v>108</v>
      </c>
      <c r="O151" s="880">
        <v>820</v>
      </c>
      <c r="P151" s="881">
        <v>591</v>
      </c>
      <c r="Q151" s="882">
        <f>SUM(B151:P151)</f>
        <v>31783</v>
      </c>
    </row>
    <row r="152" spans="1:17" s="203" customFormat="1" ht="24.75" hidden="1" customHeight="1" thickBot="1" x14ac:dyDescent="0.3">
      <c r="A152" s="93" t="s">
        <v>562</v>
      </c>
      <c r="B152" s="890">
        <f>SUM(B151/Q151)</f>
        <v>4.4363338891860431E-3</v>
      </c>
      <c r="C152" s="891">
        <f>SUM(C151/Q151)</f>
        <v>1.7053141616587483E-2</v>
      </c>
      <c r="D152" s="891">
        <f>SUM(D151/Q151)</f>
        <v>1.6266557593682156E-2</v>
      </c>
      <c r="E152" s="891">
        <f>SUM(E151/Q151)</f>
        <v>9.3760815530314952E-3</v>
      </c>
      <c r="F152" s="891">
        <f>SUM(F151/Q151)</f>
        <v>5.8521851304156308E-3</v>
      </c>
      <c r="G152" s="891">
        <f>SUM(G151/Q151)</f>
        <v>1.415851241229588E-3</v>
      </c>
      <c r="H152" s="891">
        <f>SUM(H151/Q151)</f>
        <v>3.3665796180347984E-3</v>
      </c>
      <c r="I152" s="891">
        <v>0.623</v>
      </c>
      <c r="J152" s="891">
        <f>SUM(J151/Q151)</f>
        <v>2.9858729509486204E-2</v>
      </c>
      <c r="K152" s="891">
        <f>SUM(K151/Q151)</f>
        <v>1.4630462826039078E-2</v>
      </c>
      <c r="L152" s="891">
        <v>0.17299999999999999</v>
      </c>
      <c r="M152" s="891">
        <f>SUM(M151/Q151)</f>
        <v>5.5406978573451213E-2</v>
      </c>
      <c r="N152" s="891">
        <f>SUM(N151/Q151)</f>
        <v>3.3980429789510114E-3</v>
      </c>
      <c r="O152" s="891">
        <f>SUM(O151/Q151)</f>
        <v>2.5799955951294716E-2</v>
      </c>
      <c r="P152" s="892">
        <f>SUM(P151/Q151)</f>
        <v>1.8594846301481924E-2</v>
      </c>
      <c r="Q152" s="893">
        <f>SUM(B152:P152)</f>
        <v>1.0014557467828713</v>
      </c>
    </row>
    <row r="153" spans="1:17" s="203" customFormat="1" ht="9.75" hidden="1" customHeight="1" thickBot="1" x14ac:dyDescent="0.3">
      <c r="A153" s="786"/>
      <c r="B153" s="787"/>
      <c r="C153" s="787"/>
      <c r="D153" s="787"/>
      <c r="E153" s="787"/>
      <c r="F153" s="787"/>
      <c r="G153" s="787"/>
      <c r="H153" s="787"/>
      <c r="I153" s="787"/>
      <c r="J153" s="787"/>
      <c r="K153" s="787"/>
      <c r="L153" s="787"/>
      <c r="M153" s="787"/>
      <c r="N153" s="787"/>
      <c r="O153" s="787"/>
      <c r="P153" s="787"/>
      <c r="Q153" s="788"/>
    </row>
    <row r="154" spans="1:17" s="203" customFormat="1" ht="15.75" hidden="1" thickBot="1" x14ac:dyDescent="0.3">
      <c r="A154" s="1828" t="s">
        <v>269</v>
      </c>
      <c r="B154" s="1839"/>
      <c r="C154" s="1839"/>
      <c r="D154" s="1839"/>
      <c r="E154" s="1839"/>
      <c r="F154" s="1839"/>
      <c r="G154" s="1839"/>
      <c r="H154" s="1839"/>
      <c r="I154" s="1839"/>
      <c r="J154" s="1839"/>
      <c r="K154" s="1839"/>
      <c r="L154" s="1839"/>
      <c r="M154" s="1839"/>
      <c r="N154" s="1839"/>
      <c r="O154" s="1839"/>
      <c r="P154" s="1839"/>
      <c r="Q154" s="1835"/>
    </row>
    <row r="155" spans="1:17" s="203" customFormat="1" ht="24.75" hidden="1" customHeight="1" x14ac:dyDescent="0.25">
      <c r="A155" s="173" t="s">
        <v>480</v>
      </c>
      <c r="B155" s="879">
        <v>28</v>
      </c>
      <c r="C155" s="880">
        <v>50</v>
      </c>
      <c r="D155" s="880">
        <v>58</v>
      </c>
      <c r="E155" s="880">
        <v>44</v>
      </c>
      <c r="F155" s="880">
        <v>7</v>
      </c>
      <c r="G155" s="880">
        <v>1</v>
      </c>
      <c r="H155" s="880">
        <v>21</v>
      </c>
      <c r="I155" s="371">
        <v>2855</v>
      </c>
      <c r="J155" s="880">
        <v>206</v>
      </c>
      <c r="K155" s="880">
        <v>35</v>
      </c>
      <c r="L155" s="880">
        <v>742</v>
      </c>
      <c r="M155" s="880">
        <v>292</v>
      </c>
      <c r="N155" s="880">
        <v>14</v>
      </c>
      <c r="O155" s="880">
        <v>145</v>
      </c>
      <c r="P155" s="881">
        <v>61</v>
      </c>
      <c r="Q155" s="882">
        <f>SUM(B155:P155)</f>
        <v>4559</v>
      </c>
    </row>
    <row r="156" spans="1:17" s="203" customFormat="1" ht="24.75" hidden="1" customHeight="1" thickBot="1" x14ac:dyDescent="0.3">
      <c r="A156" s="93" t="s">
        <v>563</v>
      </c>
      <c r="B156" s="890">
        <f>SUM(B155/Q155)</f>
        <v>6.1416977407326165E-3</v>
      </c>
      <c r="C156" s="891">
        <f>SUM(C155/Q155)</f>
        <v>1.0967317394165387E-2</v>
      </c>
      <c r="D156" s="891">
        <f>SUM(D155/Q155)</f>
        <v>1.2722088177231848E-2</v>
      </c>
      <c r="E156" s="891">
        <f>SUM(E155/Q155)</f>
        <v>9.6512393068655406E-3</v>
      </c>
      <c r="F156" s="891">
        <f>SUM(F155/Q155)</f>
        <v>1.5354244351831541E-3</v>
      </c>
      <c r="G156" s="891">
        <f>SUM(G155/Q155)</f>
        <v>2.1934634788330776E-4</v>
      </c>
      <c r="H156" s="891">
        <f>SUM(H155/Q155)</f>
        <v>4.6062733055494626E-3</v>
      </c>
      <c r="I156" s="891">
        <v>0.625</v>
      </c>
      <c r="J156" s="891">
        <f>SUM(J155/Q155)</f>
        <v>4.5185347663961394E-2</v>
      </c>
      <c r="K156" s="891">
        <f>SUM(K155/Q155)</f>
        <v>7.6771221759157713E-3</v>
      </c>
      <c r="L156" s="891">
        <f>SUM(L155/Q155)</f>
        <v>0.16275499012941436</v>
      </c>
      <c r="M156" s="891">
        <f>SUM(M155/Q155)</f>
        <v>6.4049133581925863E-2</v>
      </c>
      <c r="N156" s="891">
        <f>SUM(N155/Q155)</f>
        <v>3.0708488703663083E-3</v>
      </c>
      <c r="O156" s="891">
        <f>SUM(O155/Q155)</f>
        <v>3.1805220443079624E-2</v>
      </c>
      <c r="P156" s="892">
        <f>SUM(P155/Q155)</f>
        <v>1.3380127220881772E-2</v>
      </c>
      <c r="Q156" s="893">
        <f>SUM(B156:P156)</f>
        <v>0.99876617679315649</v>
      </c>
    </row>
    <row r="157" spans="1:17" s="203" customFormat="1" ht="10.5" hidden="1" customHeight="1" thickBot="1" x14ac:dyDescent="0.3">
      <c r="A157" s="786"/>
      <c r="B157" s="342"/>
      <c r="C157" s="342"/>
      <c r="D157" s="342"/>
      <c r="E157" s="342"/>
      <c r="F157" s="342"/>
      <c r="G157" s="342"/>
      <c r="H157" s="342"/>
      <c r="I157" s="342"/>
      <c r="J157" s="342"/>
      <c r="K157" s="342"/>
      <c r="L157" s="342"/>
      <c r="M157" s="342"/>
      <c r="N157" s="342"/>
      <c r="O157" s="342"/>
      <c r="P157" s="342"/>
      <c r="Q157" s="788"/>
    </row>
    <row r="158" spans="1:17" s="203" customFormat="1" ht="15.75" hidden="1" customHeight="1" thickBot="1" x14ac:dyDescent="0.3">
      <c r="A158" s="1828" t="s">
        <v>113</v>
      </c>
      <c r="B158" s="1839"/>
      <c r="C158" s="1839"/>
      <c r="D158" s="1839"/>
      <c r="E158" s="1839"/>
      <c r="F158" s="1839"/>
      <c r="G158" s="1839"/>
      <c r="H158" s="1839"/>
      <c r="I158" s="1839"/>
      <c r="J158" s="1839"/>
      <c r="K158" s="1839"/>
      <c r="L158" s="1839"/>
      <c r="M158" s="1839"/>
      <c r="N158" s="1839"/>
      <c r="O158" s="1839"/>
      <c r="P158" s="1839"/>
      <c r="Q158" s="1835"/>
    </row>
    <row r="159" spans="1:17" s="203" customFormat="1" ht="24.75" hidden="1" customHeight="1" x14ac:dyDescent="0.25">
      <c r="A159" s="173" t="s">
        <v>480</v>
      </c>
      <c r="B159" s="879">
        <v>28</v>
      </c>
      <c r="C159" s="880">
        <v>50</v>
      </c>
      <c r="D159" s="880">
        <v>58</v>
      </c>
      <c r="E159" s="880">
        <v>44</v>
      </c>
      <c r="F159" s="880">
        <v>7</v>
      </c>
      <c r="G159" s="880">
        <v>1</v>
      </c>
      <c r="H159" s="880">
        <v>21</v>
      </c>
      <c r="I159" s="371">
        <v>2855</v>
      </c>
      <c r="J159" s="880">
        <v>206</v>
      </c>
      <c r="K159" s="880">
        <v>35</v>
      </c>
      <c r="L159" s="880">
        <v>742</v>
      </c>
      <c r="M159" s="880">
        <v>292</v>
      </c>
      <c r="N159" s="880">
        <v>14</v>
      </c>
      <c r="O159" s="880">
        <v>145</v>
      </c>
      <c r="P159" s="881">
        <v>61</v>
      </c>
      <c r="Q159" s="882">
        <f>SUM(B159:P159)</f>
        <v>4559</v>
      </c>
    </row>
    <row r="160" spans="1:17" s="203" customFormat="1" ht="24.75" hidden="1" customHeight="1" x14ac:dyDescent="0.25">
      <c r="A160" s="174" t="s">
        <v>365</v>
      </c>
      <c r="B160" s="883">
        <v>0</v>
      </c>
      <c r="C160" s="884">
        <v>0</v>
      </c>
      <c r="D160" s="884">
        <v>0</v>
      </c>
      <c r="E160" s="884">
        <v>0</v>
      </c>
      <c r="F160" s="884">
        <v>0</v>
      </c>
      <c r="G160" s="884">
        <v>0</v>
      </c>
      <c r="H160" s="884">
        <v>3</v>
      </c>
      <c r="I160" s="885">
        <v>74</v>
      </c>
      <c r="J160" s="884">
        <v>0</v>
      </c>
      <c r="K160" s="884">
        <v>2</v>
      </c>
      <c r="L160" s="884">
        <v>49</v>
      </c>
      <c r="M160" s="884">
        <v>0</v>
      </c>
      <c r="N160" s="884">
        <v>0</v>
      </c>
      <c r="O160" s="884">
        <v>5</v>
      </c>
      <c r="P160" s="886">
        <v>1</v>
      </c>
      <c r="Q160" s="887">
        <f>SUM(B160:P160)</f>
        <v>134</v>
      </c>
    </row>
    <row r="161" spans="1:17" s="203" customFormat="1" ht="26.25" hidden="1" thickBot="1" x14ac:dyDescent="0.3">
      <c r="A161" s="93" t="s">
        <v>481</v>
      </c>
      <c r="B161" s="873">
        <f t="shared" ref="B161:Q161" si="18">SUM(B160/B159)</f>
        <v>0</v>
      </c>
      <c r="C161" s="874">
        <f t="shared" si="18"/>
        <v>0</v>
      </c>
      <c r="D161" s="874">
        <f t="shared" si="18"/>
        <v>0</v>
      </c>
      <c r="E161" s="874">
        <f t="shared" si="18"/>
        <v>0</v>
      </c>
      <c r="F161" s="874">
        <f t="shared" si="18"/>
        <v>0</v>
      </c>
      <c r="G161" s="874">
        <f t="shared" si="18"/>
        <v>0</v>
      </c>
      <c r="H161" s="874">
        <f t="shared" si="18"/>
        <v>0.14285714285714285</v>
      </c>
      <c r="I161" s="874">
        <f t="shared" si="18"/>
        <v>2.5919439579684764E-2</v>
      </c>
      <c r="J161" s="874">
        <f t="shared" si="18"/>
        <v>0</v>
      </c>
      <c r="K161" s="874">
        <f t="shared" si="18"/>
        <v>5.7142857142857141E-2</v>
      </c>
      <c r="L161" s="874">
        <f t="shared" si="18"/>
        <v>6.6037735849056603E-2</v>
      </c>
      <c r="M161" s="874">
        <f t="shared" si="18"/>
        <v>0</v>
      </c>
      <c r="N161" s="874">
        <f t="shared" si="18"/>
        <v>0</v>
      </c>
      <c r="O161" s="874">
        <f t="shared" si="18"/>
        <v>3.4482758620689655E-2</v>
      </c>
      <c r="P161" s="888">
        <f t="shared" si="18"/>
        <v>1.6393442622950821E-2</v>
      </c>
      <c r="Q161" s="889">
        <f t="shared" si="18"/>
        <v>2.9392410616363239E-2</v>
      </c>
    </row>
    <row r="162" spans="1:17" s="203" customFormat="1" ht="9.75" hidden="1" customHeight="1" thickBot="1" x14ac:dyDescent="0.3">
      <c r="A162" s="786"/>
      <c r="B162" s="342"/>
      <c r="C162" s="342"/>
      <c r="D162" s="342"/>
      <c r="E162" s="342"/>
      <c r="F162" s="342"/>
      <c r="G162" s="342"/>
      <c r="H162" s="342"/>
      <c r="I162" s="342"/>
      <c r="J162" s="342"/>
      <c r="K162" s="342"/>
      <c r="L162" s="342"/>
      <c r="M162" s="342"/>
      <c r="N162" s="342"/>
      <c r="O162" s="342"/>
      <c r="P162" s="342"/>
      <c r="Q162" s="788"/>
    </row>
    <row r="163" spans="1:17" s="203" customFormat="1" ht="15.75" hidden="1" customHeight="1" thickBot="1" x14ac:dyDescent="0.3">
      <c r="A163" s="1828" t="s">
        <v>115</v>
      </c>
      <c r="B163" s="1839"/>
      <c r="C163" s="1839"/>
      <c r="D163" s="1839"/>
      <c r="E163" s="1839"/>
      <c r="F163" s="1839"/>
      <c r="G163" s="1839"/>
      <c r="H163" s="1839"/>
      <c r="I163" s="1839"/>
      <c r="J163" s="1839"/>
      <c r="K163" s="1839"/>
      <c r="L163" s="1839"/>
      <c r="M163" s="1839"/>
      <c r="N163" s="1839"/>
      <c r="O163" s="1839"/>
      <c r="P163" s="1839"/>
      <c r="Q163" s="1835"/>
    </row>
    <row r="164" spans="1:17" s="203" customFormat="1" ht="24.75" hidden="1" customHeight="1" x14ac:dyDescent="0.25">
      <c r="A164" s="173" t="s">
        <v>480</v>
      </c>
      <c r="B164" s="879">
        <v>28</v>
      </c>
      <c r="C164" s="880">
        <v>50</v>
      </c>
      <c r="D164" s="880">
        <v>58</v>
      </c>
      <c r="E164" s="880">
        <v>44</v>
      </c>
      <c r="F164" s="880">
        <v>7</v>
      </c>
      <c r="G164" s="880">
        <v>1</v>
      </c>
      <c r="H164" s="880">
        <v>21</v>
      </c>
      <c r="I164" s="371">
        <v>2855</v>
      </c>
      <c r="J164" s="880">
        <v>206</v>
      </c>
      <c r="K164" s="880">
        <v>35</v>
      </c>
      <c r="L164" s="880">
        <v>742</v>
      </c>
      <c r="M164" s="880">
        <v>292</v>
      </c>
      <c r="N164" s="880">
        <v>14</v>
      </c>
      <c r="O164" s="880">
        <v>145</v>
      </c>
      <c r="P164" s="881">
        <v>61</v>
      </c>
      <c r="Q164" s="882">
        <f>SUM(B164:P164)</f>
        <v>4559</v>
      </c>
    </row>
    <row r="165" spans="1:17" s="203" customFormat="1" ht="24.75" hidden="1" customHeight="1" x14ac:dyDescent="0.25">
      <c r="A165" s="174" t="s">
        <v>387</v>
      </c>
      <c r="B165" s="883">
        <v>0</v>
      </c>
      <c r="C165" s="884">
        <v>2</v>
      </c>
      <c r="D165" s="884">
        <v>6</v>
      </c>
      <c r="E165" s="884">
        <v>0</v>
      </c>
      <c r="F165" s="884">
        <v>0</v>
      </c>
      <c r="G165" s="884">
        <v>0</v>
      </c>
      <c r="H165" s="884">
        <v>0</v>
      </c>
      <c r="I165" s="885">
        <v>136</v>
      </c>
      <c r="J165" s="884">
        <v>12</v>
      </c>
      <c r="K165" s="884">
        <v>0</v>
      </c>
      <c r="L165" s="884">
        <v>37</v>
      </c>
      <c r="M165" s="884">
        <v>14</v>
      </c>
      <c r="N165" s="884">
        <v>3</v>
      </c>
      <c r="O165" s="884">
        <v>1</v>
      </c>
      <c r="P165" s="886">
        <v>7</v>
      </c>
      <c r="Q165" s="887">
        <f>SUM(B165:P165)</f>
        <v>218</v>
      </c>
    </row>
    <row r="166" spans="1:17" s="203" customFormat="1" ht="26.25" hidden="1" thickBot="1" x14ac:dyDescent="0.3">
      <c r="A166" s="93" t="s">
        <v>482</v>
      </c>
      <c r="B166" s="873">
        <f>SUM(B165/B164)</f>
        <v>0</v>
      </c>
      <c r="C166" s="874">
        <f>SUM(C165/C164)</f>
        <v>0.04</v>
      </c>
      <c r="D166" s="874">
        <f t="shared" ref="D166:O166" si="19">SUM(D165/D164)</f>
        <v>0.10344827586206896</v>
      </c>
      <c r="E166" s="874">
        <f t="shared" si="19"/>
        <v>0</v>
      </c>
      <c r="F166" s="874">
        <f t="shared" si="19"/>
        <v>0</v>
      </c>
      <c r="G166" s="874">
        <f t="shared" si="19"/>
        <v>0</v>
      </c>
      <c r="H166" s="874">
        <f t="shared" si="19"/>
        <v>0</v>
      </c>
      <c r="I166" s="874">
        <f t="shared" si="19"/>
        <v>4.7635726795096325E-2</v>
      </c>
      <c r="J166" s="874">
        <f t="shared" si="19"/>
        <v>5.8252427184466021E-2</v>
      </c>
      <c r="K166" s="874">
        <f t="shared" si="19"/>
        <v>0</v>
      </c>
      <c r="L166" s="874">
        <f t="shared" si="19"/>
        <v>4.9865229110512131E-2</v>
      </c>
      <c r="M166" s="874">
        <f t="shared" si="19"/>
        <v>4.7945205479452052E-2</v>
      </c>
      <c r="N166" s="874">
        <f t="shared" si="19"/>
        <v>0.21428571428571427</v>
      </c>
      <c r="O166" s="874">
        <f t="shared" si="19"/>
        <v>6.8965517241379309E-3</v>
      </c>
      <c r="P166" s="888">
        <f>SUM(P165/P164)</f>
        <v>0.11475409836065574</v>
      </c>
      <c r="Q166" s="889">
        <f>SUM(Q165/Q164)</f>
        <v>4.7817503838561086E-2</v>
      </c>
    </row>
    <row r="167" spans="1:17" s="203" customFormat="1" ht="9.75" hidden="1" customHeight="1" thickBot="1" x14ac:dyDescent="0.3">
      <c r="A167" s="786"/>
      <c r="B167" s="342"/>
      <c r="C167" s="342"/>
      <c r="D167" s="342"/>
      <c r="E167" s="342"/>
      <c r="F167" s="342"/>
      <c r="G167" s="342"/>
      <c r="H167" s="342"/>
      <c r="I167" s="342"/>
      <c r="J167" s="342"/>
      <c r="K167" s="342"/>
      <c r="L167" s="342"/>
      <c r="M167" s="342"/>
      <c r="N167" s="342"/>
      <c r="O167" s="342"/>
      <c r="P167" s="342"/>
      <c r="Q167" s="788"/>
    </row>
    <row r="168" spans="1:17" s="203" customFormat="1" ht="15.75" hidden="1" customHeight="1" thickBot="1" x14ac:dyDescent="0.3">
      <c r="A168" s="1828" t="s">
        <v>116</v>
      </c>
      <c r="B168" s="1839"/>
      <c r="C168" s="1839"/>
      <c r="D168" s="1839"/>
      <c r="E168" s="1839"/>
      <c r="F168" s="1839"/>
      <c r="G168" s="1839"/>
      <c r="H168" s="1839"/>
      <c r="I168" s="1839"/>
      <c r="J168" s="1839"/>
      <c r="K168" s="1839"/>
      <c r="L168" s="1839"/>
      <c r="M168" s="1839"/>
      <c r="N168" s="1839"/>
      <c r="O168" s="1839"/>
      <c r="P168" s="1839"/>
      <c r="Q168" s="1835"/>
    </row>
    <row r="169" spans="1:17" s="203" customFormat="1" ht="24.75" hidden="1" customHeight="1" x14ac:dyDescent="0.25">
      <c r="A169" s="173" t="s">
        <v>483</v>
      </c>
      <c r="B169" s="879">
        <v>28</v>
      </c>
      <c r="C169" s="880">
        <v>50</v>
      </c>
      <c r="D169" s="880">
        <v>58</v>
      </c>
      <c r="E169" s="880">
        <v>44</v>
      </c>
      <c r="F169" s="880">
        <v>7</v>
      </c>
      <c r="G169" s="880">
        <v>1</v>
      </c>
      <c r="H169" s="880">
        <v>21</v>
      </c>
      <c r="I169" s="371">
        <v>2855</v>
      </c>
      <c r="J169" s="880">
        <v>206</v>
      </c>
      <c r="K169" s="880">
        <v>35</v>
      </c>
      <c r="L169" s="880">
        <v>742</v>
      </c>
      <c r="M169" s="880">
        <v>292</v>
      </c>
      <c r="N169" s="880">
        <v>14</v>
      </c>
      <c r="O169" s="880">
        <v>145</v>
      </c>
      <c r="P169" s="881">
        <v>61</v>
      </c>
      <c r="Q169" s="882">
        <f>SUM(B169:P169)</f>
        <v>4559</v>
      </c>
    </row>
    <row r="170" spans="1:17" s="203" customFormat="1" ht="24.75" hidden="1" customHeight="1" x14ac:dyDescent="0.25">
      <c r="A170" s="174" t="s">
        <v>363</v>
      </c>
      <c r="B170" s="883">
        <v>0</v>
      </c>
      <c r="C170" s="884">
        <v>3</v>
      </c>
      <c r="D170" s="884">
        <v>0</v>
      </c>
      <c r="E170" s="884">
        <v>2</v>
      </c>
      <c r="F170" s="884">
        <v>0</v>
      </c>
      <c r="G170" s="884">
        <v>0</v>
      </c>
      <c r="H170" s="884">
        <v>0</v>
      </c>
      <c r="I170" s="885">
        <v>92</v>
      </c>
      <c r="J170" s="884">
        <v>11</v>
      </c>
      <c r="K170" s="884">
        <v>0</v>
      </c>
      <c r="L170" s="884">
        <v>50</v>
      </c>
      <c r="M170" s="884">
        <v>8</v>
      </c>
      <c r="N170" s="884">
        <v>0</v>
      </c>
      <c r="O170" s="884">
        <v>6</v>
      </c>
      <c r="P170" s="886">
        <v>3</v>
      </c>
      <c r="Q170" s="887">
        <f>SUM(B170:P170)</f>
        <v>175</v>
      </c>
    </row>
    <row r="171" spans="1:17" s="203" customFormat="1" ht="27" hidden="1" customHeight="1" thickBot="1" x14ac:dyDescent="0.3">
      <c r="A171" s="93" t="s">
        <v>484</v>
      </c>
      <c r="B171" s="873">
        <f>SUM(B170/B169)</f>
        <v>0</v>
      </c>
      <c r="C171" s="874">
        <f>SUM(C170/C169)</f>
        <v>0.06</v>
      </c>
      <c r="D171" s="874">
        <f t="shared" ref="D171:P171" si="20">SUM(D170/D169)</f>
        <v>0</v>
      </c>
      <c r="E171" s="874">
        <f t="shared" si="20"/>
        <v>4.5454545454545456E-2</v>
      </c>
      <c r="F171" s="874">
        <f t="shared" si="20"/>
        <v>0</v>
      </c>
      <c r="G171" s="874">
        <f t="shared" si="20"/>
        <v>0</v>
      </c>
      <c r="H171" s="874">
        <f t="shared" si="20"/>
        <v>0</v>
      </c>
      <c r="I171" s="874">
        <f t="shared" si="20"/>
        <v>3.222416812609457E-2</v>
      </c>
      <c r="J171" s="874">
        <f t="shared" si="20"/>
        <v>5.3398058252427182E-2</v>
      </c>
      <c r="K171" s="874">
        <f t="shared" si="20"/>
        <v>0</v>
      </c>
      <c r="L171" s="874">
        <f t="shared" si="20"/>
        <v>6.7385444743935305E-2</v>
      </c>
      <c r="M171" s="874">
        <f t="shared" si="20"/>
        <v>2.7397260273972601E-2</v>
      </c>
      <c r="N171" s="874">
        <f t="shared" si="20"/>
        <v>0</v>
      </c>
      <c r="O171" s="874">
        <f t="shared" si="20"/>
        <v>4.1379310344827586E-2</v>
      </c>
      <c r="P171" s="874">
        <f t="shared" si="20"/>
        <v>4.9180327868852458E-2</v>
      </c>
      <c r="Q171" s="889">
        <f>SUM(Q170/Q169)</f>
        <v>3.8385610879578855E-2</v>
      </c>
    </row>
    <row r="172" spans="1:17" s="203" customFormat="1" ht="27" hidden="1" customHeight="1" thickBot="1" x14ac:dyDescent="0.3">
      <c r="A172" s="1899" t="s">
        <v>347</v>
      </c>
      <c r="B172" s="1899"/>
      <c r="C172" s="1899"/>
      <c r="D172" s="1899"/>
      <c r="E172" s="1899"/>
      <c r="F172" s="1899"/>
      <c r="G172" s="1899"/>
      <c r="H172" s="1899"/>
      <c r="I172" s="1899"/>
      <c r="J172" s="1899"/>
      <c r="K172" s="1899"/>
      <c r="L172" s="1899"/>
      <c r="M172" s="1899"/>
      <c r="N172" s="1899"/>
      <c r="O172" s="1899"/>
      <c r="P172" s="1899"/>
      <c r="Q172" s="1899"/>
    </row>
    <row r="173" spans="1:17" ht="21.75" hidden="1" thickBot="1" x14ac:dyDescent="0.4">
      <c r="A173" s="1903" t="s">
        <v>437</v>
      </c>
      <c r="B173" s="1904"/>
      <c r="C173" s="1904"/>
      <c r="D173" s="1904"/>
      <c r="E173" s="1904"/>
      <c r="F173" s="1904"/>
      <c r="G173" s="1904"/>
      <c r="H173" s="1904"/>
      <c r="I173" s="1904"/>
      <c r="J173" s="1904"/>
      <c r="K173" s="1904"/>
      <c r="L173" s="1904"/>
      <c r="M173" s="1904"/>
      <c r="N173" s="1904"/>
      <c r="O173" s="1904"/>
      <c r="P173" s="1904"/>
      <c r="Q173" s="1905"/>
    </row>
    <row r="174" spans="1:17" ht="19.5" hidden="1" customHeight="1" thickBot="1" x14ac:dyDescent="0.35">
      <c r="A174" s="1900" t="s">
        <v>705</v>
      </c>
      <c r="B174" s="1901"/>
      <c r="C174" s="1901"/>
      <c r="D174" s="1901"/>
      <c r="E174" s="1901"/>
      <c r="F174" s="1901"/>
      <c r="G174" s="1901"/>
      <c r="H174" s="1901"/>
      <c r="I174" s="1901"/>
      <c r="J174" s="1901"/>
      <c r="K174" s="1901"/>
      <c r="L174" s="1901"/>
      <c r="M174" s="1901"/>
      <c r="N174" s="1901"/>
      <c r="O174" s="1901"/>
      <c r="P174" s="1901"/>
      <c r="Q174" s="1902"/>
    </row>
    <row r="175" spans="1:17" ht="59.25" hidden="1" customHeight="1" thickBot="1" x14ac:dyDescent="0.3">
      <c r="A175" s="134"/>
      <c r="B175" s="779" t="s">
        <v>80</v>
      </c>
      <c r="C175" s="780" t="s">
        <v>81</v>
      </c>
      <c r="D175" s="780" t="s">
        <v>82</v>
      </c>
      <c r="E175" s="780" t="s">
        <v>83</v>
      </c>
      <c r="F175" s="780" t="s">
        <v>84</v>
      </c>
      <c r="G175" s="780" t="s">
        <v>85</v>
      </c>
      <c r="H175" s="780" t="s">
        <v>86</v>
      </c>
      <c r="I175" s="780" t="s">
        <v>87</v>
      </c>
      <c r="J175" s="780" t="s">
        <v>88</v>
      </c>
      <c r="K175" s="780" t="s">
        <v>89</v>
      </c>
      <c r="L175" s="780" t="s">
        <v>90</v>
      </c>
      <c r="M175" s="780" t="s">
        <v>91</v>
      </c>
      <c r="N175" s="780" t="s">
        <v>92</v>
      </c>
      <c r="O175" s="780" t="s">
        <v>93</v>
      </c>
      <c r="P175" s="781" t="s">
        <v>94</v>
      </c>
      <c r="Q175" s="74" t="s">
        <v>95</v>
      </c>
    </row>
    <row r="176" spans="1:17" s="203" customFormat="1" ht="15.75" hidden="1" thickBot="1" x14ac:dyDescent="0.3">
      <c r="A176" s="1828" t="s">
        <v>265</v>
      </c>
      <c r="B176" s="1839"/>
      <c r="C176" s="1839"/>
      <c r="D176" s="1839"/>
      <c r="E176" s="1839"/>
      <c r="F176" s="1839"/>
      <c r="G176" s="1839"/>
      <c r="H176" s="1839"/>
      <c r="I176" s="1839"/>
      <c r="J176" s="1839"/>
      <c r="K176" s="1839"/>
      <c r="L176" s="1839"/>
      <c r="M176" s="1839"/>
      <c r="N176" s="1839"/>
      <c r="O176" s="1839"/>
      <c r="P176" s="1839"/>
      <c r="Q176" s="1835"/>
    </row>
    <row r="177" spans="1:17" s="203" customFormat="1" ht="24.75" hidden="1" customHeight="1" x14ac:dyDescent="0.25">
      <c r="A177" s="173" t="s">
        <v>479</v>
      </c>
      <c r="B177" s="879">
        <v>113</v>
      </c>
      <c r="C177" s="880">
        <v>636</v>
      </c>
      <c r="D177" s="880">
        <v>536</v>
      </c>
      <c r="E177" s="880">
        <v>277</v>
      </c>
      <c r="F177" s="880">
        <v>224</v>
      </c>
      <c r="G177" s="880">
        <v>0</v>
      </c>
      <c r="H177" s="880">
        <v>75</v>
      </c>
      <c r="I177" s="371">
        <v>18366</v>
      </c>
      <c r="J177" s="880">
        <v>1169</v>
      </c>
      <c r="K177" s="880">
        <v>493</v>
      </c>
      <c r="L177" s="880">
        <v>5586</v>
      </c>
      <c r="M177" s="880">
        <v>1819</v>
      </c>
      <c r="N177" s="880">
        <v>81</v>
      </c>
      <c r="O177" s="880">
        <v>941</v>
      </c>
      <c r="P177" s="881">
        <v>627</v>
      </c>
      <c r="Q177" s="882">
        <f>SUM(B177:P177)</f>
        <v>30943</v>
      </c>
    </row>
    <row r="178" spans="1:17" s="203" customFormat="1" ht="24.75" hidden="1" customHeight="1" thickBot="1" x14ac:dyDescent="0.3">
      <c r="A178" s="93" t="s">
        <v>562</v>
      </c>
      <c r="B178" s="894">
        <f>SUM(B177/Q177)</f>
        <v>3.651876030119898E-3</v>
      </c>
      <c r="C178" s="895">
        <f>SUM(C177/Q177)</f>
        <v>2.0553921727046506E-2</v>
      </c>
      <c r="D178" s="895">
        <f>SUM(D177/Q177)</f>
        <v>1.7322173027825356E-2</v>
      </c>
      <c r="E178" s="895">
        <f>SUM(E177/Q177)</f>
        <v>8.9519438968425815E-3</v>
      </c>
      <c r="F178" s="895">
        <f>SUM(F177/Q177)</f>
        <v>7.2391170862553724E-3</v>
      </c>
      <c r="G178" s="895">
        <f>SUM(G177/Q177)</f>
        <v>0</v>
      </c>
      <c r="H178" s="895">
        <f>SUM(H177/Q177)</f>
        <v>2.4238115244158615E-3</v>
      </c>
      <c r="I178" s="895">
        <v>0.59299999999999997</v>
      </c>
      <c r="J178" s="895">
        <f>SUM(J177/Q177)</f>
        <v>3.7779142293895229E-2</v>
      </c>
      <c r="K178" s="895">
        <f>SUM(K177/Q177)</f>
        <v>1.5932521087160263E-2</v>
      </c>
      <c r="L178" s="895">
        <f>SUM(L177/Q177)</f>
        <v>0.18052548233849336</v>
      </c>
      <c r="M178" s="895">
        <f>SUM(M177/Q177)</f>
        <v>5.8785508838832691E-2</v>
      </c>
      <c r="N178" s="895">
        <f>SUM(N177/Q177)</f>
        <v>2.6177164463691304E-3</v>
      </c>
      <c r="O178" s="895">
        <f>SUM(O177/Q177)</f>
        <v>3.0410755259671008E-2</v>
      </c>
      <c r="P178" s="896">
        <f>SUM(P177/Q177)</f>
        <v>2.0263064344116601E-2</v>
      </c>
      <c r="Q178" s="893">
        <f>SUM(B178:P178)</f>
        <v>0.99945703390104379</v>
      </c>
    </row>
    <row r="179" spans="1:17" s="203" customFormat="1" ht="9.75" hidden="1" customHeight="1" thickBot="1" x14ac:dyDescent="0.3">
      <c r="A179" s="786"/>
      <c r="B179" s="787"/>
      <c r="C179" s="787"/>
      <c r="D179" s="787"/>
      <c r="E179" s="787"/>
      <c r="F179" s="787"/>
      <c r="G179" s="787"/>
      <c r="H179" s="787"/>
      <c r="I179" s="787"/>
      <c r="J179" s="787"/>
      <c r="K179" s="787"/>
      <c r="L179" s="787"/>
      <c r="M179" s="787"/>
      <c r="N179" s="787"/>
      <c r="O179" s="787"/>
      <c r="P179" s="787"/>
      <c r="Q179" s="788"/>
    </row>
    <row r="180" spans="1:17" s="203" customFormat="1" ht="15.75" hidden="1" thickBot="1" x14ac:dyDescent="0.3">
      <c r="A180" s="1828" t="s">
        <v>269</v>
      </c>
      <c r="B180" s="1839"/>
      <c r="C180" s="1839"/>
      <c r="D180" s="1839"/>
      <c r="E180" s="1839"/>
      <c r="F180" s="1839"/>
      <c r="G180" s="1839"/>
      <c r="H180" s="1839"/>
      <c r="I180" s="1839"/>
      <c r="J180" s="1839"/>
      <c r="K180" s="1839"/>
      <c r="L180" s="1839"/>
      <c r="M180" s="1839"/>
      <c r="N180" s="1839"/>
      <c r="O180" s="1839"/>
      <c r="P180" s="1839"/>
      <c r="Q180" s="1835"/>
    </row>
    <row r="181" spans="1:17" s="203" customFormat="1" ht="24.75" hidden="1" customHeight="1" x14ac:dyDescent="0.25">
      <c r="A181" s="173" t="s">
        <v>480</v>
      </c>
      <c r="B181" s="879">
        <v>18</v>
      </c>
      <c r="C181" s="880">
        <v>73</v>
      </c>
      <c r="D181" s="880">
        <v>53</v>
      </c>
      <c r="E181" s="880">
        <v>38</v>
      </c>
      <c r="F181" s="880">
        <v>7</v>
      </c>
      <c r="G181" s="880">
        <v>0</v>
      </c>
      <c r="H181" s="880">
        <v>16</v>
      </c>
      <c r="I181" s="371">
        <v>2895</v>
      </c>
      <c r="J181" s="880">
        <v>253</v>
      </c>
      <c r="K181" s="880">
        <v>27</v>
      </c>
      <c r="L181" s="880">
        <v>832</v>
      </c>
      <c r="M181" s="880">
        <v>344</v>
      </c>
      <c r="N181" s="880">
        <v>16</v>
      </c>
      <c r="O181" s="880">
        <v>135</v>
      </c>
      <c r="P181" s="881">
        <v>90</v>
      </c>
      <c r="Q181" s="882">
        <f>SUM(B181:P181)</f>
        <v>4797</v>
      </c>
    </row>
    <row r="182" spans="1:17" s="203" customFormat="1" ht="24.75" hidden="1" customHeight="1" thickBot="1" x14ac:dyDescent="0.3">
      <c r="A182" s="93" t="s">
        <v>563</v>
      </c>
      <c r="B182" s="894">
        <f>SUM(B181/Q181)</f>
        <v>3.7523452157598499E-3</v>
      </c>
      <c r="C182" s="895">
        <f>SUM(C181/Q181)</f>
        <v>1.521784448613717E-2</v>
      </c>
      <c r="D182" s="895">
        <f>SUM(D181/Q181)</f>
        <v>1.1048572024181781E-2</v>
      </c>
      <c r="E182" s="895">
        <f>SUM(E181/Q181)</f>
        <v>7.9216176777152387E-3</v>
      </c>
      <c r="F182" s="895">
        <f>SUM(F181/Q181)</f>
        <v>1.4592453616843861E-3</v>
      </c>
      <c r="G182" s="895">
        <f>SUM(G181/Q181)</f>
        <v>0</v>
      </c>
      <c r="H182" s="895">
        <f>SUM(H181/Q181)</f>
        <v>3.335417969564311E-3</v>
      </c>
      <c r="I182" s="895">
        <f>SUM(I181/Q181)</f>
        <v>0.60350218886804252</v>
      </c>
      <c r="J182" s="895">
        <f>SUM(J181/Q181)</f>
        <v>5.2741296643735669E-2</v>
      </c>
      <c r="K182" s="895">
        <f>SUM(K181/Q181)</f>
        <v>5.6285178236397749E-3</v>
      </c>
      <c r="L182" s="895">
        <f>SUM(L181/Q181)</f>
        <v>0.17344173441734417</v>
      </c>
      <c r="M182" s="895">
        <f>SUM(M181/Q181)</f>
        <v>7.1711486345632694E-2</v>
      </c>
      <c r="N182" s="895">
        <f>SUM(N181/Q181)</f>
        <v>3.335417969564311E-3</v>
      </c>
      <c r="O182" s="895">
        <f>SUM(O181/Q181)</f>
        <v>2.8142589118198873E-2</v>
      </c>
      <c r="P182" s="896">
        <f>SUM(P181/Q181)</f>
        <v>1.8761726078799251E-2</v>
      </c>
      <c r="Q182" s="893">
        <f>SUM(B182:P182)</f>
        <v>0.99999999999999989</v>
      </c>
    </row>
    <row r="183" spans="1:17" s="203" customFormat="1" ht="10.5" hidden="1" customHeight="1" thickBot="1" x14ac:dyDescent="0.3">
      <c r="A183" s="786"/>
      <c r="B183" s="342"/>
      <c r="C183" s="342"/>
      <c r="D183" s="342"/>
      <c r="E183" s="342"/>
      <c r="F183" s="342"/>
      <c r="G183" s="342"/>
      <c r="H183" s="342"/>
      <c r="I183" s="342"/>
      <c r="J183" s="342"/>
      <c r="K183" s="342"/>
      <c r="L183" s="342"/>
      <c r="M183" s="342"/>
      <c r="N183" s="342"/>
      <c r="O183" s="342"/>
      <c r="P183" s="342"/>
      <c r="Q183" s="788"/>
    </row>
    <row r="184" spans="1:17" s="203" customFormat="1" ht="15.75" hidden="1" customHeight="1" thickBot="1" x14ac:dyDescent="0.3">
      <c r="A184" s="1828" t="s">
        <v>113</v>
      </c>
      <c r="B184" s="1839"/>
      <c r="C184" s="1839"/>
      <c r="D184" s="1839"/>
      <c r="E184" s="1839"/>
      <c r="F184" s="1839"/>
      <c r="G184" s="1839"/>
      <c r="H184" s="1839"/>
      <c r="I184" s="1839"/>
      <c r="J184" s="1839"/>
      <c r="K184" s="1839"/>
      <c r="L184" s="1839"/>
      <c r="M184" s="1839"/>
      <c r="N184" s="1839"/>
      <c r="O184" s="1839"/>
      <c r="P184" s="1839"/>
      <c r="Q184" s="1835"/>
    </row>
    <row r="185" spans="1:17" s="203" customFormat="1" ht="24.75" hidden="1" customHeight="1" x14ac:dyDescent="0.25">
      <c r="A185" s="173" t="s">
        <v>480</v>
      </c>
      <c r="B185" s="879">
        <v>18</v>
      </c>
      <c r="C185" s="880">
        <v>73</v>
      </c>
      <c r="D185" s="880">
        <v>53</v>
      </c>
      <c r="E185" s="880">
        <v>38</v>
      </c>
      <c r="F185" s="880">
        <v>7</v>
      </c>
      <c r="G185" s="880">
        <v>0</v>
      </c>
      <c r="H185" s="880">
        <v>16</v>
      </c>
      <c r="I185" s="371">
        <v>2895</v>
      </c>
      <c r="J185" s="880">
        <v>253</v>
      </c>
      <c r="K185" s="880">
        <v>27</v>
      </c>
      <c r="L185" s="880">
        <v>832</v>
      </c>
      <c r="M185" s="880">
        <v>344</v>
      </c>
      <c r="N185" s="880">
        <v>16</v>
      </c>
      <c r="O185" s="880">
        <v>135</v>
      </c>
      <c r="P185" s="881">
        <v>90</v>
      </c>
      <c r="Q185" s="882">
        <f>SUM(B185:P185)</f>
        <v>4797</v>
      </c>
    </row>
    <row r="186" spans="1:17" s="203" customFormat="1" ht="24.75" hidden="1" customHeight="1" x14ac:dyDescent="0.25">
      <c r="A186" s="174" t="s">
        <v>365</v>
      </c>
      <c r="B186" s="883">
        <v>0</v>
      </c>
      <c r="C186" s="884">
        <v>1</v>
      </c>
      <c r="D186" s="884">
        <v>0</v>
      </c>
      <c r="E186" s="884">
        <v>2</v>
      </c>
      <c r="F186" s="884">
        <v>1</v>
      </c>
      <c r="G186" s="884">
        <v>0</v>
      </c>
      <c r="H186" s="884">
        <v>0</v>
      </c>
      <c r="I186" s="885">
        <v>73</v>
      </c>
      <c r="J186" s="884">
        <v>8</v>
      </c>
      <c r="K186" s="884">
        <v>1</v>
      </c>
      <c r="L186" s="884">
        <v>67</v>
      </c>
      <c r="M186" s="884">
        <v>2</v>
      </c>
      <c r="N186" s="884">
        <v>5</v>
      </c>
      <c r="O186" s="884">
        <v>17</v>
      </c>
      <c r="P186" s="886">
        <v>14</v>
      </c>
      <c r="Q186" s="887">
        <f>SUM(B186:P186)</f>
        <v>191</v>
      </c>
    </row>
    <row r="187" spans="1:17" s="203" customFormat="1" ht="26.25" hidden="1" thickBot="1" x14ac:dyDescent="0.3">
      <c r="A187" s="93" t="s">
        <v>481</v>
      </c>
      <c r="B187" s="873">
        <f>SUM(B186/B185)</f>
        <v>0</v>
      </c>
      <c r="C187" s="874">
        <f>SUM(C186/C185)</f>
        <v>1.3698630136986301E-2</v>
      </c>
      <c r="D187" s="874">
        <f>SUM(D186/D185)</f>
        <v>0</v>
      </c>
      <c r="E187" s="874">
        <f>SUM(E186/E185)</f>
        <v>5.2631578947368418E-2</v>
      </c>
      <c r="F187" s="874">
        <f>SUM(F186/F185)</f>
        <v>0.14285714285714285</v>
      </c>
      <c r="G187" s="874">
        <v>0</v>
      </c>
      <c r="H187" s="874">
        <f t="shared" ref="H187:Q187" si="21">SUM(H186/H185)</f>
        <v>0</v>
      </c>
      <c r="I187" s="874">
        <f t="shared" si="21"/>
        <v>2.5215889464594129E-2</v>
      </c>
      <c r="J187" s="874">
        <f t="shared" si="21"/>
        <v>3.1620553359683792E-2</v>
      </c>
      <c r="K187" s="874">
        <f t="shared" si="21"/>
        <v>3.7037037037037035E-2</v>
      </c>
      <c r="L187" s="874">
        <f t="shared" si="21"/>
        <v>8.0528846153846159E-2</v>
      </c>
      <c r="M187" s="874">
        <f t="shared" si="21"/>
        <v>5.8139534883720929E-3</v>
      </c>
      <c r="N187" s="874">
        <f t="shared" si="21"/>
        <v>0.3125</v>
      </c>
      <c r="O187" s="874">
        <f t="shared" si="21"/>
        <v>0.12592592592592591</v>
      </c>
      <c r="P187" s="888">
        <f t="shared" si="21"/>
        <v>0.15555555555555556</v>
      </c>
      <c r="Q187" s="889">
        <f t="shared" si="21"/>
        <v>3.9816552011673965E-2</v>
      </c>
    </row>
    <row r="188" spans="1:17" s="203" customFormat="1" ht="9.75" hidden="1" customHeight="1" thickBot="1" x14ac:dyDescent="0.3">
      <c r="A188" s="786"/>
      <c r="B188" s="342"/>
      <c r="C188" s="342"/>
      <c r="D188" s="342"/>
      <c r="E188" s="342"/>
      <c r="F188" s="342"/>
      <c r="G188" s="342"/>
      <c r="H188" s="342"/>
      <c r="I188" s="342"/>
      <c r="J188" s="342"/>
      <c r="K188" s="342"/>
      <c r="L188" s="342"/>
      <c r="M188" s="342"/>
      <c r="N188" s="342"/>
      <c r="O188" s="342"/>
      <c r="P188" s="342"/>
      <c r="Q188" s="788"/>
    </row>
    <row r="189" spans="1:17" s="203" customFormat="1" ht="15.75" hidden="1" customHeight="1" thickBot="1" x14ac:dyDescent="0.3">
      <c r="A189" s="1828" t="s">
        <v>115</v>
      </c>
      <c r="B189" s="1839"/>
      <c r="C189" s="1839"/>
      <c r="D189" s="1839"/>
      <c r="E189" s="1839"/>
      <c r="F189" s="1839"/>
      <c r="G189" s="1839"/>
      <c r="H189" s="1839"/>
      <c r="I189" s="1839"/>
      <c r="J189" s="1839"/>
      <c r="K189" s="1839"/>
      <c r="L189" s="1839"/>
      <c r="M189" s="1839"/>
      <c r="N189" s="1839"/>
      <c r="O189" s="1839"/>
      <c r="P189" s="1839"/>
      <c r="Q189" s="1835"/>
    </row>
    <row r="190" spans="1:17" s="203" customFormat="1" ht="24.75" hidden="1" customHeight="1" x14ac:dyDescent="0.25">
      <c r="A190" s="173" t="s">
        <v>480</v>
      </c>
      <c r="B190" s="879">
        <v>18</v>
      </c>
      <c r="C190" s="880">
        <v>73</v>
      </c>
      <c r="D190" s="880">
        <v>53</v>
      </c>
      <c r="E190" s="880">
        <v>38</v>
      </c>
      <c r="F190" s="880">
        <v>7</v>
      </c>
      <c r="G190" s="880">
        <v>0</v>
      </c>
      <c r="H190" s="880">
        <v>16</v>
      </c>
      <c r="I190" s="371">
        <v>2895</v>
      </c>
      <c r="J190" s="880">
        <v>253</v>
      </c>
      <c r="K190" s="880">
        <v>27</v>
      </c>
      <c r="L190" s="880">
        <v>832</v>
      </c>
      <c r="M190" s="880">
        <v>344</v>
      </c>
      <c r="N190" s="880">
        <v>16</v>
      </c>
      <c r="O190" s="880">
        <v>135</v>
      </c>
      <c r="P190" s="881">
        <v>90</v>
      </c>
      <c r="Q190" s="882">
        <f>SUM(B190:P190)</f>
        <v>4797</v>
      </c>
    </row>
    <row r="191" spans="1:17" s="203" customFormat="1" ht="24.75" hidden="1" customHeight="1" x14ac:dyDescent="0.25">
      <c r="A191" s="174" t="s">
        <v>387</v>
      </c>
      <c r="B191" s="883">
        <v>1</v>
      </c>
      <c r="C191" s="884">
        <v>2</v>
      </c>
      <c r="D191" s="884">
        <v>3</v>
      </c>
      <c r="E191" s="884">
        <v>4</v>
      </c>
      <c r="F191" s="884">
        <v>0</v>
      </c>
      <c r="G191" s="884">
        <v>0</v>
      </c>
      <c r="H191" s="884">
        <v>0</v>
      </c>
      <c r="I191" s="885">
        <v>136</v>
      </c>
      <c r="J191" s="884">
        <v>15</v>
      </c>
      <c r="K191" s="884">
        <v>0</v>
      </c>
      <c r="L191" s="884">
        <v>66</v>
      </c>
      <c r="M191" s="884">
        <v>24</v>
      </c>
      <c r="N191" s="884">
        <v>0</v>
      </c>
      <c r="O191" s="884">
        <v>7</v>
      </c>
      <c r="P191" s="886">
        <v>4</v>
      </c>
      <c r="Q191" s="887">
        <f>SUM(B191:P191)</f>
        <v>262</v>
      </c>
    </row>
    <row r="192" spans="1:17" s="203" customFormat="1" ht="26.25" hidden="1" thickBot="1" x14ac:dyDescent="0.3">
      <c r="A192" s="93" t="s">
        <v>482</v>
      </c>
      <c r="B192" s="873">
        <f>SUM(B191/B190)</f>
        <v>5.5555555555555552E-2</v>
      </c>
      <c r="C192" s="874">
        <f>SUM(C191/C190)</f>
        <v>2.7397260273972601E-2</v>
      </c>
      <c r="D192" s="874">
        <f>SUM(D191/D190)</f>
        <v>5.6603773584905662E-2</v>
      </c>
      <c r="E192" s="874">
        <f>SUM(E191/E190)</f>
        <v>0.10526315789473684</v>
      </c>
      <c r="F192" s="874">
        <f>SUM(F191/F190)</f>
        <v>0</v>
      </c>
      <c r="G192" s="874">
        <v>0</v>
      </c>
      <c r="H192" s="874">
        <f t="shared" ref="H192:Q192" si="22">SUM(H191/H190)</f>
        <v>0</v>
      </c>
      <c r="I192" s="874">
        <f t="shared" si="22"/>
        <v>4.6977547495682212E-2</v>
      </c>
      <c r="J192" s="874">
        <f t="shared" si="22"/>
        <v>5.9288537549407112E-2</v>
      </c>
      <c r="K192" s="874">
        <f t="shared" si="22"/>
        <v>0</v>
      </c>
      <c r="L192" s="874">
        <f t="shared" si="22"/>
        <v>7.9326923076923073E-2</v>
      </c>
      <c r="M192" s="874">
        <f t="shared" si="22"/>
        <v>6.9767441860465115E-2</v>
      </c>
      <c r="N192" s="874">
        <f t="shared" si="22"/>
        <v>0</v>
      </c>
      <c r="O192" s="874">
        <f t="shared" si="22"/>
        <v>5.185185185185185E-2</v>
      </c>
      <c r="P192" s="888">
        <f t="shared" si="22"/>
        <v>4.4444444444444446E-2</v>
      </c>
      <c r="Q192" s="889">
        <f t="shared" si="22"/>
        <v>5.4617469251615591E-2</v>
      </c>
    </row>
    <row r="193" spans="1:17" s="203" customFormat="1" ht="9.75" hidden="1" customHeight="1" thickBot="1" x14ac:dyDescent="0.3">
      <c r="A193" s="786"/>
      <c r="B193" s="342"/>
      <c r="C193" s="342"/>
      <c r="D193" s="342"/>
      <c r="E193" s="342"/>
      <c r="F193" s="342"/>
      <c r="G193" s="342"/>
      <c r="H193" s="342"/>
      <c r="I193" s="342"/>
      <c r="J193" s="342"/>
      <c r="K193" s="342"/>
      <c r="L193" s="342"/>
      <c r="M193" s="342"/>
      <c r="N193" s="342"/>
      <c r="O193" s="342"/>
      <c r="P193" s="342"/>
      <c r="Q193" s="788"/>
    </row>
    <row r="194" spans="1:17" s="203" customFormat="1" ht="15.75" hidden="1" customHeight="1" thickBot="1" x14ac:dyDescent="0.3">
      <c r="A194" s="1828" t="s">
        <v>116</v>
      </c>
      <c r="B194" s="1839"/>
      <c r="C194" s="1839"/>
      <c r="D194" s="1839"/>
      <c r="E194" s="1839"/>
      <c r="F194" s="1839"/>
      <c r="G194" s="1839"/>
      <c r="H194" s="1839"/>
      <c r="I194" s="1839"/>
      <c r="J194" s="1839"/>
      <c r="K194" s="1839"/>
      <c r="L194" s="1839"/>
      <c r="M194" s="1839"/>
      <c r="N194" s="1839"/>
      <c r="O194" s="1839"/>
      <c r="P194" s="1839"/>
      <c r="Q194" s="1835"/>
    </row>
    <row r="195" spans="1:17" s="203" customFormat="1" ht="24.75" hidden="1" customHeight="1" x14ac:dyDescent="0.25">
      <c r="A195" s="173" t="s">
        <v>483</v>
      </c>
      <c r="B195" s="879">
        <v>18</v>
      </c>
      <c r="C195" s="880">
        <v>73</v>
      </c>
      <c r="D195" s="880">
        <v>53</v>
      </c>
      <c r="E195" s="880">
        <v>38</v>
      </c>
      <c r="F195" s="880">
        <v>7</v>
      </c>
      <c r="G195" s="880">
        <v>0</v>
      </c>
      <c r="H195" s="880">
        <v>16</v>
      </c>
      <c r="I195" s="371">
        <v>2895</v>
      </c>
      <c r="J195" s="880">
        <v>253</v>
      </c>
      <c r="K195" s="880">
        <v>27</v>
      </c>
      <c r="L195" s="880">
        <v>832</v>
      </c>
      <c r="M195" s="880">
        <v>344</v>
      </c>
      <c r="N195" s="880">
        <v>16</v>
      </c>
      <c r="O195" s="880">
        <v>135</v>
      </c>
      <c r="P195" s="881">
        <v>90</v>
      </c>
      <c r="Q195" s="882">
        <f>SUM(B195:P195)</f>
        <v>4797</v>
      </c>
    </row>
    <row r="196" spans="1:17" s="203" customFormat="1" ht="24.75" hidden="1" customHeight="1" x14ac:dyDescent="0.25">
      <c r="A196" s="174" t="s">
        <v>363</v>
      </c>
      <c r="B196" s="883">
        <v>3</v>
      </c>
      <c r="C196" s="884">
        <v>1</v>
      </c>
      <c r="D196" s="884">
        <v>6</v>
      </c>
      <c r="E196" s="884">
        <v>1</v>
      </c>
      <c r="F196" s="884">
        <v>1</v>
      </c>
      <c r="G196" s="884">
        <v>0</v>
      </c>
      <c r="H196" s="884">
        <v>0</v>
      </c>
      <c r="I196" s="885">
        <v>99</v>
      </c>
      <c r="J196" s="884">
        <v>5</v>
      </c>
      <c r="K196" s="884">
        <v>0</v>
      </c>
      <c r="L196" s="884">
        <v>45</v>
      </c>
      <c r="M196" s="884">
        <v>9</v>
      </c>
      <c r="N196" s="884">
        <v>0</v>
      </c>
      <c r="O196" s="884">
        <v>2</v>
      </c>
      <c r="P196" s="886">
        <v>0</v>
      </c>
      <c r="Q196" s="887">
        <f>SUM(B196:P196)</f>
        <v>172</v>
      </c>
    </row>
    <row r="197" spans="1:17" s="203" customFormat="1" ht="27" hidden="1" customHeight="1" thickBot="1" x14ac:dyDescent="0.3">
      <c r="A197" s="93" t="s">
        <v>484</v>
      </c>
      <c r="B197" s="873">
        <f>SUM(B196/B195)</f>
        <v>0.16666666666666666</v>
      </c>
      <c r="C197" s="874">
        <f>SUM(C196/C195)</f>
        <v>1.3698630136986301E-2</v>
      </c>
      <c r="D197" s="874">
        <f>SUM(D196/D195)</f>
        <v>0.11320754716981132</v>
      </c>
      <c r="E197" s="874">
        <f>SUM(E196/E195)</f>
        <v>2.6315789473684209E-2</v>
      </c>
      <c r="F197" s="874">
        <f>SUM(F196/F195)</f>
        <v>0.14285714285714285</v>
      </c>
      <c r="G197" s="874">
        <v>0</v>
      </c>
      <c r="H197" s="874">
        <f t="shared" ref="H197:Q197" si="23">SUM(H196/H195)</f>
        <v>0</v>
      </c>
      <c r="I197" s="874">
        <f t="shared" si="23"/>
        <v>3.4196891191709843E-2</v>
      </c>
      <c r="J197" s="874">
        <f t="shared" si="23"/>
        <v>1.9762845849802372E-2</v>
      </c>
      <c r="K197" s="874">
        <f t="shared" si="23"/>
        <v>0</v>
      </c>
      <c r="L197" s="874">
        <f t="shared" si="23"/>
        <v>5.4086538461538464E-2</v>
      </c>
      <c r="M197" s="874">
        <f t="shared" si="23"/>
        <v>2.616279069767442E-2</v>
      </c>
      <c r="N197" s="874">
        <f t="shared" si="23"/>
        <v>0</v>
      </c>
      <c r="O197" s="874">
        <f t="shared" si="23"/>
        <v>1.4814814814814815E-2</v>
      </c>
      <c r="P197" s="888">
        <f t="shared" si="23"/>
        <v>0</v>
      </c>
      <c r="Q197" s="889">
        <f t="shared" si="23"/>
        <v>3.5855743172816347E-2</v>
      </c>
    </row>
    <row r="198" spans="1:17" s="203" customFormat="1" hidden="1" x14ac:dyDescent="0.25">
      <c r="A198" s="1899" t="s">
        <v>347</v>
      </c>
      <c r="B198" s="1899"/>
      <c r="C198" s="1899"/>
      <c r="D198" s="1899"/>
      <c r="E198" s="1899"/>
      <c r="F198" s="1899"/>
      <c r="G198" s="1899"/>
      <c r="H198" s="1899"/>
      <c r="I198" s="1899"/>
      <c r="J198" s="1899"/>
      <c r="K198" s="1899"/>
      <c r="L198" s="1899"/>
      <c r="M198" s="1899"/>
      <c r="N198" s="1899"/>
      <c r="O198" s="1899"/>
      <c r="P198" s="1899"/>
      <c r="Q198" s="1899"/>
    </row>
    <row r="199" spans="1:17" ht="15.75" hidden="1" thickBot="1" x14ac:dyDescent="0.3">
      <c r="A199" s="719"/>
      <c r="B199" s="342"/>
      <c r="C199" s="342"/>
      <c r="D199" s="342"/>
      <c r="E199" s="342"/>
      <c r="F199" s="342"/>
      <c r="G199" s="342"/>
      <c r="H199" s="962"/>
      <c r="I199" s="342"/>
      <c r="J199" s="342"/>
      <c r="K199" s="342"/>
      <c r="L199" s="342"/>
      <c r="M199" s="342"/>
      <c r="N199" s="342"/>
      <c r="O199" s="342"/>
      <c r="P199" s="342"/>
      <c r="Q199" s="720"/>
    </row>
    <row r="200" spans="1:17" s="203" customFormat="1" ht="17.25" hidden="1" customHeight="1" thickBot="1" x14ac:dyDescent="0.35">
      <c r="A200" s="1900" t="s">
        <v>261</v>
      </c>
      <c r="B200" s="1901"/>
      <c r="C200" s="1901"/>
      <c r="D200" s="1901"/>
      <c r="E200" s="1901"/>
      <c r="F200" s="1901"/>
      <c r="G200" s="1901"/>
      <c r="H200" s="1901"/>
      <c r="I200" s="1901"/>
      <c r="J200" s="1901"/>
      <c r="K200" s="1901"/>
      <c r="L200" s="1901"/>
      <c r="M200" s="1901"/>
      <c r="N200" s="1901"/>
      <c r="O200" s="1901"/>
      <c r="P200" s="1901"/>
      <c r="Q200" s="1902"/>
    </row>
    <row r="201" spans="1:17" s="203" customFormat="1" ht="24.75" hidden="1" customHeight="1" thickBot="1" x14ac:dyDescent="0.3">
      <c r="A201" s="1828" t="s">
        <v>265</v>
      </c>
      <c r="B201" s="1839"/>
      <c r="C201" s="1839"/>
      <c r="D201" s="1839"/>
      <c r="E201" s="1839"/>
      <c r="F201" s="1839"/>
      <c r="G201" s="1839"/>
      <c r="H201" s="1839"/>
      <c r="I201" s="1839"/>
      <c r="J201" s="1839"/>
      <c r="K201" s="1839"/>
      <c r="L201" s="1839"/>
      <c r="M201" s="1839"/>
      <c r="N201" s="1839"/>
      <c r="O201" s="1839"/>
      <c r="P201" s="1839"/>
      <c r="Q201" s="1835"/>
    </row>
    <row r="202" spans="1:17" s="203" customFormat="1" ht="24.75" hidden="1" customHeight="1" x14ac:dyDescent="0.25">
      <c r="A202" s="173" t="s">
        <v>351</v>
      </c>
      <c r="B202" s="363">
        <v>74</v>
      </c>
      <c r="C202" s="364">
        <v>458</v>
      </c>
      <c r="D202" s="364">
        <v>386</v>
      </c>
      <c r="E202" s="364">
        <v>188</v>
      </c>
      <c r="F202" s="364">
        <v>153</v>
      </c>
      <c r="G202" s="364">
        <v>0</v>
      </c>
      <c r="H202" s="364">
        <v>51</v>
      </c>
      <c r="I202" s="365">
        <v>14305</v>
      </c>
      <c r="J202" s="364">
        <v>728</v>
      </c>
      <c r="K202" s="364">
        <v>304</v>
      </c>
      <c r="L202" s="364">
        <v>4332</v>
      </c>
      <c r="M202" s="364">
        <v>1434</v>
      </c>
      <c r="N202" s="364">
        <v>73</v>
      </c>
      <c r="O202" s="364">
        <v>671</v>
      </c>
      <c r="P202" s="366">
        <v>513</v>
      </c>
      <c r="Q202" s="345">
        <f>SUM(B202:P202)</f>
        <v>23670</v>
      </c>
    </row>
    <row r="203" spans="1:17" s="203" customFormat="1" ht="20.25" hidden="1" customHeight="1" thickBot="1" x14ac:dyDescent="0.3">
      <c r="A203" s="93" t="s">
        <v>364</v>
      </c>
      <c r="B203" s="783">
        <f>SUM(B202/Q202)</f>
        <v>3.1263202365863964E-3</v>
      </c>
      <c r="C203" s="784">
        <f>SUM(C202/Q202)</f>
        <v>1.9349387410223913E-2</v>
      </c>
      <c r="D203" s="784">
        <f>SUM(D202/Q202)</f>
        <v>1.6307562315166876E-2</v>
      </c>
      <c r="E203" s="784">
        <f>SUM(E202/Q202)</f>
        <v>7.9425433037600343E-3</v>
      </c>
      <c r="F203" s="784">
        <f>SUM(F202/Q202)</f>
        <v>6.4638783269961976E-3</v>
      </c>
      <c r="G203" s="784">
        <f>SUM(G202/Q202)</f>
        <v>0</v>
      </c>
      <c r="H203" s="784">
        <f>SUM(H202/Q202)</f>
        <v>2.1546261089987325E-3</v>
      </c>
      <c r="I203" s="784">
        <v>0.60499999999999998</v>
      </c>
      <c r="J203" s="784">
        <f>SUM(J202/Q202)</f>
        <v>3.0756231516687792E-2</v>
      </c>
      <c r="K203" s="784">
        <f>SUM(K202/Q202)</f>
        <v>1.2843261512463034E-2</v>
      </c>
      <c r="L203" s="784">
        <f>SUM(L202/Q202)</f>
        <v>0.18301647655259823</v>
      </c>
      <c r="M203" s="784">
        <f>SUM(M202/Q202)</f>
        <v>6.0583016476552599E-2</v>
      </c>
      <c r="N203" s="784">
        <f>SUM(N202/Q202)</f>
        <v>3.0840726658217152E-3</v>
      </c>
      <c r="O203" s="784">
        <f>SUM(O202/Q202)</f>
        <v>2.834811998310097E-2</v>
      </c>
      <c r="P203" s="785">
        <f>SUM(P202/Q202)</f>
        <v>2.167300380228137E-2</v>
      </c>
      <c r="Q203" s="782">
        <f>SUM(B203:P203)</f>
        <v>1.000648500211238</v>
      </c>
    </row>
    <row r="204" spans="1:17" ht="17.25" hidden="1" customHeight="1" thickBot="1" x14ac:dyDescent="0.3">
      <c r="A204" s="786"/>
      <c r="B204" s="342"/>
      <c r="C204" s="342"/>
      <c r="D204" s="342"/>
      <c r="E204" s="342"/>
      <c r="F204" s="342"/>
      <c r="G204" s="342"/>
      <c r="H204" s="342"/>
      <c r="I204" s="342"/>
      <c r="J204" s="342"/>
      <c r="K204" s="342"/>
      <c r="L204" s="342"/>
      <c r="M204" s="342"/>
      <c r="N204" s="342"/>
      <c r="O204" s="342"/>
      <c r="P204" s="342"/>
      <c r="Q204" s="788"/>
    </row>
    <row r="205" spans="1:17" s="203" customFormat="1" ht="24.75" hidden="1" customHeight="1" thickBot="1" x14ac:dyDescent="0.3">
      <c r="A205" s="1828" t="s">
        <v>269</v>
      </c>
      <c r="B205" s="1839"/>
      <c r="C205" s="1839"/>
      <c r="D205" s="1839"/>
      <c r="E205" s="1839"/>
      <c r="F205" s="1839"/>
      <c r="G205" s="1839"/>
      <c r="H205" s="1839"/>
      <c r="I205" s="1839"/>
      <c r="J205" s="1839"/>
      <c r="K205" s="1839"/>
      <c r="L205" s="1839"/>
      <c r="M205" s="1839"/>
      <c r="N205" s="1839"/>
      <c r="O205" s="1839"/>
      <c r="P205" s="1839"/>
      <c r="Q205" s="1835"/>
    </row>
    <row r="206" spans="1:17" s="203" customFormat="1" ht="24.75" hidden="1" customHeight="1" x14ac:dyDescent="0.25">
      <c r="A206" s="173" t="s">
        <v>386</v>
      </c>
      <c r="B206" s="363">
        <v>15</v>
      </c>
      <c r="C206" s="364">
        <v>63</v>
      </c>
      <c r="D206" s="364">
        <v>48</v>
      </c>
      <c r="E206" s="364">
        <v>34</v>
      </c>
      <c r="F206" s="364">
        <v>25</v>
      </c>
      <c r="G206" s="364">
        <v>0</v>
      </c>
      <c r="H206" s="364">
        <v>7</v>
      </c>
      <c r="I206" s="365">
        <v>2705</v>
      </c>
      <c r="J206" s="364">
        <v>202</v>
      </c>
      <c r="K206" s="364">
        <v>28</v>
      </c>
      <c r="L206" s="364">
        <v>964</v>
      </c>
      <c r="M206" s="364">
        <v>284</v>
      </c>
      <c r="N206" s="364">
        <v>22</v>
      </c>
      <c r="O206" s="364">
        <v>117</v>
      </c>
      <c r="P206" s="366">
        <v>86</v>
      </c>
      <c r="Q206" s="345">
        <f>SUM(B206:P206)</f>
        <v>4600</v>
      </c>
    </row>
    <row r="207" spans="1:17" s="203" customFormat="1" ht="20.25" hidden="1" customHeight="1" thickBot="1" x14ac:dyDescent="0.3">
      <c r="A207" s="93" t="s">
        <v>352</v>
      </c>
      <c r="B207" s="783">
        <f>SUM(B206/Q206)</f>
        <v>3.2608695652173911E-3</v>
      </c>
      <c r="C207" s="784">
        <f>SUM(C206/Q206)</f>
        <v>1.3695652173913043E-2</v>
      </c>
      <c r="D207" s="784">
        <f>SUM(D206/Q206)</f>
        <v>1.0434782608695653E-2</v>
      </c>
      <c r="E207" s="784">
        <f>SUM(E206/Q206)</f>
        <v>7.391304347826087E-3</v>
      </c>
      <c r="F207" s="784">
        <f>SUM(F206/Q206)</f>
        <v>5.434782608695652E-3</v>
      </c>
      <c r="G207" s="784">
        <f>SUM(G206/Q206)</f>
        <v>0</v>
      </c>
      <c r="H207" s="784">
        <f>SUM(H206/Q206)</f>
        <v>1.5217391304347826E-3</v>
      </c>
      <c r="I207" s="784">
        <f>SUM(I206/Q206)</f>
        <v>0.58804347826086956</v>
      </c>
      <c r="J207" s="784">
        <f>SUM(J206/Q206)</f>
        <v>4.3913043478260867E-2</v>
      </c>
      <c r="K207" s="784">
        <f>SUM(K206/Q206)</f>
        <v>6.0869565217391303E-3</v>
      </c>
      <c r="L207" s="784">
        <f>SUM(L206/Q206)</f>
        <v>0.20956521739130435</v>
      </c>
      <c r="M207" s="784">
        <f>SUM(M206/Q206)</f>
        <v>6.1739130434782609E-2</v>
      </c>
      <c r="N207" s="784">
        <f>SUM(N206/Q206)</f>
        <v>4.7826086956521737E-3</v>
      </c>
      <c r="O207" s="784">
        <f>SUM(O206/Q206)</f>
        <v>2.5434782608695652E-2</v>
      </c>
      <c r="P207" s="785">
        <f>SUM(P206/Q206)</f>
        <v>1.8695652173913044E-2</v>
      </c>
      <c r="Q207" s="782">
        <f>SUM(B207:P207)</f>
        <v>1</v>
      </c>
    </row>
    <row r="208" spans="1:17" ht="17.25" hidden="1" customHeight="1" thickBot="1" x14ac:dyDescent="0.3">
      <c r="A208" s="786"/>
      <c r="B208" s="342"/>
      <c r="C208" s="342"/>
      <c r="D208" s="342"/>
      <c r="E208" s="342"/>
      <c r="F208" s="342"/>
      <c r="G208" s="342"/>
      <c r="H208" s="342"/>
      <c r="I208" s="342"/>
      <c r="J208" s="342"/>
      <c r="K208" s="342"/>
      <c r="L208" s="342"/>
      <c r="M208" s="342"/>
      <c r="N208" s="342"/>
      <c r="O208" s="342"/>
      <c r="P208" s="342"/>
      <c r="Q208" s="788"/>
    </row>
    <row r="209" spans="1:17" s="203" customFormat="1" ht="24.75" hidden="1" customHeight="1" thickBot="1" x14ac:dyDescent="0.3">
      <c r="A209" s="1828" t="s">
        <v>113</v>
      </c>
      <c r="B209" s="1829"/>
      <c r="C209" s="1829"/>
      <c r="D209" s="1829"/>
      <c r="E209" s="1829"/>
      <c r="F209" s="1829"/>
      <c r="G209" s="1829"/>
      <c r="H209" s="1829"/>
      <c r="I209" s="1829"/>
      <c r="J209" s="1829"/>
      <c r="K209" s="1829"/>
      <c r="L209" s="1829"/>
      <c r="M209" s="1829"/>
      <c r="N209" s="1829"/>
      <c r="O209" s="1829"/>
      <c r="P209" s="1829"/>
      <c r="Q209" s="1835"/>
    </row>
    <row r="210" spans="1:17" s="203" customFormat="1" ht="24.75" hidden="1" customHeight="1" x14ac:dyDescent="0.25">
      <c r="A210" s="173" t="s">
        <v>386</v>
      </c>
      <c r="B210" s="363">
        <v>15</v>
      </c>
      <c r="C210" s="364">
        <v>63</v>
      </c>
      <c r="D210" s="364">
        <v>48</v>
      </c>
      <c r="E210" s="364">
        <v>34</v>
      </c>
      <c r="F210" s="364">
        <v>25</v>
      </c>
      <c r="G210" s="364">
        <v>0</v>
      </c>
      <c r="H210" s="364">
        <v>7</v>
      </c>
      <c r="I210" s="365">
        <v>2705</v>
      </c>
      <c r="J210" s="364">
        <v>202</v>
      </c>
      <c r="K210" s="364">
        <v>28</v>
      </c>
      <c r="L210" s="364">
        <v>964</v>
      </c>
      <c r="M210" s="364">
        <v>284</v>
      </c>
      <c r="N210" s="364">
        <v>22</v>
      </c>
      <c r="O210" s="364">
        <v>117</v>
      </c>
      <c r="P210" s="366">
        <v>86</v>
      </c>
      <c r="Q210" s="345">
        <f>SUM(B210:P210)</f>
        <v>4600</v>
      </c>
    </row>
    <row r="211" spans="1:17" s="203" customFormat="1" ht="20.25" hidden="1" customHeight="1" x14ac:dyDescent="0.25">
      <c r="A211" s="174" t="s">
        <v>365</v>
      </c>
      <c r="B211" s="408">
        <v>0</v>
      </c>
      <c r="C211" s="409">
        <v>0</v>
      </c>
      <c r="D211" s="409">
        <v>0</v>
      </c>
      <c r="E211" s="409">
        <v>0</v>
      </c>
      <c r="F211" s="409">
        <v>0</v>
      </c>
      <c r="G211" s="409">
        <v>0</v>
      </c>
      <c r="H211" s="409">
        <v>0</v>
      </c>
      <c r="I211" s="410">
        <v>57</v>
      </c>
      <c r="J211" s="409">
        <v>5</v>
      </c>
      <c r="K211" s="409">
        <v>1</v>
      </c>
      <c r="L211" s="409">
        <v>58</v>
      </c>
      <c r="M211" s="409">
        <v>2</v>
      </c>
      <c r="N211" s="409">
        <v>2</v>
      </c>
      <c r="O211" s="409">
        <v>7</v>
      </c>
      <c r="P211" s="411">
        <v>8</v>
      </c>
      <c r="Q211" s="346">
        <f>SUM(B211:P211)</f>
        <v>140</v>
      </c>
    </row>
    <row r="212" spans="1:17" s="203" customFormat="1" ht="26.25" hidden="1" thickBot="1" x14ac:dyDescent="0.3">
      <c r="A212" s="93" t="s">
        <v>388</v>
      </c>
      <c r="B212" s="266">
        <f>B211/B206</f>
        <v>0</v>
      </c>
      <c r="C212" s="267">
        <f>C211/C206</f>
        <v>0</v>
      </c>
      <c r="D212" s="267">
        <f t="shared" ref="D212:P212" si="24">D211/D206</f>
        <v>0</v>
      </c>
      <c r="E212" s="267">
        <f t="shared" si="24"/>
        <v>0</v>
      </c>
      <c r="F212" s="267">
        <f t="shared" si="24"/>
        <v>0</v>
      </c>
      <c r="G212" s="267">
        <v>0</v>
      </c>
      <c r="H212" s="267">
        <f t="shared" si="24"/>
        <v>0</v>
      </c>
      <c r="I212" s="267">
        <f t="shared" si="24"/>
        <v>2.1072088724584104E-2</v>
      </c>
      <c r="J212" s="267">
        <f t="shared" si="24"/>
        <v>2.4752475247524754E-2</v>
      </c>
      <c r="K212" s="267">
        <f t="shared" si="24"/>
        <v>3.5714285714285712E-2</v>
      </c>
      <c r="L212" s="267">
        <f t="shared" si="24"/>
        <v>6.0165975103734441E-2</v>
      </c>
      <c r="M212" s="267">
        <f t="shared" si="24"/>
        <v>7.0422535211267607E-3</v>
      </c>
      <c r="N212" s="267">
        <f t="shared" si="24"/>
        <v>9.0909090909090912E-2</v>
      </c>
      <c r="O212" s="267">
        <f t="shared" si="24"/>
        <v>5.9829059829059832E-2</v>
      </c>
      <c r="P212" s="172">
        <f t="shared" si="24"/>
        <v>9.3023255813953487E-2</v>
      </c>
      <c r="Q212" s="347">
        <f>Q211/Q210</f>
        <v>3.0434782608695653E-2</v>
      </c>
    </row>
    <row r="213" spans="1:17" ht="15.75" hidden="1" customHeight="1" thickBot="1" x14ac:dyDescent="0.3">
      <c r="A213" s="786"/>
      <c r="B213" s="342"/>
      <c r="C213" s="342"/>
      <c r="D213" s="342"/>
      <c r="E213" s="342"/>
      <c r="F213" s="342"/>
      <c r="G213" s="342"/>
      <c r="H213" s="342"/>
      <c r="I213" s="342"/>
      <c r="J213" s="342"/>
      <c r="K213" s="342"/>
      <c r="L213" s="342"/>
      <c r="M213" s="342"/>
      <c r="N213" s="342"/>
      <c r="O213" s="342"/>
      <c r="P213" s="342"/>
      <c r="Q213" s="788"/>
    </row>
    <row r="214" spans="1:17" s="203" customFormat="1" ht="24.75" hidden="1" customHeight="1" thickBot="1" x14ac:dyDescent="0.3">
      <c r="A214" s="1828" t="s">
        <v>115</v>
      </c>
      <c r="B214" s="1839"/>
      <c r="C214" s="1839"/>
      <c r="D214" s="1839"/>
      <c r="E214" s="1839"/>
      <c r="F214" s="1839"/>
      <c r="G214" s="1839"/>
      <c r="H214" s="1839"/>
      <c r="I214" s="1839"/>
      <c r="J214" s="1839"/>
      <c r="K214" s="1839"/>
      <c r="L214" s="1839"/>
      <c r="M214" s="1839"/>
      <c r="N214" s="1839"/>
      <c r="O214" s="1839"/>
      <c r="P214" s="1839"/>
      <c r="Q214" s="1835"/>
    </row>
    <row r="215" spans="1:17" s="203" customFormat="1" ht="24.75" hidden="1" customHeight="1" x14ac:dyDescent="0.25">
      <c r="A215" s="173" t="s">
        <v>386</v>
      </c>
      <c r="B215" s="363">
        <v>15</v>
      </c>
      <c r="C215" s="364">
        <v>63</v>
      </c>
      <c r="D215" s="364">
        <v>48</v>
      </c>
      <c r="E215" s="364">
        <v>34</v>
      </c>
      <c r="F215" s="364">
        <v>25</v>
      </c>
      <c r="G215" s="364">
        <v>0</v>
      </c>
      <c r="H215" s="364">
        <v>7</v>
      </c>
      <c r="I215" s="365">
        <v>2705</v>
      </c>
      <c r="J215" s="364">
        <v>202</v>
      </c>
      <c r="K215" s="364">
        <v>28</v>
      </c>
      <c r="L215" s="364">
        <v>964</v>
      </c>
      <c r="M215" s="364">
        <v>284</v>
      </c>
      <c r="N215" s="364">
        <v>22</v>
      </c>
      <c r="O215" s="364">
        <v>117</v>
      </c>
      <c r="P215" s="366">
        <v>86</v>
      </c>
      <c r="Q215" s="345">
        <v>4600</v>
      </c>
    </row>
    <row r="216" spans="1:17" s="203" customFormat="1" ht="25.5" hidden="1" x14ac:dyDescent="0.25">
      <c r="A216" s="174" t="s">
        <v>387</v>
      </c>
      <c r="B216" s="408">
        <v>1</v>
      </c>
      <c r="C216" s="409">
        <v>2</v>
      </c>
      <c r="D216" s="409">
        <v>10</v>
      </c>
      <c r="E216" s="409">
        <v>8</v>
      </c>
      <c r="F216" s="409">
        <v>3</v>
      </c>
      <c r="G216" s="409">
        <v>0</v>
      </c>
      <c r="H216" s="409">
        <v>0</v>
      </c>
      <c r="I216" s="410">
        <v>248</v>
      </c>
      <c r="J216" s="409">
        <v>13</v>
      </c>
      <c r="K216" s="409">
        <v>2</v>
      </c>
      <c r="L216" s="409">
        <v>106</v>
      </c>
      <c r="M216" s="409">
        <v>26</v>
      </c>
      <c r="N216" s="409">
        <v>0</v>
      </c>
      <c r="O216" s="409">
        <v>10</v>
      </c>
      <c r="P216" s="411">
        <v>5</v>
      </c>
      <c r="Q216" s="346">
        <f>SUM(B216:P216)</f>
        <v>434</v>
      </c>
    </row>
    <row r="217" spans="1:17" s="203" customFormat="1" ht="26.25" hidden="1" thickBot="1" x14ac:dyDescent="0.3">
      <c r="A217" s="93" t="s">
        <v>389</v>
      </c>
      <c r="B217" s="266">
        <f>SUM(B216/B206)</f>
        <v>6.6666666666666666E-2</v>
      </c>
      <c r="C217" s="267">
        <f t="shared" ref="C217:P217" si="25">SUM(C216/C206)</f>
        <v>3.1746031746031744E-2</v>
      </c>
      <c r="D217" s="267">
        <f t="shared" si="25"/>
        <v>0.20833333333333334</v>
      </c>
      <c r="E217" s="267">
        <f t="shared" si="25"/>
        <v>0.23529411764705882</v>
      </c>
      <c r="F217" s="267">
        <f t="shared" si="25"/>
        <v>0.12</v>
      </c>
      <c r="G217" s="267">
        <v>0</v>
      </c>
      <c r="H217" s="267">
        <f t="shared" si="25"/>
        <v>0</v>
      </c>
      <c r="I217" s="267">
        <f t="shared" si="25"/>
        <v>9.1682070240295746E-2</v>
      </c>
      <c r="J217" s="267">
        <f t="shared" si="25"/>
        <v>6.4356435643564358E-2</v>
      </c>
      <c r="K217" s="267">
        <f t="shared" si="25"/>
        <v>7.1428571428571425E-2</v>
      </c>
      <c r="L217" s="267">
        <f t="shared" si="25"/>
        <v>0.10995850622406639</v>
      </c>
      <c r="M217" s="267">
        <f t="shared" si="25"/>
        <v>9.154929577464789E-2</v>
      </c>
      <c r="N217" s="267">
        <f t="shared" si="25"/>
        <v>0</v>
      </c>
      <c r="O217" s="267">
        <f t="shared" si="25"/>
        <v>8.5470085470085472E-2</v>
      </c>
      <c r="P217" s="172">
        <f t="shared" si="25"/>
        <v>5.8139534883720929E-2</v>
      </c>
      <c r="Q217" s="347">
        <f>SUM(Q216/Q210)</f>
        <v>9.4347826086956521E-2</v>
      </c>
    </row>
    <row r="218" spans="1:17" ht="15.75" hidden="1" customHeight="1" thickBot="1" x14ac:dyDescent="0.3">
      <c r="A218" s="786"/>
      <c r="B218" s="342"/>
      <c r="C218" s="342"/>
      <c r="D218" s="342"/>
      <c r="E218" s="342"/>
      <c r="F218" s="342"/>
      <c r="G218" s="342"/>
      <c r="H218" s="342"/>
      <c r="I218" s="342"/>
      <c r="J218" s="342"/>
      <c r="K218" s="342"/>
      <c r="L218" s="342"/>
      <c r="M218" s="342"/>
      <c r="N218" s="342"/>
      <c r="O218" s="342"/>
      <c r="P218" s="342"/>
      <c r="Q218" s="788"/>
    </row>
    <row r="219" spans="1:17" ht="24.75" hidden="1" customHeight="1" thickBot="1" x14ac:dyDescent="0.3">
      <c r="A219" s="1828" t="s">
        <v>116</v>
      </c>
      <c r="B219" s="1839"/>
      <c r="C219" s="1839"/>
      <c r="D219" s="1839"/>
      <c r="E219" s="1839"/>
      <c r="F219" s="1839"/>
      <c r="G219" s="1839"/>
      <c r="H219" s="1839"/>
      <c r="I219" s="1839"/>
      <c r="J219" s="1839"/>
      <c r="K219" s="1839"/>
      <c r="L219" s="1839"/>
      <c r="M219" s="1839"/>
      <c r="N219" s="1839"/>
      <c r="O219" s="1839"/>
      <c r="P219" s="1839"/>
      <c r="Q219" s="1835"/>
    </row>
    <row r="220" spans="1:17" ht="24.75" hidden="1" customHeight="1" x14ac:dyDescent="0.25">
      <c r="A220" s="173" t="s">
        <v>114</v>
      </c>
      <c r="B220" s="363">
        <v>15</v>
      </c>
      <c r="C220" s="364">
        <v>63</v>
      </c>
      <c r="D220" s="364">
        <v>48</v>
      </c>
      <c r="E220" s="364">
        <v>34</v>
      </c>
      <c r="F220" s="364">
        <v>25</v>
      </c>
      <c r="G220" s="364">
        <v>0</v>
      </c>
      <c r="H220" s="364">
        <v>7</v>
      </c>
      <c r="I220" s="365">
        <v>2705</v>
      </c>
      <c r="J220" s="364">
        <v>202</v>
      </c>
      <c r="K220" s="364">
        <v>28</v>
      </c>
      <c r="L220" s="364">
        <v>964</v>
      </c>
      <c r="M220" s="364">
        <v>284</v>
      </c>
      <c r="N220" s="364">
        <v>22</v>
      </c>
      <c r="O220" s="364">
        <v>117</v>
      </c>
      <c r="P220" s="366">
        <v>86</v>
      </c>
      <c r="Q220" s="345">
        <v>4600</v>
      </c>
    </row>
    <row r="221" spans="1:17" ht="25.5" hidden="1" x14ac:dyDescent="0.25">
      <c r="A221" s="174" t="s">
        <v>363</v>
      </c>
      <c r="B221" s="408">
        <v>0</v>
      </c>
      <c r="C221" s="409">
        <v>2</v>
      </c>
      <c r="D221" s="409">
        <v>1</v>
      </c>
      <c r="E221" s="409">
        <v>2</v>
      </c>
      <c r="F221" s="409">
        <v>1</v>
      </c>
      <c r="G221" s="409">
        <v>0</v>
      </c>
      <c r="H221" s="409">
        <v>0</v>
      </c>
      <c r="I221" s="410">
        <v>99</v>
      </c>
      <c r="J221" s="409">
        <v>4</v>
      </c>
      <c r="K221" s="409">
        <v>0</v>
      </c>
      <c r="L221" s="409">
        <v>49</v>
      </c>
      <c r="M221" s="409">
        <v>10</v>
      </c>
      <c r="N221" s="409">
        <v>2</v>
      </c>
      <c r="O221" s="409">
        <v>2</v>
      </c>
      <c r="P221" s="411">
        <v>4</v>
      </c>
      <c r="Q221" s="346">
        <f>SUM(B221:P221)</f>
        <v>176</v>
      </c>
    </row>
    <row r="222" spans="1:17" ht="39" hidden="1" thickBot="1" x14ac:dyDescent="0.3">
      <c r="A222" s="93" t="s">
        <v>390</v>
      </c>
      <c r="B222" s="266">
        <f>SUM(B221/B206)</f>
        <v>0</v>
      </c>
      <c r="C222" s="267">
        <f t="shared" ref="C222:P222" si="26">SUM(C221/C206)</f>
        <v>3.1746031746031744E-2</v>
      </c>
      <c r="D222" s="267">
        <f t="shared" si="26"/>
        <v>2.0833333333333332E-2</v>
      </c>
      <c r="E222" s="267">
        <f t="shared" si="26"/>
        <v>5.8823529411764705E-2</v>
      </c>
      <c r="F222" s="267">
        <f t="shared" si="26"/>
        <v>0.04</v>
      </c>
      <c r="G222" s="267">
        <v>0</v>
      </c>
      <c r="H222" s="267">
        <f t="shared" si="26"/>
        <v>0</v>
      </c>
      <c r="I222" s="267">
        <f t="shared" si="26"/>
        <v>3.6598890942698706E-2</v>
      </c>
      <c r="J222" s="267">
        <f t="shared" si="26"/>
        <v>1.9801980198019802E-2</v>
      </c>
      <c r="K222" s="267">
        <f t="shared" si="26"/>
        <v>0</v>
      </c>
      <c r="L222" s="267">
        <f t="shared" si="26"/>
        <v>5.0829875518672199E-2</v>
      </c>
      <c r="M222" s="267">
        <f t="shared" si="26"/>
        <v>3.5211267605633804E-2</v>
      </c>
      <c r="N222" s="267">
        <f t="shared" si="26"/>
        <v>9.0909090909090912E-2</v>
      </c>
      <c r="O222" s="267">
        <f t="shared" si="26"/>
        <v>1.7094017094017096E-2</v>
      </c>
      <c r="P222" s="172">
        <f t="shared" si="26"/>
        <v>4.6511627906976744E-2</v>
      </c>
      <c r="Q222" s="347">
        <f>SUM(Q221/Q210)</f>
        <v>3.826086956521739E-2</v>
      </c>
    </row>
    <row r="223" spans="1:17" x14ac:dyDescent="0.25">
      <c r="A223" s="1899" t="s">
        <v>347</v>
      </c>
      <c r="B223" s="1899"/>
      <c r="C223" s="1899"/>
      <c r="D223" s="1899"/>
      <c r="E223" s="1899"/>
      <c r="F223" s="1899"/>
      <c r="G223" s="1899"/>
      <c r="H223" s="1899"/>
      <c r="I223" s="1899"/>
      <c r="J223" s="1899"/>
      <c r="K223" s="1899"/>
      <c r="L223" s="1899"/>
      <c r="M223" s="1899"/>
      <c r="N223" s="1899"/>
      <c r="O223" s="1899"/>
      <c r="P223" s="1899"/>
      <c r="Q223" s="1899"/>
    </row>
  </sheetData>
  <sheetProtection algorithmName="SHA-512" hashValue="1Habnk3gUFln8e6gF0Tm3fG3n4h4qSKKLTlpxr4sx6KpMp/DxfW81z+KBrlrtbcVdl6xzotTAMa7dzBxYgcMcg==" saltValue="kfPUJjfP12JyRISAblKeUA==" spinCount="100000" sheet="1" objects="1" scenarios="1"/>
  <mergeCells count="61">
    <mergeCell ref="A28:Q28"/>
    <mergeCell ref="A32:Q32"/>
    <mergeCell ref="A36:Q36"/>
    <mergeCell ref="A41:Q41"/>
    <mergeCell ref="A46:Q46"/>
    <mergeCell ref="A198:Q198"/>
    <mergeCell ref="A173:Q173"/>
    <mergeCell ref="A189:Q189"/>
    <mergeCell ref="A194:Q194"/>
    <mergeCell ref="A174:Q174"/>
    <mergeCell ref="A180:Q180"/>
    <mergeCell ref="A184:Q184"/>
    <mergeCell ref="A176:Q176"/>
    <mergeCell ref="A223:Q223"/>
    <mergeCell ref="A200:Q200"/>
    <mergeCell ref="A205:Q205"/>
    <mergeCell ref="A209:Q209"/>
    <mergeCell ref="A214:Q214"/>
    <mergeCell ref="A219:Q219"/>
    <mergeCell ref="A201:Q201"/>
    <mergeCell ref="A154:Q154"/>
    <mergeCell ref="A158:Q158"/>
    <mergeCell ref="A122:Q122"/>
    <mergeCell ref="A124:Q124"/>
    <mergeCell ref="A128:Q128"/>
    <mergeCell ref="A132:Q132"/>
    <mergeCell ref="A137:Q137"/>
    <mergeCell ref="A142:Q142"/>
    <mergeCell ref="A147:Q147"/>
    <mergeCell ref="A84:Q84"/>
    <mergeCell ref="A108:Q108"/>
    <mergeCell ref="A1:Q1"/>
    <mergeCell ref="A148:Q148"/>
    <mergeCell ref="A150:Q150"/>
    <mergeCell ref="A98:Q98"/>
    <mergeCell ref="A100:Q100"/>
    <mergeCell ref="A104:Q104"/>
    <mergeCell ref="A22:Q22"/>
    <mergeCell ref="A50:Q50"/>
    <mergeCell ref="A52:Q52"/>
    <mergeCell ref="A56:Q56"/>
    <mergeCell ref="A60:Q60"/>
    <mergeCell ref="A65:Q65"/>
    <mergeCell ref="A70:Q70"/>
    <mergeCell ref="A26:Q26"/>
    <mergeCell ref="A163:Q163"/>
    <mergeCell ref="A168:Q168"/>
    <mergeCell ref="A172:Q172"/>
    <mergeCell ref="A2:Q2"/>
    <mergeCell ref="A4:Q4"/>
    <mergeCell ref="A8:Q8"/>
    <mergeCell ref="A12:Q12"/>
    <mergeCell ref="A17:Q17"/>
    <mergeCell ref="A113:Q113"/>
    <mergeCell ref="A118:Q118"/>
    <mergeCell ref="A146:Q146"/>
    <mergeCell ref="A74:Q74"/>
    <mergeCell ref="A76:Q76"/>
    <mergeCell ref="A80:Q80"/>
    <mergeCell ref="A89:Q89"/>
    <mergeCell ref="A94:Q94"/>
  </mergeCells>
  <printOptions horizontalCentered="1"/>
  <pageMargins left="0.2" right="0.2" top="0.81666666666666698" bottom="0.25" header="0.3" footer="0.25"/>
  <pageSetup scale="81" firstPageNumber="13" fitToHeight="0" orientation="landscape" useFirstPageNumber="1" r:id="rId1"/>
  <headerFooter>
    <oddHeader>&amp;L&amp;9
Semi-Annual Child Welfare Report&amp;C&amp;"-,Bold"&amp;14ARIZONA DEPARTMENT of CHILD SAFETY&amp;R&amp;9
January 1, 2021 through June 30, 2021</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9F7A952D73AA4FA3743A54B6876537" ma:contentTypeVersion="11" ma:contentTypeDescription="Create a new document." ma:contentTypeScope="" ma:versionID="3dd5b4e3ceda0cc402aff52317c7da7e">
  <xsd:schema xmlns:xsd="http://www.w3.org/2001/XMLSchema" xmlns:xs="http://www.w3.org/2001/XMLSchema" xmlns:p="http://schemas.microsoft.com/office/2006/metadata/properties" xmlns:ns3="e9cbf2e1-6948-4be5-b552-8fb5a669319f" xmlns:ns4="428b4e48-e622-46cd-bf86-9b4c6683a51f" targetNamespace="http://schemas.microsoft.com/office/2006/metadata/properties" ma:root="true" ma:fieldsID="42a2dbf369a8d416a8560c32db685a1b" ns3:_="" ns4:_="">
    <xsd:import namespace="e9cbf2e1-6948-4be5-b552-8fb5a669319f"/>
    <xsd:import namespace="428b4e48-e622-46cd-bf86-9b4c6683a5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bf2e1-6948-4be5-b552-8fb5a66931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8b4e48-e622-46cd-bf86-9b4c6683a51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D4FB98-C2D0-4231-89B0-98BB234C2B4F}">
  <ds:schemaRefs>
    <ds:schemaRef ds:uri="http://purl.org/dc/terms/"/>
    <ds:schemaRef ds:uri="http://schemas.microsoft.com/office/2006/metadata/properties"/>
    <ds:schemaRef ds:uri="http://schemas.microsoft.com/office/2006/documentManagement/types"/>
    <ds:schemaRef ds:uri="e9cbf2e1-6948-4be5-b552-8fb5a669319f"/>
    <ds:schemaRef ds:uri="http://purl.org/dc/elements/1.1/"/>
    <ds:schemaRef ds:uri="http://schemas.openxmlformats.org/package/2006/metadata/core-properties"/>
    <ds:schemaRef ds:uri="428b4e48-e622-46cd-bf86-9b4c6683a51f"/>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F4B8B4A-2B7B-4A8A-9320-3C38AECB2DEC}">
  <ds:schemaRefs>
    <ds:schemaRef ds:uri="http://schemas.microsoft.com/sharepoint/v3/contenttype/forms"/>
  </ds:schemaRefs>
</ds:datastoreItem>
</file>

<file path=customXml/itemProps3.xml><?xml version="1.0" encoding="utf-8"?>
<ds:datastoreItem xmlns:ds="http://schemas.openxmlformats.org/officeDocument/2006/customXml" ds:itemID="{CF4E8716-AD9B-4454-B569-66A3E7A4B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bf2e1-6948-4be5-b552-8fb5a669319f"/>
    <ds:schemaRef ds:uri="428b4e48-e622-46cd-bf86-9b4c6683a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32</vt:i4>
      </vt:variant>
    </vt:vector>
  </HeadingPairs>
  <TitlesOfParts>
    <vt:vector size="59" baseType="lpstr">
      <vt:lpstr>TOC</vt:lpstr>
      <vt:lpstr>Exec Summary</vt:lpstr>
      <vt:lpstr>Semi-Annual Comparisons</vt:lpstr>
      <vt:lpstr>Reports of CAN</vt:lpstr>
      <vt:lpstr>Assigned Investigations</vt:lpstr>
      <vt:lpstr>Open Investigations</vt:lpstr>
      <vt:lpstr>Completed Investigations</vt:lpstr>
      <vt:lpstr>Safe Haven</vt:lpstr>
      <vt:lpstr>Entries</vt:lpstr>
      <vt:lpstr>OOH</vt:lpstr>
      <vt:lpstr>Case Mgt.</vt:lpstr>
      <vt:lpstr>Placement</vt:lpstr>
      <vt:lpstr>Exits</vt:lpstr>
      <vt:lpstr>Fatalities</vt:lpstr>
      <vt:lpstr>TPR</vt:lpstr>
      <vt:lpstr>Adoption-CP</vt:lpstr>
      <vt:lpstr>Adoption-Disruptions</vt:lpstr>
      <vt:lpstr>Adoption-Finalized</vt:lpstr>
      <vt:lpstr>Caseloads</vt:lpstr>
      <vt:lpstr>DCS Specialists</vt:lpstr>
      <vt:lpstr>Expenditures</vt:lpstr>
      <vt:lpstr>Training and Dependencies</vt:lpstr>
      <vt:lpstr>Title IV-E Waiver</vt:lpstr>
      <vt:lpstr>Faith-Based</vt:lpstr>
      <vt:lpstr>Metric Definition</vt:lpstr>
      <vt:lpstr>Metric Change Log</vt:lpstr>
      <vt:lpstr>DATA LIST</vt:lpstr>
      <vt:lpstr>'Semi-Annual Comparisons'!_ftn1</vt:lpstr>
      <vt:lpstr>'Semi-Annual Comparisons'!_ftn2</vt:lpstr>
      <vt:lpstr>'Semi-Annual Comparisons'!_ftnref1</vt:lpstr>
      <vt:lpstr>'Semi-Annual Comparisons'!_ftnref2</vt:lpstr>
      <vt:lpstr>'Exec Summary'!OLE_LINK1</vt:lpstr>
      <vt:lpstr>'Adoption-CP'!Print_Area</vt:lpstr>
      <vt:lpstr>'Adoption-Disruptions'!Print_Area</vt:lpstr>
      <vt:lpstr>'Adoption-Finalized'!Print_Area</vt:lpstr>
      <vt:lpstr>'Assigned Investigations'!Print_Area</vt:lpstr>
      <vt:lpstr>'Case Mgt.'!Print_Area</vt:lpstr>
      <vt:lpstr>Caseloads!Print_Area</vt:lpstr>
      <vt:lpstr>'Completed Investigations'!Print_Area</vt:lpstr>
      <vt:lpstr>'DCS Specialists'!Print_Area</vt:lpstr>
      <vt:lpstr>Entries!Print_Area</vt:lpstr>
      <vt:lpstr>'Exec Summary'!Print_Area</vt:lpstr>
      <vt:lpstr>Exits!Print_Area</vt:lpstr>
      <vt:lpstr>Expenditures!Print_Area</vt:lpstr>
      <vt:lpstr>Fatalities!Print_Area</vt:lpstr>
      <vt:lpstr>OOH!Print_Area</vt:lpstr>
      <vt:lpstr>'Open Investigations'!Print_Area</vt:lpstr>
      <vt:lpstr>Placement!Print_Area</vt:lpstr>
      <vt:lpstr>'Reports of CAN'!Print_Area</vt:lpstr>
      <vt:lpstr>'Safe Haven'!Print_Area</vt:lpstr>
      <vt:lpstr>'Semi-Annual Comparisons'!Print_Area</vt:lpstr>
      <vt:lpstr>TOC!Print_Area</vt:lpstr>
      <vt:lpstr>TPR!Print_Area</vt:lpstr>
      <vt:lpstr>'Training and Dependencies'!Print_Area</vt:lpstr>
      <vt:lpstr>'Completed Investigations'!Print_Titles</vt:lpstr>
      <vt:lpstr>Entries!Print_Titles</vt:lpstr>
      <vt:lpstr>Placement!Print_Titles</vt:lpstr>
      <vt:lpstr>'Training and Dependencies'!Print_Titles</vt:lpstr>
      <vt:lpstr>'Reports of CAN'!Reports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2020-09-01T16:08:19Z</dcterms:created>
  <dcterms:modified xsi:type="dcterms:W3CDTF">2021-10-06T14:55:09Z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0x010100089F7A952D73AA4FA3743A54B6876537</vt:lpwstr>
  </property>
</Properties>
</file>