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91A5BDC4-A0B3-4906-8D34-DB3A0EA5C18C}" xr6:coauthVersionLast="36" xr6:coauthVersionMax="36" xr10:uidLastSave="{00000000-0000-0000-0000-000000000000}"/>
  <workbookProtection workbookAlgorithmName="SHA-512" workbookHashValue="cnJjjEy+NBejHLf3XeaZBC/uwxCfKTooNtSVf3L+kGIn1OTRld+AuQ6y0wfAjVsDPfBz1oHrGzlBN+yCxBeZNA==" workbookSaltValue="u5CMm16esRy7HV1qM1E13Q==" workbookSpinCount="100000" lockStructure="1"/>
  <bookViews>
    <workbookView xWindow="0" yWindow="0" windowWidth="19200" windowHeight="7050" tabRatio="926" xr2:uid="{00000000-000D-0000-FFFF-FFFF00000000}"/>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Metric Definition" sheetId="19" state="hidden" r:id="rId25"/>
    <sheet name="Metric Change Log" sheetId="20" state="hidden" r:id="rId26"/>
    <sheet name="DATA LIST" sheetId="34" state="hidden" r:id="rId27"/>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Summary'!#REF!</definedName>
    <definedName name="_xlnm.Print_Area" localSheetId="15">'Adoption-CP'!$A$1:$E$196</definedName>
    <definedName name="_xlnm.Print_Area" localSheetId="16">'Adoption-Disruptions'!$A$1:$C$146</definedName>
    <definedName name="_xlnm.Print_Area" localSheetId="17">'Adoption-Finalized'!$A$1:$C$85</definedName>
    <definedName name="_xlnm.Print_Area" localSheetId="4">'Assigned Investigations'!$A$1:$R$81</definedName>
    <definedName name="_xlnm.Print_Area" localSheetId="10">'Case Mgt.'!$A$1:$U$16</definedName>
    <definedName name="_xlnm.Print_Area" localSheetId="18">Caseloads!$A$1:$K$126</definedName>
    <definedName name="_xlnm.Print_Area" localSheetId="6">'Completed Investigations'!$A$1:$S$375</definedName>
    <definedName name="_xlnm.Print_Area" localSheetId="19">'DCS Specialists'!$A$1:$K$278</definedName>
    <definedName name="_xlnm.Print_Area" localSheetId="8">Entries!$A$1:$Q$247</definedName>
    <definedName name="_xlnm.Print_Area" localSheetId="1">'Exec Summary'!$A$1:$B$70</definedName>
    <definedName name="_xlnm.Print_Area" localSheetId="12">Exits!$A$1:$R$157</definedName>
    <definedName name="_xlnm.Print_Area" localSheetId="20">Expenditures!$A$2:$R$126</definedName>
    <definedName name="_xlnm.Print_Area" localSheetId="13">Fatalities!$A$1:$R$189</definedName>
    <definedName name="_xlnm.Print_Area" localSheetId="9">OOH!$A$1:$S$89</definedName>
    <definedName name="_xlnm.Print_Area" localSheetId="5">'Open Investigations'!$A$1:$R$82</definedName>
    <definedName name="_xlnm.Print_Area" localSheetId="11">Placement!$A$1:$L$241</definedName>
    <definedName name="_xlnm.Print_Area" localSheetId="3">'Reports of CAN'!$A$1:$X$28</definedName>
    <definedName name="_xlnm.Print_Area" localSheetId="7">'Safe Haven'!$A$1:$M$20</definedName>
    <definedName name="_xlnm.Print_Area" localSheetId="2">'Semi-Annual Comparisons'!$A$1:$P$33</definedName>
    <definedName name="_xlnm.Print_Area" localSheetId="0">TOC!$A$1:$B$31</definedName>
    <definedName name="_xlnm.Print_Area" localSheetId="14">TPR!$A$2:$R$62</definedName>
    <definedName name="_xlnm.Print_Area" localSheetId="21">'Training and Dependencies'!$A$2:$M$46</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7" l="1"/>
  <c r="Z23" i="2"/>
  <c r="Z24" i="2"/>
  <c r="Z25" i="2"/>
  <c r="Z26" i="2"/>
  <c r="Z27" i="2"/>
  <c r="R24" i="1" l="1"/>
  <c r="R25" i="1" s="1"/>
  <c r="R22" i="1"/>
  <c r="D85" i="8"/>
  <c r="R18" i="1" s="1"/>
  <c r="E85" i="8"/>
  <c r="R19" i="1" s="1"/>
  <c r="D83" i="8"/>
  <c r="Y23" i="2"/>
  <c r="Y25" i="2"/>
  <c r="L37" i="30"/>
  <c r="L44" i="30"/>
  <c r="D60" i="10" l="1"/>
  <c r="F52" i="10"/>
  <c r="K46" i="25"/>
  <c r="F60" i="8"/>
  <c r="D60" i="8"/>
  <c r="D72" i="8"/>
  <c r="R12" i="1" s="1"/>
  <c r="D33" i="8"/>
  <c r="Q125" i="4"/>
  <c r="R121" i="4"/>
  <c r="R117" i="4"/>
  <c r="R113" i="4"/>
  <c r="R109" i="4"/>
  <c r="C102" i="4"/>
  <c r="D105" i="4"/>
  <c r="E105" i="4"/>
  <c r="F105" i="4"/>
  <c r="G105" i="4"/>
  <c r="H105" i="4"/>
  <c r="I105" i="4"/>
  <c r="J105" i="4"/>
  <c r="K105" i="4"/>
  <c r="L105" i="4"/>
  <c r="M105" i="4"/>
  <c r="N105" i="4"/>
  <c r="O105" i="4"/>
  <c r="P105" i="4"/>
  <c r="Q105" i="4"/>
  <c r="C105" i="4"/>
  <c r="R100" i="4"/>
  <c r="R96" i="4"/>
  <c r="R92" i="4"/>
  <c r="R88" i="4"/>
  <c r="D104" i="4"/>
  <c r="E104" i="4"/>
  <c r="F104" i="4"/>
  <c r="G104" i="4"/>
  <c r="H104" i="4"/>
  <c r="I104" i="4"/>
  <c r="J104" i="4"/>
  <c r="K104" i="4"/>
  <c r="L104" i="4"/>
  <c r="M104" i="4"/>
  <c r="N104" i="4"/>
  <c r="O104" i="4"/>
  <c r="P104" i="4"/>
  <c r="Q104" i="4"/>
  <c r="C104" i="4"/>
  <c r="D103" i="4"/>
  <c r="E103" i="4"/>
  <c r="F103" i="4"/>
  <c r="G103" i="4"/>
  <c r="H103" i="4"/>
  <c r="I103" i="4"/>
  <c r="J103" i="4"/>
  <c r="K103" i="4"/>
  <c r="L103" i="4"/>
  <c r="M103" i="4"/>
  <c r="N103" i="4"/>
  <c r="O103" i="4"/>
  <c r="P103" i="4"/>
  <c r="Q103" i="4"/>
  <c r="C103" i="4"/>
  <c r="G102" i="4"/>
  <c r="H102" i="4"/>
  <c r="I102" i="4"/>
  <c r="J102" i="4"/>
  <c r="K102" i="4"/>
  <c r="L102" i="4"/>
  <c r="M102" i="4"/>
  <c r="N102" i="4"/>
  <c r="O102" i="4"/>
  <c r="P102" i="4"/>
  <c r="Q102" i="4"/>
  <c r="D102" i="4"/>
  <c r="E102" i="4"/>
  <c r="F102" i="4"/>
  <c r="P125" i="4"/>
  <c r="O125" i="4"/>
  <c r="N125" i="4"/>
  <c r="M125" i="4"/>
  <c r="L125" i="4"/>
  <c r="K125" i="4"/>
  <c r="J125" i="4"/>
  <c r="I125" i="4"/>
  <c r="H125" i="4"/>
  <c r="G125" i="4"/>
  <c r="F125" i="4"/>
  <c r="E125" i="4"/>
  <c r="D125" i="4"/>
  <c r="C125" i="4"/>
  <c r="R125" i="4" l="1"/>
  <c r="R104" i="4"/>
  <c r="K90" i="33"/>
  <c r="K89" i="33"/>
  <c r="J74" i="33"/>
  <c r="I74" i="33"/>
  <c r="H74" i="33"/>
  <c r="G74" i="33"/>
  <c r="F74" i="33"/>
  <c r="E74" i="33"/>
  <c r="D74" i="33"/>
  <c r="K73" i="33"/>
  <c r="K72" i="33"/>
  <c r="K71" i="33"/>
  <c r="K70" i="33"/>
  <c r="K69" i="33"/>
  <c r="J64" i="33"/>
  <c r="I64" i="33"/>
  <c r="H64" i="33"/>
  <c r="G64" i="33"/>
  <c r="F64" i="33"/>
  <c r="E64" i="33"/>
  <c r="D64" i="33"/>
  <c r="K63" i="33"/>
  <c r="K62" i="33"/>
  <c r="K61" i="33"/>
  <c r="K60" i="33"/>
  <c r="K59" i="33"/>
  <c r="J53" i="33"/>
  <c r="J54" i="33" s="1"/>
  <c r="I53" i="33"/>
  <c r="I54" i="33" s="1"/>
  <c r="H53" i="33"/>
  <c r="H54" i="33" s="1"/>
  <c r="G53" i="33"/>
  <c r="G54" i="33" s="1"/>
  <c r="F53" i="33"/>
  <c r="F54" i="33" s="1"/>
  <c r="E53" i="33"/>
  <c r="E54" i="33" s="1"/>
  <c r="D53" i="33"/>
  <c r="D54" i="33" s="1"/>
  <c r="K52" i="33"/>
  <c r="K51" i="33"/>
  <c r="K50" i="33"/>
  <c r="G28" i="15"/>
  <c r="F28" i="15"/>
  <c r="E28" i="15"/>
  <c r="D28" i="15"/>
  <c r="C28" i="15"/>
  <c r="K27" i="15"/>
  <c r="K26" i="15"/>
  <c r="G24" i="15"/>
  <c r="F24" i="15"/>
  <c r="E24" i="15"/>
  <c r="D24" i="15"/>
  <c r="C24" i="15"/>
  <c r="K23" i="15"/>
  <c r="K22" i="15"/>
  <c r="J20" i="15"/>
  <c r="I20" i="15"/>
  <c r="G20" i="15"/>
  <c r="F20" i="15"/>
  <c r="E20" i="15"/>
  <c r="D20" i="15"/>
  <c r="C20" i="15"/>
  <c r="K19" i="15"/>
  <c r="K18" i="15"/>
  <c r="B35" i="13"/>
  <c r="C34" i="13" s="1"/>
  <c r="C32" i="13"/>
  <c r="B30" i="13"/>
  <c r="B74" i="12"/>
  <c r="C71" i="12" s="1"/>
  <c r="B69" i="12"/>
  <c r="C67" i="12" s="1"/>
  <c r="B64" i="12"/>
  <c r="C63" i="12" s="1"/>
  <c r="B58" i="12"/>
  <c r="C55" i="12" s="1"/>
  <c r="B50" i="12"/>
  <c r="C47" i="12" s="1"/>
  <c r="B99" i="11"/>
  <c r="B94" i="11"/>
  <c r="C93" i="11" s="1"/>
  <c r="B88" i="11"/>
  <c r="C87" i="11" s="1"/>
  <c r="C81" i="11"/>
  <c r="D79" i="11"/>
  <c r="E77" i="11" s="1"/>
  <c r="B79" i="11"/>
  <c r="C78" i="11" s="1"/>
  <c r="D72" i="11"/>
  <c r="B72" i="11"/>
  <c r="C70" i="11" s="1"/>
  <c r="C71" i="11"/>
  <c r="D64" i="11"/>
  <c r="B64" i="11"/>
  <c r="P17" i="28"/>
  <c r="O17" i="28"/>
  <c r="N17" i="28"/>
  <c r="M17" i="28"/>
  <c r="L17" i="28"/>
  <c r="K17" i="28"/>
  <c r="J17" i="28"/>
  <c r="I17" i="28"/>
  <c r="H17" i="28"/>
  <c r="G17" i="28"/>
  <c r="F17" i="28"/>
  <c r="E17" i="28"/>
  <c r="D17" i="28"/>
  <c r="C17" i="28"/>
  <c r="B17" i="28"/>
  <c r="Q16" i="28"/>
  <c r="Q15" i="28"/>
  <c r="Q14" i="28"/>
  <c r="Q13" i="28"/>
  <c r="P26" i="27"/>
  <c r="O26" i="27"/>
  <c r="N26" i="27"/>
  <c r="M26" i="27"/>
  <c r="L26" i="27"/>
  <c r="K26" i="27"/>
  <c r="J26" i="27"/>
  <c r="I26" i="27"/>
  <c r="H26" i="27"/>
  <c r="G26" i="27"/>
  <c r="F26" i="27"/>
  <c r="E26" i="27"/>
  <c r="D26" i="27"/>
  <c r="C26" i="27"/>
  <c r="B26" i="27"/>
  <c r="Q25" i="27"/>
  <c r="Q24" i="27"/>
  <c r="Q23" i="27"/>
  <c r="Q22" i="27"/>
  <c r="Q21" i="27"/>
  <c r="P74" i="10"/>
  <c r="Q73" i="10" s="1"/>
  <c r="N74" i="10"/>
  <c r="O72" i="10" s="1"/>
  <c r="L74" i="10"/>
  <c r="M73" i="10" s="1"/>
  <c r="J74" i="10"/>
  <c r="K72" i="10" s="1"/>
  <c r="H74" i="10"/>
  <c r="I71" i="10" s="1"/>
  <c r="F74" i="10"/>
  <c r="G73" i="10" s="1"/>
  <c r="D74" i="10"/>
  <c r="E73" i="10" s="1"/>
  <c r="B74" i="10"/>
  <c r="R73" i="10"/>
  <c r="R72" i="10"/>
  <c r="R71" i="10"/>
  <c r="R70" i="10"/>
  <c r="P68" i="10"/>
  <c r="Q66" i="10" s="1"/>
  <c r="N68" i="10"/>
  <c r="O67" i="10" s="1"/>
  <c r="L68" i="10"/>
  <c r="M64" i="10" s="1"/>
  <c r="J68" i="10"/>
  <c r="K64" i="10" s="1"/>
  <c r="H68" i="10"/>
  <c r="I66" i="10" s="1"/>
  <c r="F68" i="10"/>
  <c r="G67" i="10" s="1"/>
  <c r="D68" i="10"/>
  <c r="E64" i="10" s="1"/>
  <c r="B68" i="10"/>
  <c r="C67" i="10" s="1"/>
  <c r="R67" i="10"/>
  <c r="R66" i="10"/>
  <c r="R65" i="10"/>
  <c r="R64" i="10"/>
  <c r="R63" i="10"/>
  <c r="R62" i="10"/>
  <c r="P60" i="10"/>
  <c r="Q55" i="10" s="1"/>
  <c r="N60" i="10"/>
  <c r="O56" i="10" s="1"/>
  <c r="L60" i="10"/>
  <c r="M58" i="10" s="1"/>
  <c r="J60" i="10"/>
  <c r="K58" i="10" s="1"/>
  <c r="H60" i="10"/>
  <c r="I59" i="10" s="1"/>
  <c r="F60" i="10"/>
  <c r="G59" i="10" s="1"/>
  <c r="E56" i="10"/>
  <c r="B60" i="10"/>
  <c r="C58" i="10" s="1"/>
  <c r="R59" i="10"/>
  <c r="M59" i="10"/>
  <c r="R58" i="10"/>
  <c r="E58" i="10"/>
  <c r="R57" i="10"/>
  <c r="R56" i="10"/>
  <c r="R55" i="10"/>
  <c r="M55" i="10"/>
  <c r="R54" i="10"/>
  <c r="M54" i="10"/>
  <c r="P52" i="10"/>
  <c r="Q47" i="10" s="1"/>
  <c r="N52" i="10"/>
  <c r="O49" i="10" s="1"/>
  <c r="L52" i="10"/>
  <c r="M49" i="10" s="1"/>
  <c r="J52" i="10"/>
  <c r="K51" i="10" s="1"/>
  <c r="H52" i="10"/>
  <c r="I49" i="10" s="1"/>
  <c r="G49" i="10"/>
  <c r="D52" i="10"/>
  <c r="E49" i="10" s="1"/>
  <c r="B52" i="10"/>
  <c r="C51" i="10" s="1"/>
  <c r="R51" i="10"/>
  <c r="Q51" i="10"/>
  <c r="M51" i="10"/>
  <c r="R50" i="10"/>
  <c r="R49" i="10"/>
  <c r="R48" i="10"/>
  <c r="Q48" i="10"/>
  <c r="K48" i="10"/>
  <c r="R47" i="10"/>
  <c r="R46" i="10"/>
  <c r="R45" i="10"/>
  <c r="R44" i="10"/>
  <c r="Q44" i="10"/>
  <c r="K44" i="10"/>
  <c r="I44" i="10"/>
  <c r="C44" i="10"/>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E14" i="26"/>
  <c r="R23" i="1" s="1"/>
  <c r="E7" i="26"/>
  <c r="E6" i="26"/>
  <c r="E65" i="8"/>
  <c r="E56" i="8"/>
  <c r="D40" i="8"/>
  <c r="E39" i="8" s="1"/>
  <c r="E32" i="8"/>
  <c r="D23" i="8"/>
  <c r="E22" i="8" s="1"/>
  <c r="D14" i="8"/>
  <c r="R11" i="1" s="1"/>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M10" i="7" s="1"/>
  <c r="Q5" i="7"/>
  <c r="N6" i="7" s="1"/>
  <c r="Q126" i="4"/>
  <c r="P126" i="4"/>
  <c r="O126" i="4"/>
  <c r="N126" i="4"/>
  <c r="M126" i="4"/>
  <c r="L126" i="4"/>
  <c r="K126" i="4"/>
  <c r="J126" i="4"/>
  <c r="I126" i="4"/>
  <c r="H126" i="4"/>
  <c r="G126" i="4"/>
  <c r="F126" i="4"/>
  <c r="E126" i="4"/>
  <c r="D126" i="4"/>
  <c r="C126" i="4"/>
  <c r="Q124" i="4"/>
  <c r="P124" i="4"/>
  <c r="O124" i="4"/>
  <c r="N124" i="4"/>
  <c r="M124" i="4"/>
  <c r="L124" i="4"/>
  <c r="K124" i="4"/>
  <c r="J124" i="4"/>
  <c r="I124" i="4"/>
  <c r="H124" i="4"/>
  <c r="G124" i="4"/>
  <c r="F124" i="4"/>
  <c r="E124" i="4"/>
  <c r="D124" i="4"/>
  <c r="C124" i="4"/>
  <c r="Q123" i="4"/>
  <c r="P123" i="4"/>
  <c r="P129" i="4" s="1"/>
  <c r="O123" i="4"/>
  <c r="N123" i="4"/>
  <c r="M123" i="4"/>
  <c r="L123" i="4"/>
  <c r="K123" i="4"/>
  <c r="J123" i="4"/>
  <c r="I123" i="4"/>
  <c r="H123" i="4"/>
  <c r="G123" i="4"/>
  <c r="F123" i="4"/>
  <c r="E123" i="4"/>
  <c r="D123" i="4"/>
  <c r="C123" i="4"/>
  <c r="R122" i="4"/>
  <c r="R120" i="4"/>
  <c r="R119" i="4"/>
  <c r="S121" i="4" s="1"/>
  <c r="R118" i="4"/>
  <c r="R116" i="4"/>
  <c r="R115" i="4"/>
  <c r="R114" i="4"/>
  <c r="R112" i="4"/>
  <c r="R111" i="4"/>
  <c r="R110" i="4"/>
  <c r="R108" i="4"/>
  <c r="R107" i="4"/>
  <c r="R101" i="4"/>
  <c r="R99" i="4"/>
  <c r="R98" i="4"/>
  <c r="S100" i="4" s="1"/>
  <c r="R97" i="4"/>
  <c r="R95" i="4"/>
  <c r="R94" i="4"/>
  <c r="R93" i="4"/>
  <c r="R91" i="4"/>
  <c r="R90" i="4"/>
  <c r="S92" i="4" s="1"/>
  <c r="R89" i="4"/>
  <c r="R87" i="4"/>
  <c r="R86" i="4"/>
  <c r="S88" i="4" s="1"/>
  <c r="R105" i="4" l="1"/>
  <c r="C63" i="11"/>
  <c r="R27" i="1"/>
  <c r="R103" i="4"/>
  <c r="E62" i="11"/>
  <c r="E59" i="11"/>
  <c r="C84" i="11"/>
  <c r="E129" i="4"/>
  <c r="M129" i="4"/>
  <c r="C29" i="13"/>
  <c r="R28" i="1"/>
  <c r="J129" i="4"/>
  <c r="E70" i="11"/>
  <c r="E69" i="11"/>
  <c r="E44" i="10"/>
  <c r="E52" i="10" s="1"/>
  <c r="C77" i="11"/>
  <c r="C68" i="12"/>
  <c r="C98" i="11"/>
  <c r="C97" i="11"/>
  <c r="E76" i="11"/>
  <c r="C72" i="12"/>
  <c r="C57" i="12"/>
  <c r="C52" i="12"/>
  <c r="C53" i="12"/>
  <c r="C54" i="12"/>
  <c r="C56" i="12"/>
  <c r="C45" i="12"/>
  <c r="C46" i="12"/>
  <c r="C48" i="12"/>
  <c r="K53" i="33"/>
  <c r="K80" i="33" s="1"/>
  <c r="K79" i="33" s="1"/>
  <c r="Q70" i="10"/>
  <c r="Q72" i="10"/>
  <c r="O73" i="10"/>
  <c r="O71" i="10"/>
  <c r="O70" i="10"/>
  <c r="M70" i="10"/>
  <c r="M72" i="10"/>
  <c r="M71" i="10"/>
  <c r="K73" i="10"/>
  <c r="K71" i="10"/>
  <c r="K70" i="10"/>
  <c r="G70" i="10"/>
  <c r="E72" i="10"/>
  <c r="E71" i="10"/>
  <c r="E70" i="10"/>
  <c r="C70" i="10"/>
  <c r="C71" i="10"/>
  <c r="C72" i="10"/>
  <c r="Q67" i="10"/>
  <c r="K65" i="10"/>
  <c r="K67" i="10"/>
  <c r="K63" i="10"/>
  <c r="K62" i="10"/>
  <c r="K66" i="10"/>
  <c r="I67" i="10"/>
  <c r="I63" i="10"/>
  <c r="G62" i="10"/>
  <c r="G66" i="10"/>
  <c r="G65" i="10"/>
  <c r="C66" i="10"/>
  <c r="C62" i="10"/>
  <c r="C65" i="10"/>
  <c r="C64" i="10"/>
  <c r="Q56" i="10"/>
  <c r="Q57" i="10"/>
  <c r="Q58" i="10"/>
  <c r="O55" i="10"/>
  <c r="O58" i="10"/>
  <c r="O54" i="10"/>
  <c r="O57" i="10"/>
  <c r="O59" i="10"/>
  <c r="K54" i="10"/>
  <c r="K56" i="10"/>
  <c r="K55" i="10"/>
  <c r="K59" i="10"/>
  <c r="I54" i="10"/>
  <c r="E55" i="10"/>
  <c r="E54" i="10"/>
  <c r="E57" i="10"/>
  <c r="E59" i="10"/>
  <c r="C57" i="10"/>
  <c r="C59" i="10"/>
  <c r="C56" i="10"/>
  <c r="C55" i="10"/>
  <c r="G56" i="10"/>
  <c r="G57" i="10"/>
  <c r="G54" i="10"/>
  <c r="G55" i="10"/>
  <c r="G58" i="10"/>
  <c r="Q45" i="10"/>
  <c r="Q52" i="10" s="1"/>
  <c r="Q49" i="10"/>
  <c r="Q46" i="10"/>
  <c r="Q50" i="10"/>
  <c r="M47" i="10"/>
  <c r="I48" i="10"/>
  <c r="E47" i="10"/>
  <c r="E48" i="10"/>
  <c r="E51" i="10"/>
  <c r="C48" i="10"/>
  <c r="E13" i="8"/>
  <c r="E6" i="8"/>
  <c r="E54" i="8"/>
  <c r="E58" i="8"/>
  <c r="E71" i="8"/>
  <c r="E64" i="8"/>
  <c r="E66" i="8"/>
  <c r="E67" i="8"/>
  <c r="E68" i="8"/>
  <c r="E69" i="8"/>
  <c r="E70" i="8"/>
  <c r="E19" i="8"/>
  <c r="I129" i="4"/>
  <c r="G129" i="4"/>
  <c r="F129" i="4"/>
  <c r="D129" i="4"/>
  <c r="H129" i="4"/>
  <c r="K129" i="4"/>
  <c r="L129" i="4"/>
  <c r="N129" i="4"/>
  <c r="O129" i="4"/>
  <c r="Q129" i="4"/>
  <c r="C128" i="4"/>
  <c r="C129" i="4"/>
  <c r="L127" i="4"/>
  <c r="D130" i="4"/>
  <c r="S108" i="4"/>
  <c r="Q128" i="4"/>
  <c r="C127" i="4"/>
  <c r="K127" i="4"/>
  <c r="I128" i="4"/>
  <c r="H130" i="4"/>
  <c r="P130" i="4"/>
  <c r="J130" i="4"/>
  <c r="R102" i="4"/>
  <c r="S96" i="4"/>
  <c r="S119" i="4"/>
  <c r="S115" i="4"/>
  <c r="S114" i="4"/>
  <c r="S86" i="4"/>
  <c r="K28" i="15"/>
  <c r="K20" i="15"/>
  <c r="C73" i="12"/>
  <c r="C74" i="12" s="1"/>
  <c r="K74" i="33"/>
  <c r="G80" i="33"/>
  <c r="G79" i="33" s="1"/>
  <c r="F80" i="33"/>
  <c r="F79" i="33" s="1"/>
  <c r="Q17" i="28"/>
  <c r="G127" i="4"/>
  <c r="O127" i="4"/>
  <c r="H128" i="4"/>
  <c r="P128" i="4"/>
  <c r="Q15" i="7"/>
  <c r="E20" i="8"/>
  <c r="E57" i="8"/>
  <c r="M44" i="10"/>
  <c r="E46" i="10"/>
  <c r="I47" i="10"/>
  <c r="M48" i="10"/>
  <c r="E50" i="10"/>
  <c r="I51" i="10"/>
  <c r="I55" i="10"/>
  <c r="Q59" i="10"/>
  <c r="Q63" i="10"/>
  <c r="E65" i="10"/>
  <c r="R74" i="10"/>
  <c r="Q71" i="10"/>
  <c r="D18" i="28"/>
  <c r="C59" i="11"/>
  <c r="C66" i="11"/>
  <c r="C85" i="11"/>
  <c r="C96" i="11"/>
  <c r="C49" i="12"/>
  <c r="C60" i="12"/>
  <c r="H80" i="33"/>
  <c r="H79" i="33" s="1"/>
  <c r="C58" i="11"/>
  <c r="H127" i="4"/>
  <c r="G46" i="10"/>
  <c r="G50" i="10"/>
  <c r="I56" i="10"/>
  <c r="O62" i="10"/>
  <c r="O66" i="10"/>
  <c r="C67" i="11"/>
  <c r="K54" i="33"/>
  <c r="I80" i="33"/>
  <c r="I79" i="33" s="1"/>
  <c r="C57" i="11"/>
  <c r="O63" i="10"/>
  <c r="S97" i="4"/>
  <c r="C6" i="7"/>
  <c r="Q25" i="7"/>
  <c r="I46" i="10"/>
  <c r="I50" i="10"/>
  <c r="I57" i="10"/>
  <c r="R60" i="10"/>
  <c r="R68" i="10"/>
  <c r="C60" i="11"/>
  <c r="C68" i="11"/>
  <c r="C90" i="11"/>
  <c r="C26" i="13"/>
  <c r="J80" i="33"/>
  <c r="J79" i="33" s="1"/>
  <c r="P127" i="4"/>
  <c r="S99" i="4"/>
  <c r="L130" i="4"/>
  <c r="G6" i="7"/>
  <c r="E7" i="8"/>
  <c r="E36" i="8"/>
  <c r="E45" i="10"/>
  <c r="M46" i="10"/>
  <c r="M50" i="10"/>
  <c r="Q54" i="10"/>
  <c r="M56" i="10"/>
  <c r="K57" i="10"/>
  <c r="I58" i="10"/>
  <c r="C63" i="10"/>
  <c r="G64" i="10"/>
  <c r="M65" i="10"/>
  <c r="I70" i="10"/>
  <c r="G71" i="10"/>
  <c r="C73" i="10"/>
  <c r="R14" i="28"/>
  <c r="C61" i="11"/>
  <c r="C69" i="11"/>
  <c r="E78" i="11"/>
  <c r="C91" i="11"/>
  <c r="C42" i="12"/>
  <c r="C27" i="13"/>
  <c r="K64" i="33"/>
  <c r="K91" i="33"/>
  <c r="L128" i="4"/>
  <c r="K6" i="7"/>
  <c r="E10" i="8"/>
  <c r="E37" i="8"/>
  <c r="I45" i="10"/>
  <c r="O46" i="10"/>
  <c r="O50" i="10"/>
  <c r="C54" i="10"/>
  <c r="M57" i="10"/>
  <c r="G63" i="10"/>
  <c r="O65" i="10"/>
  <c r="G72" i="10"/>
  <c r="C62" i="11"/>
  <c r="C92" i="11"/>
  <c r="C44" i="12"/>
  <c r="C28" i="13"/>
  <c r="D80" i="33"/>
  <c r="D79" i="33" s="1"/>
  <c r="S116" i="4"/>
  <c r="S91" i="4"/>
  <c r="E128" i="4"/>
  <c r="M128" i="4"/>
  <c r="F130" i="4"/>
  <c r="N130" i="4"/>
  <c r="O6" i="7"/>
  <c r="E11" i="8"/>
  <c r="E38" i="8"/>
  <c r="M45" i="10"/>
  <c r="O64" i="10"/>
  <c r="I72" i="10"/>
  <c r="I73" i="10"/>
  <c r="C56" i="11"/>
  <c r="E80" i="33"/>
  <c r="E79" i="33" s="1"/>
  <c r="K24" i="15"/>
  <c r="C33" i="13"/>
  <c r="C35" i="13" s="1"/>
  <c r="C61" i="12"/>
  <c r="C62" i="12"/>
  <c r="C66" i="12"/>
  <c r="C69" i="12" s="1"/>
  <c r="C43" i="12"/>
  <c r="E57" i="11"/>
  <c r="E61" i="11"/>
  <c r="E63" i="11"/>
  <c r="E67" i="11"/>
  <c r="E71" i="11"/>
  <c r="C82" i="11"/>
  <c r="C86" i="11"/>
  <c r="C76" i="11"/>
  <c r="C83" i="11"/>
  <c r="E56" i="11"/>
  <c r="E58" i="11"/>
  <c r="E60" i="11"/>
  <c r="E66" i="11"/>
  <c r="E68" i="11"/>
  <c r="J18" i="28"/>
  <c r="F18" i="28"/>
  <c r="B18" i="28"/>
  <c r="R15" i="28"/>
  <c r="N18" i="28"/>
  <c r="R13" i="28"/>
  <c r="G18" i="28"/>
  <c r="K18" i="28"/>
  <c r="O18" i="28"/>
  <c r="H18" i="28"/>
  <c r="L18" i="28"/>
  <c r="P18" i="28"/>
  <c r="R16" i="28"/>
  <c r="E18" i="28"/>
  <c r="I18" i="28"/>
  <c r="M18" i="28"/>
  <c r="C18" i="28"/>
  <c r="C45" i="10"/>
  <c r="K45" i="10"/>
  <c r="G47" i="10"/>
  <c r="O47" i="10"/>
  <c r="C49" i="10"/>
  <c r="K49" i="10"/>
  <c r="G51" i="10"/>
  <c r="O51" i="10"/>
  <c r="E62" i="10"/>
  <c r="M62" i="10"/>
  <c r="I64" i="10"/>
  <c r="Q64" i="10"/>
  <c r="E66" i="10"/>
  <c r="M66" i="10"/>
  <c r="G44" i="10"/>
  <c r="O44" i="10"/>
  <c r="C46" i="10"/>
  <c r="K46" i="10"/>
  <c r="G48" i="10"/>
  <c r="O48" i="10"/>
  <c r="C50" i="10"/>
  <c r="K50" i="10"/>
  <c r="E63" i="10"/>
  <c r="M63" i="10"/>
  <c r="I65" i="10"/>
  <c r="Q65" i="10"/>
  <c r="E67" i="10"/>
  <c r="M67" i="10"/>
  <c r="R52" i="10"/>
  <c r="R26" i="1" s="1"/>
  <c r="G45" i="10"/>
  <c r="O45" i="10"/>
  <c r="C47" i="10"/>
  <c r="K47" i="10"/>
  <c r="I62" i="10"/>
  <c r="Q62" i="10"/>
  <c r="L16" i="25"/>
  <c r="L20" i="25"/>
  <c r="C24" i="25"/>
  <c r="K23" i="25"/>
  <c r="L8" i="25" s="1"/>
  <c r="E29" i="8"/>
  <c r="E8" i="8"/>
  <c r="E12" i="8"/>
  <c r="E17" i="8"/>
  <c r="E21" i="8"/>
  <c r="E26" i="8"/>
  <c r="E30" i="8"/>
  <c r="E55" i="8"/>
  <c r="E59" i="8"/>
  <c r="E5" i="8"/>
  <c r="E9" i="8"/>
  <c r="E18" i="8"/>
  <c r="E27" i="8"/>
  <c r="E31" i="8"/>
  <c r="E53" i="8"/>
  <c r="E28" i="8"/>
  <c r="D6" i="7"/>
  <c r="L6" i="7"/>
  <c r="B10" i="7"/>
  <c r="Q10" i="7" s="1"/>
  <c r="G10" i="7"/>
  <c r="L10" i="7"/>
  <c r="K10" i="7"/>
  <c r="P10" i="7"/>
  <c r="C10" i="7"/>
  <c r="H10" i="7"/>
  <c r="N10" i="7"/>
  <c r="F10" i="7"/>
  <c r="H6" i="7"/>
  <c r="P6" i="7"/>
  <c r="D10" i="7"/>
  <c r="J10" i="7"/>
  <c r="O10" i="7"/>
  <c r="Q20" i="7"/>
  <c r="E6" i="7"/>
  <c r="I6" i="7"/>
  <c r="M6" i="7"/>
  <c r="B6" i="7"/>
  <c r="Q6" i="7" s="1"/>
  <c r="F6" i="7"/>
  <c r="J6" i="7"/>
  <c r="E10" i="7"/>
  <c r="I10" i="7"/>
  <c r="D127" i="4"/>
  <c r="D128" i="4"/>
  <c r="S87" i="4"/>
  <c r="S93" i="4"/>
  <c r="S98" i="4"/>
  <c r="S110" i="4"/>
  <c r="S120" i="4"/>
  <c r="E127" i="4"/>
  <c r="I127" i="4"/>
  <c r="M127" i="4"/>
  <c r="Q127" i="4"/>
  <c r="R124" i="4"/>
  <c r="J128" i="4"/>
  <c r="N128" i="4"/>
  <c r="C130" i="4"/>
  <c r="G130" i="4"/>
  <c r="K130" i="4"/>
  <c r="O130" i="4"/>
  <c r="S89" i="4"/>
  <c r="S94" i="4"/>
  <c r="S111" i="4"/>
  <c r="S122" i="4"/>
  <c r="F127" i="4"/>
  <c r="J127" i="4"/>
  <c r="N127" i="4"/>
  <c r="G128" i="4"/>
  <c r="K128" i="4"/>
  <c r="O128" i="4"/>
  <c r="S90" i="4"/>
  <c r="S95" i="4"/>
  <c r="S101" i="4"/>
  <c r="S107" i="4"/>
  <c r="S112" i="4"/>
  <c r="S118" i="4"/>
  <c r="E130" i="4"/>
  <c r="I130" i="4"/>
  <c r="M130" i="4"/>
  <c r="Q130" i="4"/>
  <c r="R126" i="4"/>
  <c r="F128" i="4"/>
  <c r="R123" i="4"/>
  <c r="Q79" i="4"/>
  <c r="P79" i="4"/>
  <c r="O79" i="4"/>
  <c r="N79" i="4"/>
  <c r="M79" i="4"/>
  <c r="L79" i="4"/>
  <c r="K79" i="4"/>
  <c r="J79" i="4"/>
  <c r="I79" i="4"/>
  <c r="H79" i="4"/>
  <c r="G79" i="4"/>
  <c r="F79" i="4"/>
  <c r="E79" i="4"/>
  <c r="D79" i="4"/>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R74" i="4"/>
  <c r="R73" i="4"/>
  <c r="R72" i="4"/>
  <c r="R71" i="4"/>
  <c r="R70" i="4"/>
  <c r="R69" i="4"/>
  <c r="R68" i="4"/>
  <c r="R67" i="4"/>
  <c r="R66" i="4"/>
  <c r="R65" i="4"/>
  <c r="R63" i="4"/>
  <c r="R62" i="4"/>
  <c r="R61" i="4"/>
  <c r="R60" i="4"/>
  <c r="R59" i="4"/>
  <c r="R58" i="4"/>
  <c r="R57" i="4"/>
  <c r="R56" i="4"/>
  <c r="R55" i="4"/>
  <c r="R54" i="4"/>
  <c r="R53" i="4"/>
  <c r="R52" i="4"/>
  <c r="R51" i="4"/>
  <c r="R50" i="4"/>
  <c r="R49" i="4"/>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P32" i="3"/>
  <c r="O32" i="3"/>
  <c r="N32" i="3"/>
  <c r="M32" i="3"/>
  <c r="L32" i="3"/>
  <c r="K32" i="3"/>
  <c r="J32" i="3"/>
  <c r="I32" i="3"/>
  <c r="H32" i="3"/>
  <c r="G32" i="3"/>
  <c r="F32" i="3"/>
  <c r="E32" i="3"/>
  <c r="D32" i="3"/>
  <c r="C32" i="3"/>
  <c r="B32" i="3"/>
  <c r="Q31" i="3"/>
  <c r="Q30" i="3"/>
  <c r="Q29" i="3"/>
  <c r="Q28" i="3"/>
  <c r="P25" i="3"/>
  <c r="O25" i="3"/>
  <c r="N25" i="3"/>
  <c r="M25" i="3"/>
  <c r="L25" i="3"/>
  <c r="K25" i="3"/>
  <c r="J25" i="3"/>
  <c r="I25" i="3"/>
  <c r="H25" i="3"/>
  <c r="G25" i="3"/>
  <c r="F25" i="3"/>
  <c r="E25" i="3"/>
  <c r="D25" i="3"/>
  <c r="C25" i="3"/>
  <c r="B25" i="3"/>
  <c r="Q24" i="3"/>
  <c r="Q23" i="3"/>
  <c r="Q22" i="3"/>
  <c r="Q21" i="3"/>
  <c r="Y18" i="2"/>
  <c r="Z18" i="2" s="1"/>
  <c r="Y12" i="2"/>
  <c r="Z11" i="2" s="1"/>
  <c r="Y6" i="2"/>
  <c r="Z5" i="2" s="1"/>
  <c r="Z14" i="2" l="1"/>
  <c r="C81" i="4"/>
  <c r="I24" i="25"/>
  <c r="L7" i="25"/>
  <c r="E24" i="25"/>
  <c r="M74" i="10"/>
  <c r="K52" i="10"/>
  <c r="C79" i="11"/>
  <c r="G74" i="10"/>
  <c r="L18" i="25"/>
  <c r="C52" i="10"/>
  <c r="K74" i="10"/>
  <c r="C74" i="10"/>
  <c r="Z4" i="2"/>
  <c r="L6" i="25"/>
  <c r="G52" i="10"/>
  <c r="C88" i="11"/>
  <c r="I52" i="10"/>
  <c r="I74" i="10"/>
  <c r="C64" i="12"/>
  <c r="C99" i="11"/>
  <c r="E64" i="11"/>
  <c r="C94" i="11"/>
  <c r="E79" i="11"/>
  <c r="E72" i="11"/>
  <c r="C72" i="11"/>
  <c r="C64" i="11"/>
  <c r="C58" i="12"/>
  <c r="C50" i="12"/>
  <c r="C30" i="13"/>
  <c r="Q18" i="28"/>
  <c r="R17" i="28"/>
  <c r="Q74" i="10"/>
  <c r="O74" i="10"/>
  <c r="E74" i="10"/>
  <c r="Q68" i="10"/>
  <c r="O68" i="10"/>
  <c r="M68" i="10"/>
  <c r="K68" i="10"/>
  <c r="I68" i="10"/>
  <c r="G68" i="10"/>
  <c r="E68" i="10"/>
  <c r="C68" i="10"/>
  <c r="Q60" i="10"/>
  <c r="O60" i="10"/>
  <c r="M60" i="10"/>
  <c r="K60" i="10"/>
  <c r="I60" i="10"/>
  <c r="E60" i="10"/>
  <c r="C60" i="10"/>
  <c r="G60" i="10"/>
  <c r="O52" i="10"/>
  <c r="M52" i="10"/>
  <c r="L11" i="25"/>
  <c r="L22" i="25"/>
  <c r="B24" i="25"/>
  <c r="K24" i="25" s="1"/>
  <c r="E14" i="8"/>
  <c r="E60" i="8"/>
  <c r="E72" i="8"/>
  <c r="E40" i="8"/>
  <c r="E33" i="8"/>
  <c r="E23" i="8"/>
  <c r="S125" i="4"/>
  <c r="R129" i="4"/>
  <c r="S103" i="4"/>
  <c r="S104" i="4"/>
  <c r="S102" i="4"/>
  <c r="S105" i="4"/>
  <c r="K80" i="4"/>
  <c r="C80" i="4"/>
  <c r="Q32" i="3"/>
  <c r="R31" i="3" s="1"/>
  <c r="O80" i="4"/>
  <c r="S74" i="4"/>
  <c r="Q32" i="5"/>
  <c r="R31" i="5" s="1"/>
  <c r="C82" i="4"/>
  <c r="H24" i="25"/>
  <c r="L21" i="25"/>
  <c r="L13" i="25"/>
  <c r="L5" i="25"/>
  <c r="L10" i="25"/>
  <c r="J24" i="25"/>
  <c r="L12" i="25"/>
  <c r="L19" i="25"/>
  <c r="L17" i="25"/>
  <c r="D24" i="25"/>
  <c r="G24" i="25"/>
  <c r="L4" i="25"/>
  <c r="L23" i="25" s="1"/>
  <c r="F24" i="25"/>
  <c r="L14" i="25"/>
  <c r="L15" i="25"/>
  <c r="L9" i="25"/>
  <c r="S70" i="4"/>
  <c r="E81" i="4"/>
  <c r="I81" i="4"/>
  <c r="M81" i="4"/>
  <c r="Q81" i="4"/>
  <c r="F82" i="4"/>
  <c r="J82" i="4"/>
  <c r="N82" i="4"/>
  <c r="S62" i="4"/>
  <c r="S71" i="4"/>
  <c r="G82" i="4"/>
  <c r="K82" i="4"/>
  <c r="O82" i="4"/>
  <c r="S55" i="4"/>
  <c r="S59" i="4"/>
  <c r="S68" i="4"/>
  <c r="K81" i="4"/>
  <c r="O81" i="4"/>
  <c r="S63" i="4"/>
  <c r="E80" i="4"/>
  <c r="M80" i="4"/>
  <c r="F81" i="4"/>
  <c r="N81" i="4"/>
  <c r="G80" i="4"/>
  <c r="S49" i="4"/>
  <c r="S53" i="4"/>
  <c r="S60" i="4"/>
  <c r="S72" i="4"/>
  <c r="F80" i="4"/>
  <c r="J80" i="4"/>
  <c r="N80" i="4"/>
  <c r="D80" i="4"/>
  <c r="H82" i="4"/>
  <c r="L82" i="4"/>
  <c r="P82" i="4"/>
  <c r="I80" i="4"/>
  <c r="Q80" i="4"/>
  <c r="J81" i="4"/>
  <c r="R79" i="4"/>
  <c r="G81" i="4"/>
  <c r="S57" i="4"/>
  <c r="S54" i="4"/>
  <c r="S61" i="4"/>
  <c r="S66" i="4"/>
  <c r="S69" i="4"/>
  <c r="E82" i="4"/>
  <c r="I82" i="4"/>
  <c r="M82" i="4"/>
  <c r="Q82" i="4"/>
  <c r="S51" i="4"/>
  <c r="S76" i="4"/>
  <c r="S52" i="4"/>
  <c r="R130" i="4"/>
  <c r="S126" i="4"/>
  <c r="S50" i="4"/>
  <c r="S58" i="4"/>
  <c r="S67" i="4"/>
  <c r="S75" i="4"/>
  <c r="R127" i="4"/>
  <c r="S123" i="4"/>
  <c r="S124" i="4"/>
  <c r="S56" i="4"/>
  <c r="S65" i="4"/>
  <c r="S73" i="4"/>
  <c r="R128" i="4"/>
  <c r="R78" i="4"/>
  <c r="H80" i="4"/>
  <c r="L80" i="4"/>
  <c r="P80" i="4"/>
  <c r="D81" i="4"/>
  <c r="H81" i="4"/>
  <c r="L81" i="4"/>
  <c r="P81" i="4"/>
  <c r="D82" i="4"/>
  <c r="R77" i="4"/>
  <c r="M33" i="5"/>
  <c r="L33" i="5"/>
  <c r="Q25" i="5"/>
  <c r="H26" i="5" s="1"/>
  <c r="R29" i="3"/>
  <c r="G33" i="3"/>
  <c r="Q25" i="3"/>
  <c r="L26" i="3" s="1"/>
  <c r="Z16" i="2"/>
  <c r="Z8" i="2"/>
  <c r="Z9" i="2"/>
  <c r="Z12" i="2"/>
  <c r="Z17" i="2"/>
  <c r="Z10" i="2"/>
  <c r="Z15" i="2"/>
  <c r="R30" i="3" l="1"/>
  <c r="B33" i="3"/>
  <c r="P33" i="3"/>
  <c r="L33" i="3"/>
  <c r="H33" i="3"/>
  <c r="J33" i="3"/>
  <c r="D33" i="3"/>
  <c r="N33" i="3"/>
  <c r="O33" i="3"/>
  <c r="R28" i="3"/>
  <c r="K33" i="3"/>
  <c r="H33" i="5"/>
  <c r="R28" i="5"/>
  <c r="O33" i="5"/>
  <c r="B33" i="5"/>
  <c r="D33" i="5"/>
  <c r="K33" i="5"/>
  <c r="G33" i="5"/>
  <c r="N33" i="5"/>
  <c r="C33" i="5"/>
  <c r="R30" i="5"/>
  <c r="I33" i="5"/>
  <c r="J33" i="5"/>
  <c r="P33" i="5"/>
  <c r="R29" i="5"/>
  <c r="F33" i="5"/>
  <c r="N26" i="5"/>
  <c r="R21" i="5"/>
  <c r="M26" i="5"/>
  <c r="R22" i="5"/>
  <c r="E33" i="3"/>
  <c r="F33" i="3"/>
  <c r="R32" i="3"/>
  <c r="C33" i="3"/>
  <c r="N26" i="3"/>
  <c r="I26" i="3"/>
  <c r="R21" i="3"/>
  <c r="E26" i="5"/>
  <c r="M33" i="3"/>
  <c r="R24" i="5"/>
  <c r="I33" i="3"/>
  <c r="E33" i="5"/>
  <c r="J26" i="5"/>
  <c r="L26" i="5"/>
  <c r="B26" i="5"/>
  <c r="D26" i="5"/>
  <c r="P26" i="5"/>
  <c r="R80" i="4"/>
  <c r="S77" i="4"/>
  <c r="R81" i="4"/>
  <c r="S78" i="4"/>
  <c r="S79" i="4"/>
  <c r="R82" i="4"/>
  <c r="O26" i="5"/>
  <c r="G26" i="5"/>
  <c r="K26" i="5"/>
  <c r="C26" i="5"/>
  <c r="F26" i="5"/>
  <c r="I26" i="5"/>
  <c r="R23" i="5"/>
  <c r="K26" i="3"/>
  <c r="C26" i="3"/>
  <c r="O26" i="3"/>
  <c r="G26" i="3"/>
  <c r="J26" i="3"/>
  <c r="E26" i="3"/>
  <c r="H26" i="3"/>
  <c r="R22" i="3"/>
  <c r="F26" i="3"/>
  <c r="R24" i="3"/>
  <c r="D26" i="3"/>
  <c r="B26" i="3"/>
  <c r="M26" i="3"/>
  <c r="P26" i="3"/>
  <c r="R23" i="3"/>
  <c r="Q33" i="3" l="1"/>
  <c r="Q33" i="5"/>
  <c r="R32" i="5"/>
  <c r="Q26" i="5"/>
  <c r="R25" i="5"/>
  <c r="R25" i="3"/>
  <c r="Q26" i="3"/>
  <c r="G70" i="25"/>
  <c r="F82" i="8"/>
  <c r="Q24" i="1" l="1"/>
  <c r="Q25" i="1" s="1"/>
  <c r="Q22" i="1"/>
  <c r="Q19" i="1"/>
  <c r="Q18" i="1"/>
  <c r="J171" i="4"/>
  <c r="Q171" i="4"/>
  <c r="Q172" i="4"/>
  <c r="Q173" i="4"/>
  <c r="Q174" i="4"/>
  <c r="D171" i="4"/>
  <c r="E171" i="4"/>
  <c r="F171" i="4"/>
  <c r="G171" i="4"/>
  <c r="H171" i="4"/>
  <c r="I171" i="4"/>
  <c r="K171" i="4"/>
  <c r="L171" i="4"/>
  <c r="M171" i="4"/>
  <c r="N171" i="4"/>
  <c r="O171" i="4"/>
  <c r="P171" i="4"/>
  <c r="D172" i="4"/>
  <c r="E172" i="4"/>
  <c r="F172" i="4"/>
  <c r="G172" i="4"/>
  <c r="H172" i="4"/>
  <c r="I172" i="4"/>
  <c r="J172" i="4"/>
  <c r="K172" i="4"/>
  <c r="L172" i="4"/>
  <c r="M172" i="4"/>
  <c r="N172" i="4"/>
  <c r="O172" i="4"/>
  <c r="P172" i="4"/>
  <c r="D173" i="4"/>
  <c r="E173" i="4"/>
  <c r="F173" i="4"/>
  <c r="G173" i="4"/>
  <c r="H173" i="4"/>
  <c r="I173" i="4"/>
  <c r="J173" i="4"/>
  <c r="K173" i="4"/>
  <c r="L173" i="4"/>
  <c r="M173" i="4"/>
  <c r="N173" i="4"/>
  <c r="O173" i="4"/>
  <c r="P173" i="4"/>
  <c r="D174" i="4"/>
  <c r="E174" i="4"/>
  <c r="F174" i="4"/>
  <c r="G174" i="4"/>
  <c r="H174" i="4"/>
  <c r="I174" i="4"/>
  <c r="J174" i="4"/>
  <c r="K174" i="4"/>
  <c r="L174" i="4"/>
  <c r="M174" i="4"/>
  <c r="N174" i="4"/>
  <c r="O174" i="4"/>
  <c r="P174" i="4"/>
  <c r="C174" i="4"/>
  <c r="C173" i="4"/>
  <c r="C172" i="4"/>
  <c r="C171" i="4"/>
  <c r="C219" i="4"/>
  <c r="D198" i="4"/>
  <c r="E198" i="4"/>
  <c r="F198" i="4"/>
  <c r="G198" i="4"/>
  <c r="H198" i="4"/>
  <c r="I198" i="4"/>
  <c r="J198" i="4"/>
  <c r="K198" i="4"/>
  <c r="L198" i="4"/>
  <c r="M198" i="4"/>
  <c r="N198" i="4"/>
  <c r="O198" i="4"/>
  <c r="P198" i="4"/>
  <c r="Q198" i="4"/>
  <c r="D199" i="4"/>
  <c r="E199" i="4"/>
  <c r="F199" i="4"/>
  <c r="G199" i="4"/>
  <c r="H199" i="4"/>
  <c r="I199" i="4"/>
  <c r="J199" i="4"/>
  <c r="K199" i="4"/>
  <c r="L199" i="4"/>
  <c r="M199" i="4"/>
  <c r="N199" i="4"/>
  <c r="O199" i="4"/>
  <c r="P199" i="4"/>
  <c r="Q199" i="4"/>
  <c r="D200" i="4"/>
  <c r="E200" i="4"/>
  <c r="F200" i="4"/>
  <c r="G200" i="4"/>
  <c r="H200" i="4"/>
  <c r="I200" i="4"/>
  <c r="J200" i="4"/>
  <c r="K200" i="4"/>
  <c r="L200" i="4"/>
  <c r="M200" i="4"/>
  <c r="N200" i="4"/>
  <c r="O200" i="4"/>
  <c r="P200" i="4"/>
  <c r="Q200" i="4"/>
  <c r="D201" i="4"/>
  <c r="E201" i="4"/>
  <c r="F201" i="4"/>
  <c r="G201" i="4"/>
  <c r="H201" i="4"/>
  <c r="I201" i="4"/>
  <c r="J201" i="4"/>
  <c r="K201" i="4"/>
  <c r="L201" i="4"/>
  <c r="M201" i="4"/>
  <c r="N201" i="4"/>
  <c r="O201" i="4"/>
  <c r="P201" i="4"/>
  <c r="Q201" i="4"/>
  <c r="C198" i="4"/>
  <c r="D219" i="4"/>
  <c r="E219" i="4"/>
  <c r="F219" i="4"/>
  <c r="G219" i="4"/>
  <c r="H219" i="4"/>
  <c r="I219" i="4"/>
  <c r="J219" i="4"/>
  <c r="K219" i="4"/>
  <c r="L219" i="4"/>
  <c r="M219" i="4"/>
  <c r="N219" i="4"/>
  <c r="O219" i="4"/>
  <c r="P219" i="4"/>
  <c r="Q219" i="4"/>
  <c r="D220" i="4"/>
  <c r="E220" i="4"/>
  <c r="F220" i="4"/>
  <c r="G220" i="4"/>
  <c r="H220" i="4"/>
  <c r="I220" i="4"/>
  <c r="J220" i="4"/>
  <c r="K220" i="4"/>
  <c r="L220" i="4"/>
  <c r="M220" i="4"/>
  <c r="N220" i="4"/>
  <c r="O220" i="4"/>
  <c r="P220" i="4"/>
  <c r="Q220" i="4"/>
  <c r="D221" i="4"/>
  <c r="E221" i="4"/>
  <c r="F221" i="4"/>
  <c r="G221" i="4"/>
  <c r="H221" i="4"/>
  <c r="I221" i="4"/>
  <c r="J221" i="4"/>
  <c r="K221" i="4"/>
  <c r="L221" i="4"/>
  <c r="M221" i="4"/>
  <c r="N221" i="4"/>
  <c r="O221" i="4"/>
  <c r="P221" i="4"/>
  <c r="Q221" i="4"/>
  <c r="D222" i="4"/>
  <c r="E222" i="4"/>
  <c r="F222" i="4"/>
  <c r="G222" i="4"/>
  <c r="H222" i="4"/>
  <c r="I222" i="4"/>
  <c r="J222" i="4"/>
  <c r="K222" i="4"/>
  <c r="L222" i="4"/>
  <c r="M222" i="4"/>
  <c r="N222" i="4"/>
  <c r="O222" i="4"/>
  <c r="P222" i="4"/>
  <c r="Q222" i="4"/>
  <c r="R186" i="4"/>
  <c r="R187" i="4"/>
  <c r="R188" i="4"/>
  <c r="R189" i="4"/>
  <c r="R183" i="4"/>
  <c r="R184" i="4"/>
  <c r="R185" i="4"/>
  <c r="Q176" i="4" l="1"/>
  <c r="O178" i="4"/>
  <c r="L177" i="4"/>
  <c r="I176" i="4"/>
  <c r="N175" i="4"/>
  <c r="G178" i="4"/>
  <c r="F178" i="4"/>
  <c r="K178" i="4"/>
  <c r="P177" i="4"/>
  <c r="H177" i="4"/>
  <c r="M176" i="4"/>
  <c r="E176" i="4"/>
  <c r="J178" i="4"/>
  <c r="E175" i="4"/>
  <c r="N178" i="4"/>
  <c r="O177" i="4"/>
  <c r="K177" i="4"/>
  <c r="G177" i="4"/>
  <c r="P176" i="4"/>
  <c r="L176" i="4"/>
  <c r="H176" i="4"/>
  <c r="D176" i="4"/>
  <c r="M175" i="4"/>
  <c r="H175" i="4"/>
  <c r="D175" i="4"/>
  <c r="Q175" i="4"/>
  <c r="I175" i="4"/>
  <c r="M178" i="4"/>
  <c r="I178" i="4"/>
  <c r="E178" i="4"/>
  <c r="N177" i="4"/>
  <c r="J177" i="4"/>
  <c r="F177" i="4"/>
  <c r="O176" i="4"/>
  <c r="K176" i="4"/>
  <c r="G176" i="4"/>
  <c r="P175" i="4"/>
  <c r="L175" i="4"/>
  <c r="G175" i="4"/>
  <c r="Q178" i="4"/>
  <c r="J175" i="4"/>
  <c r="P178" i="4"/>
  <c r="L178" i="4"/>
  <c r="H178" i="4"/>
  <c r="M177" i="4"/>
  <c r="I177" i="4"/>
  <c r="E177" i="4"/>
  <c r="N176" i="4"/>
  <c r="J176" i="4"/>
  <c r="F176" i="4"/>
  <c r="O175" i="4"/>
  <c r="K175" i="4"/>
  <c r="F175" i="4"/>
  <c r="Q177" i="4"/>
  <c r="J225" i="4"/>
  <c r="S188" i="4"/>
  <c r="P226" i="4"/>
  <c r="L226" i="4"/>
  <c r="H226" i="4"/>
  <c r="D226" i="4"/>
  <c r="N225" i="4"/>
  <c r="F225" i="4"/>
  <c r="P224" i="4"/>
  <c r="L224" i="4"/>
  <c r="H224" i="4"/>
  <c r="D224" i="4"/>
  <c r="N223" i="4"/>
  <c r="J223" i="4"/>
  <c r="F223" i="4"/>
  <c r="O226" i="4"/>
  <c r="K226" i="4"/>
  <c r="G226" i="4"/>
  <c r="Q225" i="4"/>
  <c r="M225" i="4"/>
  <c r="I225" i="4"/>
  <c r="E225" i="4"/>
  <c r="O224" i="4"/>
  <c r="K224" i="4"/>
  <c r="G224" i="4"/>
  <c r="Q223" i="4"/>
  <c r="M223" i="4"/>
  <c r="I223" i="4"/>
  <c r="E223" i="4"/>
  <c r="S186" i="4"/>
  <c r="N226" i="4"/>
  <c r="J226" i="4"/>
  <c r="F226" i="4"/>
  <c r="P225" i="4"/>
  <c r="L225" i="4"/>
  <c r="H225" i="4"/>
  <c r="D225" i="4"/>
  <c r="N224" i="4"/>
  <c r="J224" i="4"/>
  <c r="F224" i="4"/>
  <c r="P223" i="4"/>
  <c r="L223" i="4"/>
  <c r="H223" i="4"/>
  <c r="D223" i="4"/>
  <c r="S187" i="4"/>
  <c r="S189" i="4"/>
  <c r="Q226" i="4"/>
  <c r="M226" i="4"/>
  <c r="I226" i="4"/>
  <c r="E226" i="4"/>
  <c r="O225" i="4"/>
  <c r="K225" i="4"/>
  <c r="G225" i="4"/>
  <c r="Q224" i="4"/>
  <c r="M224" i="4"/>
  <c r="I224" i="4"/>
  <c r="E224" i="4"/>
  <c r="O223" i="4"/>
  <c r="K223" i="4"/>
  <c r="G223" i="4"/>
  <c r="R198" i="4"/>
  <c r="R219" i="4"/>
  <c r="R215" i="4"/>
  <c r="R211" i="4"/>
  <c r="R207" i="4"/>
  <c r="R203" i="4"/>
  <c r="R194" i="4"/>
  <c r="R190" i="4"/>
  <c r="R182" i="4"/>
  <c r="S182" i="4" s="1"/>
  <c r="Q153" i="4"/>
  <c r="D150" i="4"/>
  <c r="E150" i="4"/>
  <c r="F150" i="4"/>
  <c r="G150" i="4"/>
  <c r="H150" i="4"/>
  <c r="I150" i="4"/>
  <c r="J150" i="4"/>
  <c r="K150" i="4"/>
  <c r="L150" i="4"/>
  <c r="M150" i="4"/>
  <c r="N150" i="4"/>
  <c r="O150" i="4"/>
  <c r="P150" i="4"/>
  <c r="Q150" i="4"/>
  <c r="D151" i="4"/>
  <c r="E151" i="4"/>
  <c r="F151" i="4"/>
  <c r="G151" i="4"/>
  <c r="H151" i="4"/>
  <c r="I151" i="4"/>
  <c r="J151" i="4"/>
  <c r="K151" i="4"/>
  <c r="L151" i="4"/>
  <c r="M151" i="4"/>
  <c r="N151" i="4"/>
  <c r="O151" i="4"/>
  <c r="P151" i="4"/>
  <c r="Q151" i="4"/>
  <c r="D152" i="4"/>
  <c r="E152" i="4"/>
  <c r="F152" i="4"/>
  <c r="G152" i="4"/>
  <c r="H152" i="4"/>
  <c r="I152" i="4"/>
  <c r="J152" i="4"/>
  <c r="K152" i="4"/>
  <c r="L152" i="4"/>
  <c r="M152" i="4"/>
  <c r="N152" i="4"/>
  <c r="O152" i="4"/>
  <c r="P152" i="4"/>
  <c r="Q152" i="4"/>
  <c r="D153" i="4"/>
  <c r="E153" i="4"/>
  <c r="F153" i="4"/>
  <c r="G153" i="4"/>
  <c r="H153" i="4"/>
  <c r="I153" i="4"/>
  <c r="J153" i="4"/>
  <c r="K153" i="4"/>
  <c r="L153" i="4"/>
  <c r="M153" i="4"/>
  <c r="N153" i="4"/>
  <c r="O153" i="4"/>
  <c r="P153" i="4"/>
  <c r="C151" i="4"/>
  <c r="C152" i="4"/>
  <c r="C153" i="4"/>
  <c r="C150" i="4"/>
  <c r="R167" i="4"/>
  <c r="R163" i="4"/>
  <c r="R159" i="4"/>
  <c r="R156" i="4"/>
  <c r="R146" i="4"/>
  <c r="R142" i="4"/>
  <c r="R138" i="4"/>
  <c r="R135" i="4"/>
  <c r="R150" i="4" l="1"/>
  <c r="S185" i="4"/>
  <c r="S183" i="4"/>
  <c r="S184" i="4"/>
  <c r="C175" i="4"/>
  <c r="C178" i="4"/>
  <c r="D178" i="4"/>
  <c r="R151" i="4"/>
  <c r="C177" i="4"/>
  <c r="C176" i="4"/>
  <c r="D177" i="4"/>
  <c r="R172" i="4"/>
  <c r="R117" i="10" l="1"/>
  <c r="R118" i="10" s="1"/>
  <c r="B113" i="10"/>
  <c r="F5" i="4"/>
  <c r="F4" i="4"/>
  <c r="E4" i="4"/>
  <c r="J44" i="30"/>
  <c r="K39" i="15" l="1"/>
  <c r="C33" i="15"/>
  <c r="D33" i="15"/>
  <c r="E33" i="15"/>
  <c r="F33" i="15"/>
  <c r="G33" i="15"/>
  <c r="Y26" i="2"/>
  <c r="Y24" i="2"/>
  <c r="X27" i="2"/>
  <c r="L27" i="2"/>
  <c r="M27" i="2"/>
  <c r="N27" i="2"/>
  <c r="O27" i="2"/>
  <c r="P27" i="2"/>
  <c r="Q27" i="2"/>
  <c r="R27" i="2"/>
  <c r="S27" i="2"/>
  <c r="T27" i="2"/>
  <c r="U27" i="2"/>
  <c r="V27" i="2"/>
  <c r="W27" i="2"/>
  <c r="K27" i="2"/>
  <c r="B27" i="2"/>
  <c r="K37" i="30"/>
  <c r="Y27" i="2" l="1"/>
  <c r="K44" i="30"/>
  <c r="C201" i="4"/>
  <c r="C200" i="4"/>
  <c r="C199" i="4"/>
  <c r="U28" i="2" l="1"/>
  <c r="E28" i="2"/>
  <c r="I28" i="2"/>
  <c r="D28" i="2"/>
  <c r="F28" i="2"/>
  <c r="C28" i="2"/>
  <c r="J28" i="2"/>
  <c r="R28" i="2"/>
  <c r="B28" i="2"/>
  <c r="K28" i="2"/>
  <c r="S28" i="2"/>
  <c r="X28" i="2"/>
  <c r="M28" i="2"/>
  <c r="V28" i="2"/>
  <c r="P28" i="2"/>
  <c r="O28" i="2"/>
  <c r="Q28" i="2"/>
  <c r="W28" i="2"/>
  <c r="N28" i="2"/>
  <c r="T28" i="2"/>
  <c r="L28" i="2"/>
  <c r="R200" i="4"/>
  <c r="R199" i="4"/>
  <c r="R201" i="4"/>
  <c r="U6" i="8"/>
  <c r="S6" i="8"/>
  <c r="Q6" i="8"/>
  <c r="O6" i="8"/>
  <c r="M6" i="8"/>
  <c r="K6" i="8"/>
  <c r="C6" i="8"/>
  <c r="Q72" i="7"/>
  <c r="B73" i="7"/>
  <c r="C73" i="7"/>
  <c r="D73" i="7"/>
  <c r="E73" i="7"/>
  <c r="F73" i="7"/>
  <c r="G73" i="7"/>
  <c r="H73" i="7"/>
  <c r="I73" i="7"/>
  <c r="J73" i="7"/>
  <c r="K73" i="7"/>
  <c r="L73" i="7"/>
  <c r="M73" i="7"/>
  <c r="N73" i="7"/>
  <c r="O73" i="7"/>
  <c r="P73" i="7"/>
  <c r="Q77" i="7"/>
  <c r="D78" i="7" s="1"/>
  <c r="F78" i="7"/>
  <c r="K78" i="7"/>
  <c r="Q81" i="7"/>
  <c r="D82" i="7" s="1"/>
  <c r="Q85" i="7"/>
  <c r="Q86" i="7"/>
  <c r="Q62" i="7"/>
  <c r="Q10" i="1" s="1"/>
  <c r="B63" i="7"/>
  <c r="C63" i="7"/>
  <c r="D63" i="7"/>
  <c r="E63" i="7"/>
  <c r="F63" i="7"/>
  <c r="G63" i="7"/>
  <c r="H63" i="7"/>
  <c r="I63" i="7"/>
  <c r="J63" i="7"/>
  <c r="K63" i="7"/>
  <c r="L63" i="7"/>
  <c r="M63" i="7"/>
  <c r="N63" i="7"/>
  <c r="O63" i="7"/>
  <c r="P63" i="7"/>
  <c r="Q66" i="7"/>
  <c r="Q67" i="7"/>
  <c r="B68" i="7"/>
  <c r="C68" i="7"/>
  <c r="D68" i="7"/>
  <c r="E68" i="7"/>
  <c r="F68" i="7"/>
  <c r="G68" i="7"/>
  <c r="H68" i="7"/>
  <c r="I68" i="7"/>
  <c r="J68" i="7"/>
  <c r="K68" i="7"/>
  <c r="L68" i="7"/>
  <c r="M68" i="7"/>
  <c r="N68" i="7"/>
  <c r="O68" i="7"/>
  <c r="P68" i="7"/>
  <c r="Q71" i="7"/>
  <c r="Q73" i="7" s="1"/>
  <c r="C78" i="7" l="1"/>
  <c r="B78" i="7"/>
  <c r="O78" i="7"/>
  <c r="N78" i="7"/>
  <c r="M78" i="7"/>
  <c r="Q68" i="7"/>
  <c r="Y28" i="2"/>
  <c r="K82" i="7"/>
  <c r="J82" i="7"/>
  <c r="E78" i="7"/>
  <c r="F82" i="7"/>
  <c r="S201" i="4"/>
  <c r="O82" i="7"/>
  <c r="E82" i="7"/>
  <c r="J78" i="7"/>
  <c r="G82" i="7"/>
  <c r="I82" i="7"/>
  <c r="N82" i="7"/>
  <c r="C82" i="7"/>
  <c r="I78" i="7"/>
  <c r="M82" i="7"/>
  <c r="B82" i="7"/>
  <c r="G78" i="7"/>
  <c r="S199" i="4"/>
  <c r="S198" i="4"/>
  <c r="S200" i="4"/>
  <c r="P82" i="7"/>
  <c r="L82" i="7"/>
  <c r="H82" i="7"/>
  <c r="P78" i="7"/>
  <c r="L78" i="7"/>
  <c r="H78" i="7"/>
  <c r="B52" i="27"/>
  <c r="C52" i="27"/>
  <c r="D52" i="27"/>
  <c r="E52" i="27"/>
  <c r="F52" i="27"/>
  <c r="G52" i="27"/>
  <c r="H52" i="27"/>
  <c r="I52" i="27"/>
  <c r="J52" i="27"/>
  <c r="K52" i="27"/>
  <c r="L52" i="27"/>
  <c r="M52" i="27"/>
  <c r="N52" i="27"/>
  <c r="O52" i="27"/>
  <c r="P52" i="27"/>
  <c r="Q82" i="7" l="1"/>
  <c r="Q78" i="7"/>
  <c r="K137" i="33"/>
  <c r="K136" i="33"/>
  <c r="K138" i="33" s="1"/>
  <c r="J121" i="33"/>
  <c r="I121" i="33"/>
  <c r="H121" i="33"/>
  <c r="G121" i="33"/>
  <c r="F121" i="33"/>
  <c r="E121" i="33"/>
  <c r="D121" i="33"/>
  <c r="K120" i="33"/>
  <c r="K119" i="33"/>
  <c r="K118" i="33"/>
  <c r="K117" i="33"/>
  <c r="K116" i="33"/>
  <c r="J111" i="33"/>
  <c r="I111" i="33"/>
  <c r="H111" i="33"/>
  <c r="G111" i="33"/>
  <c r="F111" i="33"/>
  <c r="E111" i="33"/>
  <c r="D111" i="33"/>
  <c r="K110" i="33"/>
  <c r="K109" i="33"/>
  <c r="K108" i="33"/>
  <c r="K107" i="33"/>
  <c r="K106" i="33"/>
  <c r="J100" i="33"/>
  <c r="J101" i="33" s="1"/>
  <c r="I100" i="33"/>
  <c r="I101" i="33" s="1"/>
  <c r="H100" i="33"/>
  <c r="H101" i="33" s="1"/>
  <c r="G100" i="33"/>
  <c r="G101" i="33" s="1"/>
  <c r="F100" i="33"/>
  <c r="F101" i="33" s="1"/>
  <c r="E100" i="33"/>
  <c r="E101" i="33" s="1"/>
  <c r="D100" i="33"/>
  <c r="D101" i="33" s="1"/>
  <c r="K99" i="33"/>
  <c r="K98" i="33"/>
  <c r="K97" i="33"/>
  <c r="G41" i="15"/>
  <c r="F41" i="15"/>
  <c r="E41" i="15"/>
  <c r="D41" i="15"/>
  <c r="C41" i="15"/>
  <c r="K40" i="15"/>
  <c r="K41" i="15" s="1"/>
  <c r="G37" i="15"/>
  <c r="F37" i="15"/>
  <c r="E37" i="15"/>
  <c r="D37" i="15"/>
  <c r="C37" i="15"/>
  <c r="K36" i="15"/>
  <c r="K35" i="15"/>
  <c r="K37" i="15" s="1"/>
  <c r="J33" i="15"/>
  <c r="I33" i="15"/>
  <c r="K32" i="15"/>
  <c r="K31" i="15"/>
  <c r="K121" i="33" l="1"/>
  <c r="K111" i="33"/>
  <c r="G127" i="33"/>
  <c r="G126" i="33" s="1"/>
  <c r="D127" i="33"/>
  <c r="D126" i="33" s="1"/>
  <c r="H127" i="33"/>
  <c r="H126" i="33" s="1"/>
  <c r="E127" i="33"/>
  <c r="E126" i="33" s="1"/>
  <c r="I127" i="33"/>
  <c r="I126" i="33" s="1"/>
  <c r="K100" i="33"/>
  <c r="K101" i="33" s="1"/>
  <c r="F127" i="33"/>
  <c r="F126" i="33" s="1"/>
  <c r="J127" i="33"/>
  <c r="J126" i="33" s="1"/>
  <c r="K33" i="15"/>
  <c r="B56" i="13"/>
  <c r="C53" i="13" s="1"/>
  <c r="B51" i="13"/>
  <c r="C50" i="13" s="1"/>
  <c r="B38" i="12"/>
  <c r="C35" i="12" s="1"/>
  <c r="B32" i="12"/>
  <c r="C31" i="12" s="1"/>
  <c r="B27" i="12"/>
  <c r="C25" i="12" s="1"/>
  <c r="B21" i="12"/>
  <c r="C19" i="12" s="1"/>
  <c r="B13" i="12"/>
  <c r="C11" i="12" s="1"/>
  <c r="B147" i="11"/>
  <c r="C144" i="11" s="1"/>
  <c r="B142" i="11"/>
  <c r="C141" i="11" s="1"/>
  <c r="B136" i="11"/>
  <c r="C135" i="11" s="1"/>
  <c r="D127" i="11"/>
  <c r="E125" i="11" s="1"/>
  <c r="B127" i="11"/>
  <c r="C126" i="11" s="1"/>
  <c r="D120" i="11"/>
  <c r="B120" i="11"/>
  <c r="C119" i="11" s="1"/>
  <c r="D112" i="11"/>
  <c r="B112" i="11"/>
  <c r="Q27" i="1" s="1"/>
  <c r="P25" i="28"/>
  <c r="O25" i="28"/>
  <c r="N25" i="28"/>
  <c r="M25" i="28"/>
  <c r="L25" i="28"/>
  <c r="K25" i="28"/>
  <c r="J25" i="28"/>
  <c r="I25" i="28"/>
  <c r="H25" i="28"/>
  <c r="G25" i="28"/>
  <c r="F25" i="28"/>
  <c r="E25" i="28"/>
  <c r="D25" i="28"/>
  <c r="C25" i="28"/>
  <c r="B25" i="28"/>
  <c r="Q51" i="27"/>
  <c r="Q50" i="27"/>
  <c r="Q49" i="27"/>
  <c r="Q48" i="27"/>
  <c r="Q47" i="27"/>
  <c r="P113" i="10"/>
  <c r="Q110" i="10" s="1"/>
  <c r="N113" i="10"/>
  <c r="O112" i="10" s="1"/>
  <c r="L113" i="10"/>
  <c r="M112" i="10" s="1"/>
  <c r="J113" i="10"/>
  <c r="K111" i="10" s="1"/>
  <c r="H113" i="10"/>
  <c r="I112" i="10" s="1"/>
  <c r="F113" i="10"/>
  <c r="G110" i="10" s="1"/>
  <c r="D113" i="10"/>
  <c r="E112" i="10" s="1"/>
  <c r="R112" i="10"/>
  <c r="Q112" i="10"/>
  <c r="C112" i="10"/>
  <c r="R111" i="10"/>
  <c r="O111" i="10"/>
  <c r="M111" i="10"/>
  <c r="C111" i="10"/>
  <c r="R110" i="10"/>
  <c r="E110" i="10"/>
  <c r="C110" i="10"/>
  <c r="R109" i="10"/>
  <c r="O109" i="10"/>
  <c r="K109" i="10"/>
  <c r="C109" i="10"/>
  <c r="P107" i="10"/>
  <c r="Q105" i="10" s="1"/>
  <c r="N107" i="10"/>
  <c r="O103" i="10" s="1"/>
  <c r="L107" i="10"/>
  <c r="M103" i="10" s="1"/>
  <c r="J107" i="10"/>
  <c r="K103" i="10" s="1"/>
  <c r="H107" i="10"/>
  <c r="I105" i="10" s="1"/>
  <c r="F107" i="10"/>
  <c r="G103" i="10" s="1"/>
  <c r="D107" i="10"/>
  <c r="E103" i="10" s="1"/>
  <c r="B107" i="10"/>
  <c r="C104" i="10" s="1"/>
  <c r="R106" i="10"/>
  <c r="Q106" i="10"/>
  <c r="K106" i="10"/>
  <c r="R105" i="10"/>
  <c r="K105" i="10"/>
  <c r="R104" i="10"/>
  <c r="K104" i="10"/>
  <c r="E104" i="10"/>
  <c r="R103" i="10"/>
  <c r="R102" i="10"/>
  <c r="Q102" i="10"/>
  <c r="K102" i="10"/>
  <c r="I102" i="10"/>
  <c r="G102" i="10"/>
  <c r="R101" i="10"/>
  <c r="K101" i="10"/>
  <c r="P99" i="10"/>
  <c r="Q98" i="10" s="1"/>
  <c r="N99" i="10"/>
  <c r="O95" i="10" s="1"/>
  <c r="L99" i="10"/>
  <c r="M96" i="10" s="1"/>
  <c r="J99" i="10"/>
  <c r="K98" i="10" s="1"/>
  <c r="H99" i="10"/>
  <c r="I93" i="10" s="1"/>
  <c r="F99" i="10"/>
  <c r="G98" i="10" s="1"/>
  <c r="D99" i="10"/>
  <c r="E95" i="10" s="1"/>
  <c r="B99" i="10"/>
  <c r="C98" i="10" s="1"/>
  <c r="R98" i="10"/>
  <c r="M98" i="10"/>
  <c r="E98" i="10"/>
  <c r="R97" i="10"/>
  <c r="M97" i="10"/>
  <c r="E97" i="10"/>
  <c r="R96" i="10"/>
  <c r="K96" i="10"/>
  <c r="E96" i="10"/>
  <c r="R95" i="10"/>
  <c r="K95" i="10"/>
  <c r="C95" i="10"/>
  <c r="R94" i="10"/>
  <c r="K94" i="10"/>
  <c r="I94" i="10"/>
  <c r="E94" i="10"/>
  <c r="R93" i="10"/>
  <c r="K93" i="10"/>
  <c r="E93" i="10"/>
  <c r="P91" i="10"/>
  <c r="Q87" i="10" s="1"/>
  <c r="N91" i="10"/>
  <c r="O88" i="10" s="1"/>
  <c r="L91" i="10"/>
  <c r="M89" i="10" s="1"/>
  <c r="J91" i="10"/>
  <c r="K90" i="10" s="1"/>
  <c r="H91" i="10"/>
  <c r="I87" i="10" s="1"/>
  <c r="F91" i="10"/>
  <c r="G88" i="10" s="1"/>
  <c r="D91" i="10"/>
  <c r="E89" i="10" s="1"/>
  <c r="B91" i="10"/>
  <c r="C90" i="10" s="1"/>
  <c r="R90" i="10"/>
  <c r="R89" i="10"/>
  <c r="R88" i="10"/>
  <c r="R87" i="10"/>
  <c r="R86" i="10"/>
  <c r="R85" i="10"/>
  <c r="R84" i="10"/>
  <c r="R83" i="10"/>
  <c r="J70" i="25"/>
  <c r="I70" i="25"/>
  <c r="H70" i="25"/>
  <c r="F70" i="25"/>
  <c r="E70" i="25"/>
  <c r="D70" i="25"/>
  <c r="C70" i="25"/>
  <c r="B70" i="25"/>
  <c r="K69" i="25"/>
  <c r="K68" i="25"/>
  <c r="K67" i="25"/>
  <c r="K66" i="25"/>
  <c r="K65" i="25"/>
  <c r="K64" i="25"/>
  <c r="K63" i="25"/>
  <c r="K62" i="25"/>
  <c r="K61" i="25"/>
  <c r="K60" i="25"/>
  <c r="K59" i="25"/>
  <c r="K58" i="25"/>
  <c r="K57" i="25"/>
  <c r="K56" i="25"/>
  <c r="K55" i="25"/>
  <c r="K54" i="25"/>
  <c r="K53" i="25"/>
  <c r="K52" i="25"/>
  <c r="K51" i="25"/>
  <c r="G14" i="26"/>
  <c r="Q23" i="1" s="1"/>
  <c r="G7" i="26"/>
  <c r="G6" i="26"/>
  <c r="F72" i="8"/>
  <c r="G68" i="8" s="1"/>
  <c r="G58" i="8"/>
  <c r="F40" i="8"/>
  <c r="G37" i="8" s="1"/>
  <c r="F33" i="8"/>
  <c r="G32" i="8" s="1"/>
  <c r="F23" i="8"/>
  <c r="G21" i="8" s="1"/>
  <c r="F14" i="8"/>
  <c r="Q11" i="1" s="1"/>
  <c r="Q61" i="7"/>
  <c r="Q63" i="7" s="1"/>
  <c r="Q57" i="7"/>
  <c r="Q53" i="7"/>
  <c r="P54" i="7" s="1"/>
  <c r="R170" i="4"/>
  <c r="R169" i="4"/>
  <c r="R168" i="4"/>
  <c r="R166" i="4"/>
  <c r="R165" i="4"/>
  <c r="R164" i="4"/>
  <c r="R162" i="4"/>
  <c r="R161" i="4"/>
  <c r="R160" i="4"/>
  <c r="R158" i="4"/>
  <c r="R157" i="4"/>
  <c r="R155" i="4"/>
  <c r="R153" i="4"/>
  <c r="R152" i="4"/>
  <c r="R149" i="4"/>
  <c r="R148" i="4"/>
  <c r="R147" i="4"/>
  <c r="R145" i="4"/>
  <c r="R144" i="4"/>
  <c r="R143" i="4"/>
  <c r="R141" i="4"/>
  <c r="R140" i="4"/>
  <c r="R139" i="4"/>
  <c r="R137" i="4"/>
  <c r="R136" i="4"/>
  <c r="R134" i="4"/>
  <c r="I88" i="10" l="1"/>
  <c r="K97" i="10"/>
  <c r="Q111" i="10"/>
  <c r="S139" i="4"/>
  <c r="I106" i="10"/>
  <c r="C83" i="10"/>
  <c r="G89" i="10"/>
  <c r="K99" i="10"/>
  <c r="I96" i="10"/>
  <c r="I98" i="10"/>
  <c r="G101" i="10"/>
  <c r="M104" i="10"/>
  <c r="Q109" i="10"/>
  <c r="Q113" i="10" s="1"/>
  <c r="K110" i="10"/>
  <c r="Q94" i="10"/>
  <c r="O104" i="10"/>
  <c r="G71" i="8"/>
  <c r="S168" i="4"/>
  <c r="S156" i="4"/>
  <c r="S151" i="4"/>
  <c r="I84" i="10"/>
  <c r="O96" i="10"/>
  <c r="C113" i="10"/>
  <c r="C94" i="10"/>
  <c r="Q96" i="10"/>
  <c r="K107" i="10"/>
  <c r="O105" i="10"/>
  <c r="E109" i="10"/>
  <c r="O58" i="7"/>
  <c r="Q9" i="1"/>
  <c r="O98" i="10"/>
  <c r="I95" i="10"/>
  <c r="S166" i="4"/>
  <c r="I86" i="10"/>
  <c r="G104" i="10"/>
  <c r="G93" i="10"/>
  <c r="I97" i="10"/>
  <c r="E111" i="10"/>
  <c r="K112" i="10"/>
  <c r="K113" i="10" s="1"/>
  <c r="O93" i="10"/>
  <c r="O97" i="10"/>
  <c r="S148" i="4"/>
  <c r="S161" i="4"/>
  <c r="O94" i="10"/>
  <c r="O106" i="10"/>
  <c r="C26" i="12"/>
  <c r="K127" i="33"/>
  <c r="K126" i="33" s="1"/>
  <c r="C54" i="13"/>
  <c r="C55" i="13"/>
  <c r="C36" i="12"/>
  <c r="C23" i="12"/>
  <c r="C27" i="12" s="1"/>
  <c r="C5" i="12"/>
  <c r="C13" i="12" s="1"/>
  <c r="C24" i="12"/>
  <c r="C34" i="12"/>
  <c r="C38" i="12" s="1"/>
  <c r="S162" i="4"/>
  <c r="S135" i="4"/>
  <c r="S140" i="4"/>
  <c r="S145" i="4"/>
  <c r="S164" i="4"/>
  <c r="S169" i="4"/>
  <c r="S141" i="4"/>
  <c r="S160" i="4"/>
  <c r="S165" i="4"/>
  <c r="S170" i="4"/>
  <c r="G22" i="8"/>
  <c r="C49" i="13"/>
  <c r="Q28" i="1"/>
  <c r="C47" i="13"/>
  <c r="C117" i="11"/>
  <c r="C146" i="11"/>
  <c r="C145" i="11"/>
  <c r="C147" i="11" s="1"/>
  <c r="E118" i="11"/>
  <c r="E117" i="11"/>
  <c r="C132" i="11"/>
  <c r="G70" i="8"/>
  <c r="Q12" i="1"/>
  <c r="G6" i="8"/>
  <c r="G7" i="8"/>
  <c r="G13" i="8"/>
  <c r="G8" i="8"/>
  <c r="G12" i="8"/>
  <c r="G10" i="8"/>
  <c r="G11" i="8"/>
  <c r="G9" i="8"/>
  <c r="G17" i="8"/>
  <c r="G53" i="8"/>
  <c r="G18" i="8"/>
  <c r="G19" i="8"/>
  <c r="G64" i="8"/>
  <c r="G20" i="8"/>
  <c r="G67" i="8"/>
  <c r="S167" i="4"/>
  <c r="S163" i="4"/>
  <c r="S159" i="4"/>
  <c r="S142" i="4"/>
  <c r="S158" i="4"/>
  <c r="S157" i="4"/>
  <c r="S149" i="4"/>
  <c r="S147" i="4"/>
  <c r="S146" i="4"/>
  <c r="S144" i="4"/>
  <c r="S134" i="4"/>
  <c r="S138" i="4"/>
  <c r="S143" i="4"/>
  <c r="S137" i="4"/>
  <c r="S136" i="4"/>
  <c r="C111" i="11"/>
  <c r="C104" i="11"/>
  <c r="C106" i="11"/>
  <c r="C107" i="11"/>
  <c r="C109" i="11"/>
  <c r="E110" i="11"/>
  <c r="E104" i="11"/>
  <c r="E107" i="11"/>
  <c r="E124" i="11"/>
  <c r="E126" i="11"/>
  <c r="Q93" i="10"/>
  <c r="Q95" i="10"/>
  <c r="Q97" i="10"/>
  <c r="M93" i="10"/>
  <c r="M94" i="10"/>
  <c r="M95" i="10"/>
  <c r="G95" i="10"/>
  <c r="G96" i="10"/>
  <c r="G97" i="10"/>
  <c r="R99" i="10"/>
  <c r="G94" i="10"/>
  <c r="E99" i="10"/>
  <c r="C96" i="10"/>
  <c r="C93" i="10"/>
  <c r="C97" i="10"/>
  <c r="O110" i="10"/>
  <c r="O113" i="10" s="1"/>
  <c r="M110" i="10"/>
  <c r="M109" i="10"/>
  <c r="M113" i="10" s="1"/>
  <c r="I109" i="10"/>
  <c r="I110" i="10"/>
  <c r="I111" i="10"/>
  <c r="G111" i="10"/>
  <c r="G112" i="10"/>
  <c r="G109" i="10"/>
  <c r="R113" i="10"/>
  <c r="O101" i="10"/>
  <c r="O102" i="10"/>
  <c r="G105" i="10"/>
  <c r="G106" i="10"/>
  <c r="R107" i="10"/>
  <c r="C138" i="11"/>
  <c r="C139" i="11"/>
  <c r="C140" i="11"/>
  <c r="C105" i="11"/>
  <c r="C108" i="11"/>
  <c r="C110" i="11"/>
  <c r="C114" i="11"/>
  <c r="C133" i="11"/>
  <c r="C115" i="11"/>
  <c r="C118" i="11"/>
  <c r="C116" i="11"/>
  <c r="C125" i="11"/>
  <c r="C129" i="11"/>
  <c r="D58" i="7"/>
  <c r="H58" i="7"/>
  <c r="L58" i="7"/>
  <c r="C87" i="10"/>
  <c r="K83" i="10"/>
  <c r="K87" i="10"/>
  <c r="C12" i="12"/>
  <c r="C37" i="12"/>
  <c r="Q84" i="10"/>
  <c r="Q86" i="10"/>
  <c r="Q88" i="10"/>
  <c r="Q90" i="10"/>
  <c r="O85" i="10"/>
  <c r="O89" i="10"/>
  <c r="M90" i="10"/>
  <c r="M88" i="10"/>
  <c r="M84" i="10"/>
  <c r="M86" i="10"/>
  <c r="I90" i="10"/>
  <c r="G85" i="10"/>
  <c r="E86" i="10"/>
  <c r="E88" i="10"/>
  <c r="E84" i="10"/>
  <c r="E90" i="10"/>
  <c r="K70" i="25"/>
  <c r="H71" i="25" s="1"/>
  <c r="P58" i="7"/>
  <c r="S155" i="4"/>
  <c r="R173" i="4"/>
  <c r="R174" i="4"/>
  <c r="S152" i="4"/>
  <c r="S153" i="4"/>
  <c r="S150" i="4"/>
  <c r="Q25" i="28"/>
  <c r="R24" i="28" s="1"/>
  <c r="G59" i="8"/>
  <c r="G36" i="8"/>
  <c r="G38" i="8"/>
  <c r="G39" i="8"/>
  <c r="G29" i="8"/>
  <c r="G5" i="8"/>
  <c r="G55" i="8"/>
  <c r="G56" i="8"/>
  <c r="G57" i="8"/>
  <c r="G54" i="8"/>
  <c r="Q52" i="27"/>
  <c r="F6" i="4"/>
  <c r="C48" i="13"/>
  <c r="C51" i="13" s="1"/>
  <c r="C16" i="12"/>
  <c r="C8" i="12"/>
  <c r="C20" i="12"/>
  <c r="C9" i="12"/>
  <c r="C6" i="12"/>
  <c r="C10" i="12"/>
  <c r="C18" i="12"/>
  <c r="C30" i="12"/>
  <c r="C17" i="12"/>
  <c r="C29" i="12"/>
  <c r="C32" i="12" s="1"/>
  <c r="C7" i="12"/>
  <c r="C15" i="12"/>
  <c r="C21" i="12" s="1"/>
  <c r="E105" i="11"/>
  <c r="E109" i="11"/>
  <c r="E111" i="11"/>
  <c r="E115" i="11"/>
  <c r="E119" i="11"/>
  <c r="C130" i="11"/>
  <c r="C134" i="11"/>
  <c r="C124" i="11"/>
  <c r="C131" i="11"/>
  <c r="E106" i="11"/>
  <c r="E108" i="11"/>
  <c r="E114" i="11"/>
  <c r="E116" i="11"/>
  <c r="C101" i="10"/>
  <c r="C105" i="10"/>
  <c r="E83" i="10"/>
  <c r="M83" i="10"/>
  <c r="C84" i="10"/>
  <c r="K84" i="10"/>
  <c r="I85" i="10"/>
  <c r="Q85" i="10"/>
  <c r="G86" i="10"/>
  <c r="O86" i="10"/>
  <c r="E87" i="10"/>
  <c r="M87" i="10"/>
  <c r="C88" i="10"/>
  <c r="K88" i="10"/>
  <c r="I89" i="10"/>
  <c r="Q89" i="10"/>
  <c r="G90" i="10"/>
  <c r="O90" i="10"/>
  <c r="E101" i="10"/>
  <c r="M101" i="10"/>
  <c r="C102" i="10"/>
  <c r="I103" i="10"/>
  <c r="Q103" i="10"/>
  <c r="E105" i="10"/>
  <c r="M105" i="10"/>
  <c r="C106" i="10"/>
  <c r="R91" i="10"/>
  <c r="Q26" i="1" s="1"/>
  <c r="G83" i="10"/>
  <c r="O83" i="10"/>
  <c r="C85" i="10"/>
  <c r="K85" i="10"/>
  <c r="G87" i="10"/>
  <c r="O87" i="10"/>
  <c r="C89" i="10"/>
  <c r="K89" i="10"/>
  <c r="E102" i="10"/>
  <c r="M102" i="10"/>
  <c r="C103" i="10"/>
  <c r="I104" i="10"/>
  <c r="Q104" i="10"/>
  <c r="E106" i="10"/>
  <c r="M106" i="10"/>
  <c r="I83" i="10"/>
  <c r="Q83" i="10"/>
  <c r="G84" i="10"/>
  <c r="O84" i="10"/>
  <c r="E85" i="10"/>
  <c r="M85" i="10"/>
  <c r="C86" i="10"/>
  <c r="K86" i="10"/>
  <c r="I101" i="10"/>
  <c r="Q101" i="10"/>
  <c r="G26" i="8"/>
  <c r="G31" i="8"/>
  <c r="G65" i="8"/>
  <c r="G69" i="8"/>
  <c r="G30" i="8"/>
  <c r="G28" i="8"/>
  <c r="G66" i="8"/>
  <c r="I54" i="7"/>
  <c r="B54" i="7"/>
  <c r="F54" i="7"/>
  <c r="J54" i="7"/>
  <c r="N54" i="7"/>
  <c r="E58" i="7"/>
  <c r="I58" i="7"/>
  <c r="M58" i="7"/>
  <c r="E54" i="7"/>
  <c r="C54" i="7"/>
  <c r="G54" i="7"/>
  <c r="K54" i="7"/>
  <c r="O54" i="7"/>
  <c r="B58" i="7"/>
  <c r="F58" i="7"/>
  <c r="J58" i="7"/>
  <c r="N58" i="7"/>
  <c r="M54" i="7"/>
  <c r="D54" i="7"/>
  <c r="H54" i="7"/>
  <c r="L54" i="7"/>
  <c r="C58" i="7"/>
  <c r="G58" i="7"/>
  <c r="K58" i="7"/>
  <c r="R171" i="4"/>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P26" i="28" l="1"/>
  <c r="C127" i="11"/>
  <c r="C56" i="13"/>
  <c r="I99" i="10"/>
  <c r="B26" i="28"/>
  <c r="I26" i="28"/>
  <c r="I91" i="10"/>
  <c r="S172" i="4"/>
  <c r="E107" i="10"/>
  <c r="G113" i="10"/>
  <c r="E113" i="10"/>
  <c r="O99" i="10"/>
  <c r="G107" i="10"/>
  <c r="I113" i="10"/>
  <c r="G99" i="10"/>
  <c r="D26" i="28"/>
  <c r="K26" i="28"/>
  <c r="N26" i="28"/>
  <c r="R23" i="28"/>
  <c r="R178" i="4"/>
  <c r="R177" i="4"/>
  <c r="R175" i="4"/>
  <c r="R176" i="4"/>
  <c r="G23" i="8"/>
  <c r="G14" i="8"/>
  <c r="G72" i="8"/>
  <c r="L63" i="25"/>
  <c r="I71" i="25"/>
  <c r="J71" i="25"/>
  <c r="L53" i="25"/>
  <c r="F71" i="25"/>
  <c r="E120" i="11"/>
  <c r="C112" i="11"/>
  <c r="E112" i="11"/>
  <c r="E127" i="11"/>
  <c r="Q99" i="10"/>
  <c r="M99" i="10"/>
  <c r="C99" i="10"/>
  <c r="Q107" i="10"/>
  <c r="O107" i="10"/>
  <c r="M107" i="10"/>
  <c r="I107" i="10"/>
  <c r="C107" i="10"/>
  <c r="C136" i="11"/>
  <c r="C142" i="11"/>
  <c r="C120" i="11"/>
  <c r="C91" i="10"/>
  <c r="K91" i="10"/>
  <c r="Q91" i="10"/>
  <c r="O91" i="10"/>
  <c r="M91" i="10"/>
  <c r="G91" i="10"/>
  <c r="E91" i="10"/>
  <c r="L68" i="25"/>
  <c r="E71" i="25"/>
  <c r="L67" i="25"/>
  <c r="B71" i="25"/>
  <c r="C71" i="25"/>
  <c r="L59" i="25"/>
  <c r="G71" i="25"/>
  <c r="L62" i="25"/>
  <c r="D71" i="25"/>
  <c r="L66" i="25"/>
  <c r="L58" i="25"/>
  <c r="L64" i="25"/>
  <c r="L56" i="25"/>
  <c r="L55" i="25"/>
  <c r="L60" i="25"/>
  <c r="L69" i="25"/>
  <c r="L61" i="25"/>
  <c r="L65" i="25"/>
  <c r="L51" i="25"/>
  <c r="L57" i="25"/>
  <c r="L54" i="25"/>
  <c r="L52" i="25"/>
  <c r="Q58" i="7"/>
  <c r="Q54" i="7"/>
  <c r="S173" i="4"/>
  <c r="Q48" i="5"/>
  <c r="M49" i="5" s="1"/>
  <c r="G26" i="28"/>
  <c r="J26" i="28"/>
  <c r="F26" i="28"/>
  <c r="C26" i="28"/>
  <c r="M26" i="28"/>
  <c r="L26" i="28"/>
  <c r="H26" i="28"/>
  <c r="R21" i="28"/>
  <c r="O26" i="28"/>
  <c r="R22" i="28"/>
  <c r="E26" i="28"/>
  <c r="G60" i="8"/>
  <c r="G40" i="8"/>
  <c r="G33" i="8"/>
  <c r="S171" i="4"/>
  <c r="S174" i="4"/>
  <c r="Q41" i="5"/>
  <c r="M42" i="5" s="1"/>
  <c r="P48" i="3"/>
  <c r="O48" i="3"/>
  <c r="N48" i="3"/>
  <c r="M48" i="3"/>
  <c r="L48" i="3"/>
  <c r="K48" i="3"/>
  <c r="J48" i="3"/>
  <c r="I48" i="3"/>
  <c r="H48" i="3"/>
  <c r="G48" i="3"/>
  <c r="F48" i="3"/>
  <c r="E48" i="3"/>
  <c r="D48" i="3"/>
  <c r="C48" i="3"/>
  <c r="B48" i="3"/>
  <c r="Q47" i="3"/>
  <c r="Q46" i="3"/>
  <c r="Q45" i="3"/>
  <c r="Q44" i="3"/>
  <c r="P41" i="3"/>
  <c r="O41" i="3"/>
  <c r="N41" i="3"/>
  <c r="M41" i="3"/>
  <c r="L41" i="3"/>
  <c r="K41" i="3"/>
  <c r="J41" i="3"/>
  <c r="I41" i="3"/>
  <c r="H41" i="3"/>
  <c r="G41" i="3"/>
  <c r="F41" i="3"/>
  <c r="E41" i="3"/>
  <c r="D41" i="3"/>
  <c r="C41" i="3"/>
  <c r="B41" i="3"/>
  <c r="Q40" i="3"/>
  <c r="Q39" i="3"/>
  <c r="Q38" i="3"/>
  <c r="Q37" i="3"/>
  <c r="O49" i="5" l="1"/>
  <c r="K49" i="5"/>
  <c r="G49" i="5"/>
  <c r="C49" i="5"/>
  <c r="B49" i="5"/>
  <c r="R47" i="5"/>
  <c r="F49" i="5"/>
  <c r="J49" i="5"/>
  <c r="L49" i="5"/>
  <c r="N49" i="5"/>
  <c r="Q26" i="28"/>
  <c r="P49" i="5"/>
  <c r="R45" i="5"/>
  <c r="R39" i="5"/>
  <c r="N42" i="5"/>
  <c r="H49" i="5"/>
  <c r="R44" i="5"/>
  <c r="I49" i="5"/>
  <c r="D49" i="5"/>
  <c r="R46" i="5"/>
  <c r="R48" i="5" s="1"/>
  <c r="E49" i="5"/>
  <c r="L70" i="25"/>
  <c r="K71" i="25"/>
  <c r="Q48" i="3"/>
  <c r="R47" i="3" s="1"/>
  <c r="Q41" i="3"/>
  <c r="R25" i="28"/>
  <c r="O42" i="5"/>
  <c r="K42" i="5"/>
  <c r="G42" i="5"/>
  <c r="C42" i="5"/>
  <c r="P42" i="5"/>
  <c r="R38" i="5"/>
  <c r="F42" i="5"/>
  <c r="L42" i="5"/>
  <c r="E42" i="5"/>
  <c r="H42" i="5"/>
  <c r="J42" i="5"/>
  <c r="I42" i="5"/>
  <c r="R37" i="5"/>
  <c r="B42" i="5"/>
  <c r="R40" i="5"/>
  <c r="D42" i="5"/>
  <c r="Q49" i="5" l="1"/>
  <c r="R40" i="3"/>
  <c r="Q8" i="1"/>
  <c r="R41" i="5"/>
  <c r="O49" i="3"/>
  <c r="P49" i="3"/>
  <c r="K49" i="3"/>
  <c r="B49" i="3"/>
  <c r="M49" i="3"/>
  <c r="L49" i="3"/>
  <c r="G49" i="3"/>
  <c r="F49" i="3"/>
  <c r="R45" i="3"/>
  <c r="I49" i="3"/>
  <c r="H49" i="3"/>
  <c r="R44" i="3"/>
  <c r="J49" i="3"/>
  <c r="E49" i="3"/>
  <c r="C49" i="3"/>
  <c r="D49" i="3"/>
  <c r="R46" i="3"/>
  <c r="N49" i="3"/>
  <c r="Q42" i="5"/>
  <c r="G42" i="3"/>
  <c r="H42" i="3"/>
  <c r="F42" i="3"/>
  <c r="C42" i="3"/>
  <c r="K42" i="3"/>
  <c r="D42" i="3"/>
  <c r="B42" i="3"/>
  <c r="J42" i="3"/>
  <c r="R37" i="3"/>
  <c r="O42" i="3"/>
  <c r="P42" i="3"/>
  <c r="R38" i="3"/>
  <c r="M42" i="3"/>
  <c r="I42" i="3"/>
  <c r="R39" i="3"/>
  <c r="L42" i="3"/>
  <c r="N42" i="3"/>
  <c r="E42" i="3"/>
  <c r="AA18" i="2"/>
  <c r="AB18" i="2" s="1"/>
  <c r="AA12" i="2"/>
  <c r="AB11" i="2" s="1"/>
  <c r="AA6" i="2"/>
  <c r="R4" i="1" s="1"/>
  <c r="R6" i="1" s="1"/>
  <c r="Q49" i="3" l="1"/>
  <c r="R48" i="3"/>
  <c r="Q42" i="3"/>
  <c r="R41" i="3"/>
  <c r="AB5" i="2"/>
  <c r="AB17" i="2"/>
  <c r="AB4" i="2"/>
  <c r="AB14" i="2"/>
  <c r="AB16" i="2"/>
  <c r="AB8" i="2"/>
  <c r="AB9" i="2"/>
  <c r="AB12" i="2"/>
  <c r="AB10" i="2"/>
  <c r="AB15" i="2"/>
  <c r="H82" i="8"/>
  <c r="P24" i="1" l="1"/>
  <c r="P22" i="1"/>
  <c r="P19" i="1"/>
  <c r="P18" i="1"/>
  <c r="P17" i="1"/>
  <c r="P15" i="1"/>
  <c r="P13" i="1"/>
  <c r="K144" i="33" l="1"/>
  <c r="D146" i="33"/>
  <c r="D147" i="33" s="1"/>
  <c r="E146" i="33"/>
  <c r="E147" i="33" s="1"/>
  <c r="F146" i="33"/>
  <c r="F147" i="33" s="1"/>
  <c r="G146" i="33"/>
  <c r="G147" i="33" s="1"/>
  <c r="H146" i="33"/>
  <c r="H147" i="33" s="1"/>
  <c r="I146" i="33"/>
  <c r="I147" i="33" s="1"/>
  <c r="J146" i="33"/>
  <c r="J147" i="33" s="1"/>
  <c r="B176" i="11" l="1"/>
  <c r="D176" i="11"/>
  <c r="E173" i="11" s="1"/>
  <c r="E175" i="11" l="1"/>
  <c r="E174" i="11"/>
  <c r="C174" i="11"/>
  <c r="C175" i="11"/>
  <c r="C173" i="11"/>
  <c r="R140" i="10"/>
  <c r="R191" i="4"/>
  <c r="R192" i="4"/>
  <c r="S192" i="4" s="1"/>
  <c r="R193" i="4"/>
  <c r="R195" i="4"/>
  <c r="R196" i="4"/>
  <c r="R197" i="4"/>
  <c r="S197" i="4" l="1"/>
  <c r="S196" i="4"/>
  <c r="S191" i="4"/>
  <c r="S190" i="4"/>
  <c r="S195" i="4"/>
  <c r="S194" i="4"/>
  <c r="S193" i="4"/>
  <c r="E176" i="11"/>
  <c r="C176" i="11"/>
  <c r="K183" i="33"/>
  <c r="K182" i="33"/>
  <c r="J167" i="33"/>
  <c r="J173" i="33" s="1"/>
  <c r="J172" i="33" s="1"/>
  <c r="I167" i="33"/>
  <c r="I173" i="33" s="1"/>
  <c r="I172" i="33" s="1"/>
  <c r="H167" i="33"/>
  <c r="H173" i="33" s="1"/>
  <c r="H172" i="33" s="1"/>
  <c r="G167" i="33"/>
  <c r="G173" i="33" s="1"/>
  <c r="G172" i="33" s="1"/>
  <c r="F167" i="33"/>
  <c r="F173" i="33" s="1"/>
  <c r="F172" i="33" s="1"/>
  <c r="E167" i="33"/>
  <c r="E173" i="33" s="1"/>
  <c r="E172" i="33" s="1"/>
  <c r="D167" i="33"/>
  <c r="D173" i="33" s="1"/>
  <c r="D172" i="33" s="1"/>
  <c r="K166" i="33"/>
  <c r="K165" i="33"/>
  <c r="K164" i="33"/>
  <c r="K163" i="33"/>
  <c r="K162" i="33"/>
  <c r="J157" i="33"/>
  <c r="I157" i="33"/>
  <c r="H157" i="33"/>
  <c r="G157" i="33"/>
  <c r="F157" i="33"/>
  <c r="E157" i="33"/>
  <c r="D157" i="33"/>
  <c r="K156" i="33"/>
  <c r="K155" i="33"/>
  <c r="K154" i="33"/>
  <c r="K153" i="33"/>
  <c r="K152" i="33"/>
  <c r="K145" i="33"/>
  <c r="K143" i="33"/>
  <c r="G55" i="15"/>
  <c r="F55" i="15"/>
  <c r="E55" i="15"/>
  <c r="D55" i="15"/>
  <c r="C55" i="15"/>
  <c r="K54" i="15"/>
  <c r="K53" i="15"/>
  <c r="G51" i="15"/>
  <c r="F51" i="15"/>
  <c r="E51" i="15"/>
  <c r="D51" i="15"/>
  <c r="C51" i="15"/>
  <c r="K50" i="15"/>
  <c r="K49" i="15"/>
  <c r="J47" i="15"/>
  <c r="I47" i="15"/>
  <c r="G47" i="15"/>
  <c r="F47" i="15"/>
  <c r="E47" i="15"/>
  <c r="D47" i="15"/>
  <c r="C47" i="15"/>
  <c r="K46" i="15"/>
  <c r="K45" i="15"/>
  <c r="K59" i="15"/>
  <c r="K60" i="15"/>
  <c r="C61" i="15"/>
  <c r="D61" i="15"/>
  <c r="E61" i="15"/>
  <c r="F61" i="15"/>
  <c r="G61" i="15"/>
  <c r="I61" i="15"/>
  <c r="J61" i="15"/>
  <c r="K63" i="15"/>
  <c r="K64" i="15"/>
  <c r="C65" i="15"/>
  <c r="D65" i="15"/>
  <c r="E65" i="15"/>
  <c r="F65" i="15"/>
  <c r="G65" i="15"/>
  <c r="K67" i="15"/>
  <c r="K68" i="15"/>
  <c r="C69" i="15"/>
  <c r="D69" i="15"/>
  <c r="E69" i="15"/>
  <c r="F69" i="15"/>
  <c r="G69" i="15"/>
  <c r="B77" i="13"/>
  <c r="C76" i="13" s="1"/>
  <c r="B72" i="13"/>
  <c r="C71" i="13" s="1"/>
  <c r="B146" i="12"/>
  <c r="C143" i="12" s="1"/>
  <c r="C144" i="12"/>
  <c r="B140" i="12"/>
  <c r="C139" i="12" s="1"/>
  <c r="B135" i="12"/>
  <c r="C133" i="12" s="1"/>
  <c r="B129" i="12"/>
  <c r="C127" i="12" s="1"/>
  <c r="B121" i="12"/>
  <c r="C119" i="12" s="1"/>
  <c r="C117" i="12"/>
  <c r="B196" i="11"/>
  <c r="C194" i="11" s="1"/>
  <c r="B191" i="11"/>
  <c r="C189" i="11" s="1"/>
  <c r="B185" i="11"/>
  <c r="C184" i="11" s="1"/>
  <c r="C183" i="11"/>
  <c r="D169" i="11"/>
  <c r="E166" i="11" s="1"/>
  <c r="B169" i="11"/>
  <c r="D161" i="11"/>
  <c r="B161" i="11"/>
  <c r="P34" i="28"/>
  <c r="O34" i="28"/>
  <c r="N34" i="28"/>
  <c r="M34" i="28"/>
  <c r="L34" i="28"/>
  <c r="K34" i="28"/>
  <c r="J34" i="28"/>
  <c r="I34" i="28"/>
  <c r="H34" i="28"/>
  <c r="G34" i="28"/>
  <c r="F34" i="28"/>
  <c r="E34" i="28"/>
  <c r="D34" i="28"/>
  <c r="C34" i="28"/>
  <c r="B34" i="28"/>
  <c r="Q33" i="28"/>
  <c r="Q32" i="28"/>
  <c r="Q31" i="28"/>
  <c r="Q30" i="28"/>
  <c r="P71" i="27"/>
  <c r="O71" i="27"/>
  <c r="N71" i="27"/>
  <c r="M71" i="27"/>
  <c r="L71" i="27"/>
  <c r="K71" i="27"/>
  <c r="J71" i="27"/>
  <c r="I71" i="27"/>
  <c r="H71" i="27"/>
  <c r="G71" i="27"/>
  <c r="F71" i="27"/>
  <c r="E71" i="27"/>
  <c r="D71" i="27"/>
  <c r="C71" i="27"/>
  <c r="B71" i="27"/>
  <c r="Q70" i="27"/>
  <c r="Q69" i="27"/>
  <c r="Q68" i="27"/>
  <c r="Q67" i="27"/>
  <c r="Q66" i="27"/>
  <c r="P152" i="10"/>
  <c r="Q149" i="10" s="1"/>
  <c r="N152" i="10"/>
  <c r="O150" i="10" s="1"/>
  <c r="L152" i="10"/>
  <c r="M151" i="10" s="1"/>
  <c r="J152" i="10"/>
  <c r="K148" i="10" s="1"/>
  <c r="H152" i="10"/>
  <c r="I148" i="10" s="1"/>
  <c r="F152" i="10"/>
  <c r="G151" i="10" s="1"/>
  <c r="D152" i="10"/>
  <c r="E151" i="10" s="1"/>
  <c r="B152" i="10"/>
  <c r="C148" i="10" s="1"/>
  <c r="R151" i="10"/>
  <c r="K151" i="10"/>
  <c r="I151" i="10"/>
  <c r="R150" i="10"/>
  <c r="C150" i="10"/>
  <c r="R149" i="10"/>
  <c r="R148" i="10"/>
  <c r="P146" i="10"/>
  <c r="Q145" i="10" s="1"/>
  <c r="N146" i="10"/>
  <c r="O145" i="10" s="1"/>
  <c r="L146" i="10"/>
  <c r="M142" i="10" s="1"/>
  <c r="J146" i="10"/>
  <c r="K145" i="10" s="1"/>
  <c r="H146" i="10"/>
  <c r="I144" i="10" s="1"/>
  <c r="F146" i="10"/>
  <c r="G145" i="10" s="1"/>
  <c r="D146" i="10"/>
  <c r="E142" i="10" s="1"/>
  <c r="B146" i="10"/>
  <c r="C145" i="10" s="1"/>
  <c r="R145" i="10"/>
  <c r="R144" i="10"/>
  <c r="K144" i="10"/>
  <c r="R143" i="10"/>
  <c r="O143" i="10"/>
  <c r="M143" i="10"/>
  <c r="C143" i="10"/>
  <c r="R142" i="10"/>
  <c r="R141" i="10"/>
  <c r="K140" i="10"/>
  <c r="P138" i="10"/>
  <c r="Q132" i="10" s="1"/>
  <c r="N138" i="10"/>
  <c r="O137" i="10" s="1"/>
  <c r="L138" i="10"/>
  <c r="M134" i="10" s="1"/>
  <c r="J138" i="10"/>
  <c r="H138" i="10"/>
  <c r="I136" i="10" s="1"/>
  <c r="F138" i="10"/>
  <c r="G137" i="10" s="1"/>
  <c r="D138" i="10"/>
  <c r="E135" i="10" s="1"/>
  <c r="B138" i="10"/>
  <c r="C134" i="10" s="1"/>
  <c r="R137" i="10"/>
  <c r="K137" i="10"/>
  <c r="R136" i="10"/>
  <c r="K136" i="10"/>
  <c r="R135" i="10"/>
  <c r="K135" i="10"/>
  <c r="I135" i="10"/>
  <c r="R134" i="10"/>
  <c r="K134" i="10"/>
  <c r="I134" i="10"/>
  <c r="R133" i="10"/>
  <c r="K133" i="10"/>
  <c r="I133" i="10"/>
  <c r="R132" i="10"/>
  <c r="K132" i="10"/>
  <c r="G132" i="10"/>
  <c r="P130" i="10"/>
  <c r="Q125" i="10" s="1"/>
  <c r="N130" i="10"/>
  <c r="O127" i="10" s="1"/>
  <c r="L130" i="10"/>
  <c r="M127" i="10" s="1"/>
  <c r="J130" i="10"/>
  <c r="K129" i="10" s="1"/>
  <c r="H130" i="10"/>
  <c r="I129" i="10" s="1"/>
  <c r="F130" i="10"/>
  <c r="G127" i="10" s="1"/>
  <c r="D130" i="10"/>
  <c r="E128" i="10" s="1"/>
  <c r="B130" i="10"/>
  <c r="C129" i="10" s="1"/>
  <c r="R129" i="10"/>
  <c r="R128" i="10"/>
  <c r="M128" i="10"/>
  <c r="G128" i="10"/>
  <c r="R127" i="10"/>
  <c r="R126" i="10"/>
  <c r="R125" i="10"/>
  <c r="M125" i="10"/>
  <c r="R124" i="10"/>
  <c r="G124" i="10"/>
  <c r="R123" i="10"/>
  <c r="R122" i="10"/>
  <c r="K122" i="10"/>
  <c r="I122" i="10"/>
  <c r="P97" i="7"/>
  <c r="O97" i="7"/>
  <c r="N97" i="7"/>
  <c r="M97" i="7"/>
  <c r="L97" i="7"/>
  <c r="K97" i="7"/>
  <c r="J97" i="7"/>
  <c r="I97" i="7"/>
  <c r="H97" i="7"/>
  <c r="G97" i="7"/>
  <c r="F97" i="7"/>
  <c r="E97" i="7"/>
  <c r="D97" i="7"/>
  <c r="C97" i="7"/>
  <c r="B97" i="7"/>
  <c r="Q96" i="7"/>
  <c r="Q95" i="7"/>
  <c r="P92" i="7"/>
  <c r="O92" i="7"/>
  <c r="N92" i="7"/>
  <c r="M92" i="7"/>
  <c r="L92" i="7"/>
  <c r="K92" i="7"/>
  <c r="J92" i="7"/>
  <c r="I92" i="7"/>
  <c r="H92" i="7"/>
  <c r="G92" i="7"/>
  <c r="F92" i="7"/>
  <c r="E92" i="7"/>
  <c r="D92" i="7"/>
  <c r="C92" i="7"/>
  <c r="B92" i="7"/>
  <c r="Q91" i="7"/>
  <c r="Q90" i="7"/>
  <c r="P87" i="7"/>
  <c r="O87" i="7"/>
  <c r="N87" i="7"/>
  <c r="M87" i="7"/>
  <c r="L87" i="7"/>
  <c r="K87" i="7"/>
  <c r="J87" i="7"/>
  <c r="I87" i="7"/>
  <c r="H87" i="7"/>
  <c r="G87" i="7"/>
  <c r="F87" i="7"/>
  <c r="E87" i="7"/>
  <c r="D87" i="7"/>
  <c r="C87" i="7"/>
  <c r="B87" i="7"/>
  <c r="P10" i="1"/>
  <c r="J93" i="25"/>
  <c r="I93" i="25"/>
  <c r="H93" i="25"/>
  <c r="G93" i="25"/>
  <c r="F93" i="25"/>
  <c r="E93" i="25"/>
  <c r="D93" i="25"/>
  <c r="C93" i="25"/>
  <c r="B93" i="25"/>
  <c r="K92" i="25"/>
  <c r="K91" i="25"/>
  <c r="K90" i="25"/>
  <c r="K89" i="25"/>
  <c r="K88" i="25"/>
  <c r="K87" i="25"/>
  <c r="K86" i="25"/>
  <c r="K85" i="25"/>
  <c r="K84" i="25"/>
  <c r="K83" i="25"/>
  <c r="K82" i="25"/>
  <c r="K81" i="25"/>
  <c r="K80" i="25"/>
  <c r="K79" i="25"/>
  <c r="K78" i="25"/>
  <c r="K77" i="25"/>
  <c r="K76" i="25"/>
  <c r="K75" i="25"/>
  <c r="K74" i="25"/>
  <c r="K149" i="10" l="1"/>
  <c r="K152" i="10" s="1"/>
  <c r="O151" i="10"/>
  <c r="I149" i="10"/>
  <c r="I152" i="10" s="1"/>
  <c r="Q151" i="10"/>
  <c r="G142" i="10"/>
  <c r="I150" i="10"/>
  <c r="I125" i="10"/>
  <c r="E134" i="10"/>
  <c r="M136" i="10"/>
  <c r="K150" i="10"/>
  <c r="E126" i="10"/>
  <c r="E122" i="10"/>
  <c r="O136" i="10"/>
  <c r="C113" i="12"/>
  <c r="C116" i="12"/>
  <c r="C68" i="13"/>
  <c r="C133" i="10"/>
  <c r="I123" i="10"/>
  <c r="M129" i="10"/>
  <c r="E133" i="10"/>
  <c r="Q141" i="10"/>
  <c r="Q148" i="10"/>
  <c r="Q152" i="10" s="1"/>
  <c r="C137" i="10"/>
  <c r="E132" i="10"/>
  <c r="I137" i="10"/>
  <c r="C142" i="10"/>
  <c r="E149" i="10"/>
  <c r="C118" i="12"/>
  <c r="K61" i="15"/>
  <c r="C141" i="10"/>
  <c r="C144" i="10"/>
  <c r="I124" i="10"/>
  <c r="I127" i="10"/>
  <c r="K126" i="10"/>
  <c r="Q150" i="10"/>
  <c r="I132" i="10"/>
  <c r="Q137" i="10"/>
  <c r="K184" i="33"/>
  <c r="K65" i="15"/>
  <c r="K69" i="15"/>
  <c r="I126" i="10"/>
  <c r="I128" i="10"/>
  <c r="Q135" i="10"/>
  <c r="G140" i="10"/>
  <c r="K142" i="10"/>
  <c r="Q136" i="10"/>
  <c r="Q126" i="10"/>
  <c r="Q128" i="10"/>
  <c r="K138" i="10"/>
  <c r="O133" i="10"/>
  <c r="Q134" i="10"/>
  <c r="E136" i="10"/>
  <c r="E137" i="10"/>
  <c r="C149" i="10"/>
  <c r="O132" i="10"/>
  <c r="Q133" i="10"/>
  <c r="K141" i="10"/>
  <c r="E143" i="10"/>
  <c r="K143" i="10"/>
  <c r="O135" i="10"/>
  <c r="O134" i="10"/>
  <c r="Q122" i="10"/>
  <c r="Q127" i="10"/>
  <c r="Q129" i="10"/>
  <c r="C195" i="11"/>
  <c r="C134" i="12"/>
  <c r="C145" i="12"/>
  <c r="C142" i="12"/>
  <c r="C146" i="12" s="1"/>
  <c r="E160" i="11"/>
  <c r="E158" i="11"/>
  <c r="E155" i="11"/>
  <c r="E159" i="11"/>
  <c r="E156" i="11"/>
  <c r="E154" i="11"/>
  <c r="E157" i="11"/>
  <c r="E153" i="11"/>
  <c r="P27" i="1"/>
  <c r="C160" i="11"/>
  <c r="C158" i="11"/>
  <c r="C155" i="11"/>
  <c r="C159" i="11"/>
  <c r="C156" i="11"/>
  <c r="C154" i="11"/>
  <c r="C157" i="11"/>
  <c r="C153" i="11"/>
  <c r="C178" i="11"/>
  <c r="C193" i="11"/>
  <c r="Q92" i="7"/>
  <c r="O128" i="10"/>
  <c r="C126" i="10"/>
  <c r="C122" i="10"/>
  <c r="C70" i="13"/>
  <c r="P28" i="1"/>
  <c r="K55" i="15"/>
  <c r="K51" i="15"/>
  <c r="K47" i="15"/>
  <c r="Q71" i="27"/>
  <c r="B72" i="27" s="1"/>
  <c r="K167" i="33"/>
  <c r="K157" i="33"/>
  <c r="K146" i="33"/>
  <c r="K147" i="33" s="1"/>
  <c r="C75" i="13"/>
  <c r="C77" i="13" s="1"/>
  <c r="C131" i="12"/>
  <c r="C132" i="12"/>
  <c r="C125" i="12"/>
  <c r="C126" i="12"/>
  <c r="C124" i="12"/>
  <c r="C128" i="12"/>
  <c r="C114" i="12"/>
  <c r="C120" i="12"/>
  <c r="C187" i="11"/>
  <c r="C190" i="11"/>
  <c r="C181" i="11"/>
  <c r="C179" i="11"/>
  <c r="C182" i="11"/>
  <c r="C163" i="11"/>
  <c r="C165" i="11"/>
  <c r="C167" i="11"/>
  <c r="C166" i="11"/>
  <c r="C168" i="11"/>
  <c r="C164" i="11"/>
  <c r="E164" i="11"/>
  <c r="E168" i="11"/>
  <c r="E163" i="11"/>
  <c r="E165" i="11"/>
  <c r="E167" i="11"/>
  <c r="O149" i="10"/>
  <c r="O148" i="10"/>
  <c r="M150" i="10"/>
  <c r="M148" i="10"/>
  <c r="M149" i="10"/>
  <c r="G149" i="10"/>
  <c r="G150" i="10"/>
  <c r="G148" i="10"/>
  <c r="E150" i="10"/>
  <c r="E148" i="10"/>
  <c r="C140" i="10"/>
  <c r="G143" i="10"/>
  <c r="G141" i="10"/>
  <c r="G144" i="10"/>
  <c r="R146" i="10"/>
  <c r="I141" i="10"/>
  <c r="I145" i="10"/>
  <c r="K146" i="10"/>
  <c r="O142" i="10"/>
  <c r="O144" i="10"/>
  <c r="O140" i="10"/>
  <c r="O141" i="10"/>
  <c r="Q144" i="10"/>
  <c r="Q140" i="10"/>
  <c r="Q138" i="10"/>
  <c r="C151" i="10"/>
  <c r="M137" i="10"/>
  <c r="R152" i="10"/>
  <c r="P26" i="1" s="1"/>
  <c r="M135" i="10"/>
  <c r="M132" i="10"/>
  <c r="M133" i="10"/>
  <c r="I138" i="10"/>
  <c r="G134" i="10"/>
  <c r="G135" i="10"/>
  <c r="G136" i="10"/>
  <c r="G133" i="10"/>
  <c r="R138" i="10"/>
  <c r="C135" i="10"/>
  <c r="C132" i="10"/>
  <c r="C136" i="10"/>
  <c r="Q123" i="10"/>
  <c r="Q130" i="10" s="1"/>
  <c r="Q124" i="10"/>
  <c r="O124" i="10"/>
  <c r="M122" i="10"/>
  <c r="M123" i="10"/>
  <c r="M124" i="10"/>
  <c r="M126" i="10"/>
  <c r="E123" i="10"/>
  <c r="E125" i="10"/>
  <c r="E127" i="10"/>
  <c r="E129" i="10"/>
  <c r="E124" i="10"/>
  <c r="K93" i="25"/>
  <c r="L75" i="25" s="1"/>
  <c r="Q97" i="7"/>
  <c r="Q87" i="7"/>
  <c r="P9" i="1"/>
  <c r="C69" i="13"/>
  <c r="C72" i="13" s="1"/>
  <c r="C137" i="12"/>
  <c r="C138" i="12"/>
  <c r="C115" i="12"/>
  <c r="C123" i="12"/>
  <c r="C180" i="11"/>
  <c r="C188" i="11"/>
  <c r="Q34" i="28"/>
  <c r="K35" i="28" s="1"/>
  <c r="C123" i="10"/>
  <c r="K123" i="10"/>
  <c r="G125" i="10"/>
  <c r="O125" i="10"/>
  <c r="C127" i="10"/>
  <c r="K127" i="10"/>
  <c r="G129" i="10"/>
  <c r="O129" i="10"/>
  <c r="E140" i="10"/>
  <c r="M140" i="10"/>
  <c r="I142" i="10"/>
  <c r="Q142" i="10"/>
  <c r="E144" i="10"/>
  <c r="M144" i="10"/>
  <c r="G122" i="10"/>
  <c r="O122" i="10"/>
  <c r="C124" i="10"/>
  <c r="K124" i="10"/>
  <c r="G126" i="10"/>
  <c r="O126" i="10"/>
  <c r="C128" i="10"/>
  <c r="K128" i="10"/>
  <c r="E141" i="10"/>
  <c r="M141" i="10"/>
  <c r="I143" i="10"/>
  <c r="Q143" i="10"/>
  <c r="E145" i="10"/>
  <c r="M145" i="10"/>
  <c r="R130" i="10"/>
  <c r="G123" i="10"/>
  <c r="O123" i="10"/>
  <c r="C125" i="10"/>
  <c r="K125" i="10"/>
  <c r="I140" i="10"/>
  <c r="C222" i="4"/>
  <c r="C221" i="4"/>
  <c r="C220" i="4"/>
  <c r="R218" i="4"/>
  <c r="R217" i="4"/>
  <c r="R216" i="4"/>
  <c r="R214" i="4"/>
  <c r="R213" i="4"/>
  <c r="R212" i="4"/>
  <c r="R210" i="4"/>
  <c r="R209" i="4"/>
  <c r="R208" i="4"/>
  <c r="R206" i="4"/>
  <c r="R205" i="4"/>
  <c r="R204" i="4"/>
  <c r="P64" i="5"/>
  <c r="O64" i="5"/>
  <c r="N64" i="5"/>
  <c r="M64" i="5"/>
  <c r="L64" i="5"/>
  <c r="K64" i="5"/>
  <c r="J64" i="5"/>
  <c r="I64" i="5"/>
  <c r="H64" i="5"/>
  <c r="G64" i="5"/>
  <c r="F64" i="5"/>
  <c r="E64" i="5"/>
  <c r="D64" i="5"/>
  <c r="C64" i="5"/>
  <c r="B64" i="5"/>
  <c r="Q63" i="5"/>
  <c r="Q62" i="5"/>
  <c r="Q61" i="5"/>
  <c r="Q60" i="5"/>
  <c r="P57" i="5"/>
  <c r="O57" i="5"/>
  <c r="N57" i="5"/>
  <c r="M57" i="5"/>
  <c r="L57" i="5"/>
  <c r="K57" i="5"/>
  <c r="J57" i="5"/>
  <c r="I57" i="5"/>
  <c r="H57" i="5"/>
  <c r="G57" i="5"/>
  <c r="F57" i="5"/>
  <c r="E57" i="5"/>
  <c r="D57" i="5"/>
  <c r="C57" i="5"/>
  <c r="B57" i="5"/>
  <c r="Q56" i="5"/>
  <c r="Q55" i="5"/>
  <c r="Q54" i="5"/>
  <c r="Q53" i="5"/>
  <c r="P16" i="3"/>
  <c r="O16" i="3"/>
  <c r="N16" i="3"/>
  <c r="M16" i="3"/>
  <c r="L16" i="3"/>
  <c r="K16" i="3"/>
  <c r="J16" i="3"/>
  <c r="I16" i="3"/>
  <c r="H16" i="3"/>
  <c r="G16" i="3"/>
  <c r="F16" i="3"/>
  <c r="E16" i="3"/>
  <c r="D16" i="3"/>
  <c r="C16" i="3"/>
  <c r="B16" i="3"/>
  <c r="Q15" i="3"/>
  <c r="Q14" i="3"/>
  <c r="Q13" i="3"/>
  <c r="Q12" i="3"/>
  <c r="P9" i="3"/>
  <c r="O9" i="3"/>
  <c r="N9" i="3"/>
  <c r="M9" i="3"/>
  <c r="L9" i="3"/>
  <c r="K9" i="3"/>
  <c r="J9" i="3"/>
  <c r="I9" i="3"/>
  <c r="H9" i="3"/>
  <c r="G9" i="3"/>
  <c r="F9" i="3"/>
  <c r="E9" i="3"/>
  <c r="D9" i="3"/>
  <c r="C9" i="3"/>
  <c r="B9" i="3"/>
  <c r="Q8" i="3"/>
  <c r="Q7" i="3"/>
  <c r="Q6" i="3"/>
  <c r="Q5" i="3"/>
  <c r="W18" i="2"/>
  <c r="X18" i="2" s="1"/>
  <c r="W12" i="2"/>
  <c r="W6" i="2"/>
  <c r="P4" i="1" s="1"/>
  <c r="I14" i="26"/>
  <c r="P23" i="1" s="1"/>
  <c r="I7" i="26"/>
  <c r="P16" i="1" s="1"/>
  <c r="I6" i="26"/>
  <c r="P14" i="1" s="1"/>
  <c r="H72" i="8"/>
  <c r="I68" i="8" s="1"/>
  <c r="H60" i="8"/>
  <c r="I37" i="8"/>
  <c r="I39" i="8"/>
  <c r="I38" i="8"/>
  <c r="I36" i="8"/>
  <c r="H33" i="8"/>
  <c r="I32" i="8" s="1"/>
  <c r="H23" i="8"/>
  <c r="I20" i="8" s="1"/>
  <c r="I21" i="8"/>
  <c r="H14" i="8"/>
  <c r="I6" i="8" s="1"/>
  <c r="E130" i="10" l="1"/>
  <c r="S210" i="4"/>
  <c r="Q146" i="10"/>
  <c r="I130" i="10"/>
  <c r="E138" i="10"/>
  <c r="C152" i="10"/>
  <c r="E152" i="10"/>
  <c r="O152" i="10"/>
  <c r="O138" i="10"/>
  <c r="L72" i="27"/>
  <c r="G72" i="27"/>
  <c r="R68" i="27"/>
  <c r="N72" i="27"/>
  <c r="C196" i="11"/>
  <c r="S205" i="4"/>
  <c r="I64" i="8"/>
  <c r="K173" i="33"/>
  <c r="K172" i="33" s="1"/>
  <c r="I67" i="8"/>
  <c r="C146" i="10"/>
  <c r="S206" i="4"/>
  <c r="S212" i="4"/>
  <c r="S211" i="4"/>
  <c r="S217" i="4"/>
  <c r="S216" i="4"/>
  <c r="S215" i="4"/>
  <c r="S208" i="4"/>
  <c r="S207" i="4"/>
  <c r="S213" i="4"/>
  <c r="S218" i="4"/>
  <c r="S204" i="4"/>
  <c r="S203" i="4"/>
  <c r="S209" i="4"/>
  <c r="S214" i="4"/>
  <c r="I22" i="8"/>
  <c r="G152" i="10"/>
  <c r="G146" i="10"/>
  <c r="M152" i="10"/>
  <c r="I17" i="8"/>
  <c r="I70" i="8"/>
  <c r="P12" i="1"/>
  <c r="I18" i="8"/>
  <c r="I19" i="8"/>
  <c r="C225" i="4"/>
  <c r="C223" i="4"/>
  <c r="C224" i="4"/>
  <c r="C226" i="4"/>
  <c r="E161" i="11"/>
  <c r="X16" i="2"/>
  <c r="Q64" i="5"/>
  <c r="I65" i="5" s="1"/>
  <c r="D72" i="27"/>
  <c r="R71" i="27"/>
  <c r="I11" i="8"/>
  <c r="P11" i="1"/>
  <c r="K72" i="27"/>
  <c r="I58" i="8"/>
  <c r="I54" i="8"/>
  <c r="I59" i="8"/>
  <c r="I56" i="8"/>
  <c r="I55" i="8"/>
  <c r="I53" i="8"/>
  <c r="I57" i="8"/>
  <c r="C121" i="12"/>
  <c r="E169" i="11"/>
  <c r="C185" i="11"/>
  <c r="C161" i="11"/>
  <c r="R66" i="27"/>
  <c r="M72" i="27"/>
  <c r="F72" i="27"/>
  <c r="X14" i="2"/>
  <c r="G35" i="28"/>
  <c r="M35" i="28"/>
  <c r="I35" i="28"/>
  <c r="L35" i="28"/>
  <c r="H35" i="28"/>
  <c r="C72" i="27"/>
  <c r="R67" i="27"/>
  <c r="H72" i="27"/>
  <c r="E72" i="27"/>
  <c r="R69" i="27"/>
  <c r="J72" i="27"/>
  <c r="P72" i="27"/>
  <c r="O72" i="27"/>
  <c r="R70" i="27"/>
  <c r="I72" i="27"/>
  <c r="C140" i="12"/>
  <c r="C135" i="12"/>
  <c r="C129" i="12"/>
  <c r="C191" i="11"/>
  <c r="C169" i="11"/>
  <c r="E146" i="10"/>
  <c r="I146" i="10"/>
  <c r="M146" i="10"/>
  <c r="O146" i="10"/>
  <c r="K130" i="10"/>
  <c r="C130" i="10"/>
  <c r="G138" i="10"/>
  <c r="M138" i="10"/>
  <c r="C138" i="10"/>
  <c r="O130" i="10"/>
  <c r="M130" i="10"/>
  <c r="G130" i="10"/>
  <c r="B94" i="25"/>
  <c r="L80" i="25"/>
  <c r="H94" i="25"/>
  <c r="L90" i="25"/>
  <c r="L78" i="25"/>
  <c r="L86" i="25"/>
  <c r="L81" i="25"/>
  <c r="G94" i="25"/>
  <c r="I94" i="25"/>
  <c r="J94" i="25"/>
  <c r="L82" i="25"/>
  <c r="C94" i="25"/>
  <c r="L84" i="25"/>
  <c r="L91" i="25"/>
  <c r="D94" i="25"/>
  <c r="L87" i="25"/>
  <c r="L85" i="25"/>
  <c r="L77" i="25"/>
  <c r="L92" i="25"/>
  <c r="L83" i="25"/>
  <c r="E94" i="25"/>
  <c r="F94" i="25"/>
  <c r="L74" i="25"/>
  <c r="L88" i="25"/>
  <c r="L76" i="25"/>
  <c r="L79" i="25"/>
  <c r="L89" i="25"/>
  <c r="I71" i="8"/>
  <c r="I40" i="8"/>
  <c r="I29" i="8"/>
  <c r="X4" i="2"/>
  <c r="X5" i="2"/>
  <c r="X8" i="2"/>
  <c r="X11" i="2"/>
  <c r="X9" i="2"/>
  <c r="X10" i="2"/>
  <c r="J35" i="28"/>
  <c r="N35" i="28"/>
  <c r="R30" i="28"/>
  <c r="F35" i="28"/>
  <c r="B35" i="28"/>
  <c r="R32" i="28"/>
  <c r="D35" i="28"/>
  <c r="C35" i="28"/>
  <c r="E35" i="28"/>
  <c r="P35" i="28"/>
  <c r="O35" i="28"/>
  <c r="R31" i="28"/>
  <c r="R33" i="28"/>
  <c r="R221" i="4"/>
  <c r="R222" i="4"/>
  <c r="I13" i="8"/>
  <c r="I9" i="8"/>
  <c r="I5" i="8"/>
  <c r="I10" i="8"/>
  <c r="I8" i="8"/>
  <c r="I7" i="8"/>
  <c r="I12" i="8"/>
  <c r="R220" i="4"/>
  <c r="N65" i="5"/>
  <c r="C65" i="5"/>
  <c r="L65" i="5"/>
  <c r="Q57" i="5"/>
  <c r="H58" i="5" s="1"/>
  <c r="Q16" i="3"/>
  <c r="M17" i="3" s="1"/>
  <c r="Q9" i="3"/>
  <c r="L10" i="3" s="1"/>
  <c r="X12" i="2"/>
  <c r="X17" i="2"/>
  <c r="X15" i="2"/>
  <c r="I27" i="8"/>
  <c r="I31" i="8"/>
  <c r="I65" i="8"/>
  <c r="I69" i="8"/>
  <c r="I26" i="8"/>
  <c r="I30" i="8"/>
  <c r="I28" i="8"/>
  <c r="I66" i="8"/>
  <c r="Q39" i="28"/>
  <c r="Q40" i="28"/>
  <c r="Q41" i="28"/>
  <c r="Q42" i="28"/>
  <c r="B43" i="28"/>
  <c r="C43" i="28"/>
  <c r="D43" i="28"/>
  <c r="E43" i="28"/>
  <c r="F43" i="28"/>
  <c r="G43" i="28"/>
  <c r="H43" i="28"/>
  <c r="I43" i="28"/>
  <c r="J43" i="28"/>
  <c r="K43" i="28"/>
  <c r="L43" i="28"/>
  <c r="M43" i="28"/>
  <c r="N43" i="28"/>
  <c r="O43" i="28"/>
  <c r="P43" i="28"/>
  <c r="Q48" i="28"/>
  <c r="Q49" i="28"/>
  <c r="Q50" i="28"/>
  <c r="Q51" i="28"/>
  <c r="B52" i="28"/>
  <c r="C52" i="28"/>
  <c r="D52" i="28"/>
  <c r="E52" i="28"/>
  <c r="F52" i="28"/>
  <c r="G52" i="28"/>
  <c r="H52" i="28"/>
  <c r="I52" i="28"/>
  <c r="J52" i="28"/>
  <c r="K52" i="28"/>
  <c r="L52" i="28"/>
  <c r="M52" i="28"/>
  <c r="N52" i="28"/>
  <c r="O52" i="28"/>
  <c r="P52" i="28"/>
  <c r="S221" i="4" l="1"/>
  <c r="R13" i="3"/>
  <c r="P5" i="1"/>
  <c r="S220" i="4"/>
  <c r="S219" i="4"/>
  <c r="S222" i="4"/>
  <c r="R61" i="5"/>
  <c r="R64" i="5" s="1"/>
  <c r="R62" i="5"/>
  <c r="R63" i="5"/>
  <c r="O65" i="5"/>
  <c r="E65" i="5"/>
  <c r="D65" i="5"/>
  <c r="R60" i="5"/>
  <c r="P65" i="5"/>
  <c r="K65" i="5"/>
  <c r="J65" i="5"/>
  <c r="M65" i="5"/>
  <c r="I23" i="8"/>
  <c r="I72" i="8"/>
  <c r="R224" i="4"/>
  <c r="R223" i="4"/>
  <c r="R226" i="4"/>
  <c r="R225" i="4"/>
  <c r="P7" i="1"/>
  <c r="H65" i="5"/>
  <c r="G65" i="5"/>
  <c r="B65" i="5"/>
  <c r="F65" i="5"/>
  <c r="I60" i="8"/>
  <c r="K17" i="3"/>
  <c r="O17" i="3"/>
  <c r="J17" i="3"/>
  <c r="E17" i="3"/>
  <c r="N17" i="3"/>
  <c r="H17" i="3"/>
  <c r="R14" i="3"/>
  <c r="R12" i="3"/>
  <c r="R16" i="3" s="1"/>
  <c r="L17" i="3"/>
  <c r="R34" i="28"/>
  <c r="Q35" i="28"/>
  <c r="Q72" i="27"/>
  <c r="K94" i="25"/>
  <c r="L93" i="25"/>
  <c r="I33" i="8"/>
  <c r="I14" i="8"/>
  <c r="J58" i="5"/>
  <c r="R53" i="5"/>
  <c r="L58" i="5"/>
  <c r="O10" i="3"/>
  <c r="N10" i="3"/>
  <c r="R8" i="3"/>
  <c r="D17" i="3"/>
  <c r="I17" i="3"/>
  <c r="R6" i="3"/>
  <c r="B10" i="3"/>
  <c r="Q10" i="3" s="1"/>
  <c r="F10" i="3"/>
  <c r="Q52" i="28"/>
  <c r="R50" i="28" s="1"/>
  <c r="O58" i="5"/>
  <c r="G58" i="5"/>
  <c r="K58" i="5"/>
  <c r="C58" i="5"/>
  <c r="I58" i="5"/>
  <c r="R55" i="5"/>
  <c r="D58" i="5"/>
  <c r="R54" i="5"/>
  <c r="E58" i="5"/>
  <c r="M58" i="5"/>
  <c r="B58" i="5"/>
  <c r="F58" i="5"/>
  <c r="P58" i="5"/>
  <c r="N58" i="5"/>
  <c r="R56" i="5"/>
  <c r="G10" i="3"/>
  <c r="P10" i="3"/>
  <c r="B17" i="3"/>
  <c r="Q17" i="3" s="1"/>
  <c r="C10" i="3"/>
  <c r="G17" i="3"/>
  <c r="F17" i="3"/>
  <c r="C17" i="3"/>
  <c r="R15" i="3"/>
  <c r="P17" i="3"/>
  <c r="H10" i="3"/>
  <c r="R5" i="3"/>
  <c r="R9" i="3" s="1"/>
  <c r="M10" i="3"/>
  <c r="I10" i="3"/>
  <c r="E10" i="3"/>
  <c r="K10" i="3"/>
  <c r="J10" i="3"/>
  <c r="R7" i="3"/>
  <c r="D10" i="3"/>
  <c r="Q43" i="28"/>
  <c r="L44" i="28" s="1"/>
  <c r="Q65" i="5" l="1"/>
  <c r="B53" i="28"/>
  <c r="P53" i="28"/>
  <c r="M53" i="28"/>
  <c r="H53" i="28"/>
  <c r="N53" i="28"/>
  <c r="K53" i="28"/>
  <c r="R48" i="28"/>
  <c r="R51" i="28"/>
  <c r="F53" i="28"/>
  <c r="L53" i="28"/>
  <c r="J53" i="28"/>
  <c r="G53" i="28"/>
  <c r="D53" i="28"/>
  <c r="R49" i="28"/>
  <c r="E53" i="28"/>
  <c r="C53" i="28"/>
  <c r="I53" i="28"/>
  <c r="O53" i="28"/>
  <c r="Q6" i="1"/>
  <c r="Q58" i="5"/>
  <c r="R57" i="5"/>
  <c r="K44" i="28"/>
  <c r="R41" i="28"/>
  <c r="C44" i="28"/>
  <c r="O44" i="28"/>
  <c r="E44" i="28"/>
  <c r="J44" i="28"/>
  <c r="G44" i="28"/>
  <c r="D44" i="28"/>
  <c r="P44" i="28"/>
  <c r="R40" i="28"/>
  <c r="H44" i="28"/>
  <c r="R42" i="28"/>
  <c r="B44" i="28"/>
  <c r="N44" i="28"/>
  <c r="R39" i="28"/>
  <c r="F44" i="28"/>
  <c r="M44" i="28"/>
  <c r="I44" i="28"/>
  <c r="Q53" i="28" l="1"/>
  <c r="R52" i="28"/>
  <c r="R43" i="28"/>
  <c r="Q44" i="28"/>
  <c r="L4" i="1"/>
  <c r="E5" i="4" l="1"/>
  <c r="E6" i="4" l="1"/>
  <c r="J7" i="26"/>
  <c r="J82" i="8" l="1"/>
  <c r="B220" i="11" l="1"/>
  <c r="C214" i="11" l="1"/>
  <c r="C216" i="11"/>
  <c r="C218" i="11"/>
  <c r="C215" i="11"/>
  <c r="C217" i="11"/>
  <c r="C219" i="11"/>
  <c r="J13" i="26"/>
  <c r="K14" i="26" l="1"/>
  <c r="P25" i="1"/>
  <c r="C220" i="11"/>
  <c r="J40" i="8"/>
  <c r="R230" i="4"/>
  <c r="R231" i="4"/>
  <c r="R232" i="4"/>
  <c r="R233" i="4"/>
  <c r="R234" i="4"/>
  <c r="R235" i="4"/>
  <c r="R236" i="4"/>
  <c r="R237" i="4"/>
  <c r="R238" i="4"/>
  <c r="R239" i="4"/>
  <c r="R240" i="4"/>
  <c r="R241" i="4"/>
  <c r="K229" i="33" l="1"/>
  <c r="K228" i="33"/>
  <c r="K230" i="33" s="1"/>
  <c r="J213" i="33"/>
  <c r="I213" i="33"/>
  <c r="H213" i="33"/>
  <c r="G213" i="33"/>
  <c r="F213" i="33"/>
  <c r="E213" i="33"/>
  <c r="D213" i="33"/>
  <c r="K212" i="33"/>
  <c r="K211" i="33"/>
  <c r="K210" i="33"/>
  <c r="K209" i="33"/>
  <c r="K208" i="33"/>
  <c r="J203" i="33"/>
  <c r="I203" i="33"/>
  <c r="H203" i="33"/>
  <c r="G203" i="33"/>
  <c r="F203" i="33"/>
  <c r="E203" i="33"/>
  <c r="D203" i="33"/>
  <c r="K202" i="33"/>
  <c r="K201" i="33"/>
  <c r="K200" i="33"/>
  <c r="K199" i="33"/>
  <c r="K198" i="33"/>
  <c r="J192" i="33"/>
  <c r="J193" i="33" s="1"/>
  <c r="I192" i="33"/>
  <c r="I193" i="33" s="1"/>
  <c r="H192" i="33"/>
  <c r="H193" i="33" s="1"/>
  <c r="G192" i="33"/>
  <c r="G193" i="33" s="1"/>
  <c r="F192" i="33"/>
  <c r="F193" i="33" s="1"/>
  <c r="E192" i="33"/>
  <c r="E193" i="33" s="1"/>
  <c r="D192" i="33"/>
  <c r="D193" i="33" s="1"/>
  <c r="K191" i="33"/>
  <c r="K190" i="33"/>
  <c r="K189" i="33"/>
  <c r="B98" i="13"/>
  <c r="C97" i="13" s="1"/>
  <c r="B93" i="13"/>
  <c r="B183" i="12"/>
  <c r="B177" i="12"/>
  <c r="C176" i="12" s="1"/>
  <c r="B172" i="12"/>
  <c r="C171" i="12" s="1"/>
  <c r="B166" i="12"/>
  <c r="C164" i="12" s="1"/>
  <c r="B158" i="12"/>
  <c r="C156" i="12" s="1"/>
  <c r="B247" i="11"/>
  <c r="C244" i="11" s="1"/>
  <c r="B242" i="11"/>
  <c r="B236" i="11"/>
  <c r="C235" i="11" s="1"/>
  <c r="D227" i="11"/>
  <c r="B227" i="11"/>
  <c r="C226" i="11" s="1"/>
  <c r="D220" i="11"/>
  <c r="D212" i="11"/>
  <c r="B212" i="11"/>
  <c r="O27" i="1" s="1"/>
  <c r="P93" i="27"/>
  <c r="O93" i="27"/>
  <c r="N93" i="27"/>
  <c r="M93" i="27"/>
  <c r="L93" i="27"/>
  <c r="K93" i="27"/>
  <c r="J93" i="27"/>
  <c r="I93" i="27"/>
  <c r="H93" i="27"/>
  <c r="G93" i="27"/>
  <c r="F93" i="27"/>
  <c r="E93" i="27"/>
  <c r="D93" i="27"/>
  <c r="C93" i="27"/>
  <c r="B93" i="27"/>
  <c r="Q92" i="27"/>
  <c r="Q91" i="27"/>
  <c r="Q90" i="27"/>
  <c r="Q89" i="27"/>
  <c r="Q88" i="27"/>
  <c r="P9" i="27"/>
  <c r="O9" i="27"/>
  <c r="N9" i="27"/>
  <c r="M9" i="27"/>
  <c r="L9" i="27"/>
  <c r="K9" i="27"/>
  <c r="J9" i="27"/>
  <c r="I9" i="27"/>
  <c r="H9" i="27"/>
  <c r="G9" i="27"/>
  <c r="F9" i="27"/>
  <c r="E9" i="27"/>
  <c r="D9" i="27"/>
  <c r="C9" i="27"/>
  <c r="B9" i="27"/>
  <c r="Q8" i="27"/>
  <c r="Q7" i="27"/>
  <c r="Q6" i="27"/>
  <c r="Q5" i="27"/>
  <c r="Q4" i="27"/>
  <c r="C91" i="13" l="1"/>
  <c r="O28" i="1"/>
  <c r="C165" i="12"/>
  <c r="C168" i="12"/>
  <c r="C169" i="12"/>
  <c r="C161" i="12"/>
  <c r="C150" i="12"/>
  <c r="C170" i="12"/>
  <c r="C153" i="12"/>
  <c r="C224" i="11"/>
  <c r="C239" i="11"/>
  <c r="C238" i="11"/>
  <c r="C246" i="11"/>
  <c r="C245" i="11"/>
  <c r="C240" i="11"/>
  <c r="C241" i="11"/>
  <c r="E216" i="11"/>
  <c r="E219" i="11"/>
  <c r="E214" i="11"/>
  <c r="E218" i="11"/>
  <c r="E217" i="11"/>
  <c r="E215" i="11"/>
  <c r="C204" i="11"/>
  <c r="C206" i="11"/>
  <c r="C208" i="11"/>
  <c r="C210" i="11"/>
  <c r="C207" i="11"/>
  <c r="C211" i="11"/>
  <c r="C205" i="11"/>
  <c r="C209" i="11"/>
  <c r="E208" i="11"/>
  <c r="E210" i="11"/>
  <c r="E207" i="11"/>
  <c r="E204" i="11"/>
  <c r="E206" i="11"/>
  <c r="E209" i="11"/>
  <c r="E205" i="11"/>
  <c r="E211" i="11"/>
  <c r="Q93" i="27"/>
  <c r="N94" i="27" s="1"/>
  <c r="K213" i="33"/>
  <c r="K203" i="33"/>
  <c r="E219" i="33"/>
  <c r="E218" i="33" s="1"/>
  <c r="I219" i="33"/>
  <c r="I218" i="33" s="1"/>
  <c r="K192" i="33"/>
  <c r="K193" i="33" s="1"/>
  <c r="F219" i="33"/>
  <c r="F218" i="33" s="1"/>
  <c r="J219" i="33"/>
  <c r="J218" i="33" s="1"/>
  <c r="G219" i="33"/>
  <c r="G218" i="33" s="1"/>
  <c r="D219" i="33"/>
  <c r="D218" i="33" s="1"/>
  <c r="H219" i="33"/>
  <c r="H218" i="33" s="1"/>
  <c r="C95" i="13"/>
  <c r="C96" i="13"/>
  <c r="C89" i="13"/>
  <c r="C92" i="13"/>
  <c r="C182" i="12"/>
  <c r="C179" i="12"/>
  <c r="C181" i="12"/>
  <c r="C157" i="12"/>
  <c r="E226" i="11"/>
  <c r="E224" i="11"/>
  <c r="E225" i="11"/>
  <c r="C225" i="11"/>
  <c r="C90" i="13"/>
  <c r="C174" i="12"/>
  <c r="C151" i="12"/>
  <c r="C155" i="12"/>
  <c r="C163" i="12"/>
  <c r="C175" i="12"/>
  <c r="C154" i="12"/>
  <c r="C162" i="12"/>
  <c r="C152" i="12"/>
  <c r="C160" i="12"/>
  <c r="C180" i="12"/>
  <c r="C232" i="11"/>
  <c r="C229" i="11"/>
  <c r="C233" i="11"/>
  <c r="C230" i="11"/>
  <c r="C234" i="11"/>
  <c r="C231" i="11"/>
  <c r="Q9" i="27"/>
  <c r="E10" i="27" s="1"/>
  <c r="K10" i="27"/>
  <c r="O24" i="1"/>
  <c r="O25" i="1" s="1"/>
  <c r="O23" i="1"/>
  <c r="O22" i="1"/>
  <c r="O19" i="1"/>
  <c r="O18" i="1"/>
  <c r="P191" i="10"/>
  <c r="Q190" i="10" s="1"/>
  <c r="N191" i="10"/>
  <c r="O187" i="10" s="1"/>
  <c r="L191" i="10"/>
  <c r="M189" i="10" s="1"/>
  <c r="J191" i="10"/>
  <c r="K188" i="10" s="1"/>
  <c r="H191" i="10"/>
  <c r="I190" i="10" s="1"/>
  <c r="F191" i="10"/>
  <c r="G189" i="10" s="1"/>
  <c r="D191" i="10"/>
  <c r="E189" i="10" s="1"/>
  <c r="B191" i="10"/>
  <c r="C191" i="10" s="1"/>
  <c r="R190" i="10"/>
  <c r="O190" i="10"/>
  <c r="R189" i="10"/>
  <c r="R188" i="10"/>
  <c r="R187" i="10"/>
  <c r="G187" i="10"/>
  <c r="P185" i="10"/>
  <c r="Q183" i="10" s="1"/>
  <c r="N185" i="10"/>
  <c r="O183" i="10" s="1"/>
  <c r="L185" i="10"/>
  <c r="M184" i="10" s="1"/>
  <c r="J185" i="10"/>
  <c r="K184" i="10" s="1"/>
  <c r="H185" i="10"/>
  <c r="I183" i="10" s="1"/>
  <c r="F185" i="10"/>
  <c r="G183" i="10" s="1"/>
  <c r="D185" i="10"/>
  <c r="E184" i="10" s="1"/>
  <c r="B185" i="10"/>
  <c r="C184" i="10" s="1"/>
  <c r="R184" i="10"/>
  <c r="G184" i="10"/>
  <c r="R183" i="10"/>
  <c r="R182" i="10"/>
  <c r="R181" i="10"/>
  <c r="C181" i="10"/>
  <c r="R180" i="10"/>
  <c r="G180" i="10"/>
  <c r="R179" i="10"/>
  <c r="P177" i="10"/>
  <c r="N177" i="10"/>
  <c r="O175" i="10" s="1"/>
  <c r="L177" i="10"/>
  <c r="J177" i="10"/>
  <c r="K176" i="10" s="1"/>
  <c r="H177" i="10"/>
  <c r="F177" i="10"/>
  <c r="G173" i="10" s="1"/>
  <c r="D177" i="10"/>
  <c r="B177" i="10"/>
  <c r="C174" i="10" s="1"/>
  <c r="R176" i="10"/>
  <c r="O176" i="10"/>
  <c r="R175" i="10"/>
  <c r="R174" i="10"/>
  <c r="R173" i="10"/>
  <c r="R172" i="10"/>
  <c r="R171" i="10"/>
  <c r="P169" i="10"/>
  <c r="Q167" i="10" s="1"/>
  <c r="N169" i="10"/>
  <c r="O161" i="10" s="1"/>
  <c r="L169" i="10"/>
  <c r="M168" i="10" s="1"/>
  <c r="J169" i="10"/>
  <c r="K167" i="10" s="1"/>
  <c r="H169" i="10"/>
  <c r="I167" i="10" s="1"/>
  <c r="F169" i="10"/>
  <c r="G166" i="10" s="1"/>
  <c r="D169" i="10"/>
  <c r="E168" i="10" s="1"/>
  <c r="B169" i="10"/>
  <c r="C167" i="10" s="1"/>
  <c r="R168" i="10"/>
  <c r="O168" i="10"/>
  <c r="G168" i="10"/>
  <c r="R167" i="10"/>
  <c r="R166" i="10"/>
  <c r="R165" i="10"/>
  <c r="R164" i="10"/>
  <c r="R163" i="10"/>
  <c r="R162" i="10"/>
  <c r="R161" i="10"/>
  <c r="R200" i="10"/>
  <c r="R201" i="10"/>
  <c r="R202" i="10"/>
  <c r="R203" i="10"/>
  <c r="R204" i="10"/>
  <c r="R205" i="10"/>
  <c r="R206" i="10"/>
  <c r="R207" i="10"/>
  <c r="B208" i="10"/>
  <c r="C200" i="10" s="1"/>
  <c r="D208" i="10"/>
  <c r="E201" i="10" s="1"/>
  <c r="F208" i="10"/>
  <c r="G201" i="10" s="1"/>
  <c r="H208" i="10"/>
  <c r="I200" i="10" s="1"/>
  <c r="J208" i="10"/>
  <c r="K200" i="10" s="1"/>
  <c r="L208" i="10"/>
  <c r="N208" i="10"/>
  <c r="O201" i="10" s="1"/>
  <c r="P208" i="10"/>
  <c r="Q200" i="10" s="1"/>
  <c r="R210" i="10"/>
  <c r="R211" i="10"/>
  <c r="R212" i="10"/>
  <c r="R213" i="10"/>
  <c r="R214" i="10"/>
  <c r="R215" i="10"/>
  <c r="B216" i="10"/>
  <c r="C212" i="10" s="1"/>
  <c r="D216" i="10"/>
  <c r="E210" i="10" s="1"/>
  <c r="F216" i="10"/>
  <c r="G215" i="10" s="1"/>
  <c r="H216" i="10"/>
  <c r="I211" i="10" s="1"/>
  <c r="J216" i="10"/>
  <c r="L216" i="10"/>
  <c r="M213" i="10" s="1"/>
  <c r="N216" i="10"/>
  <c r="O213" i="10" s="1"/>
  <c r="P216" i="10"/>
  <c r="Q210" i="10" s="1"/>
  <c r="R218" i="10"/>
  <c r="R219" i="10"/>
  <c r="R220" i="10"/>
  <c r="R221" i="10"/>
  <c r="R222" i="10"/>
  <c r="R223" i="10"/>
  <c r="B224" i="10"/>
  <c r="C218" i="10" s="1"/>
  <c r="D224" i="10"/>
  <c r="E218" i="10" s="1"/>
  <c r="F224" i="10"/>
  <c r="G219" i="10" s="1"/>
  <c r="H224" i="10"/>
  <c r="I218" i="10" s="1"/>
  <c r="J224" i="10"/>
  <c r="K218" i="10" s="1"/>
  <c r="L224" i="10"/>
  <c r="M218" i="10" s="1"/>
  <c r="N224" i="10"/>
  <c r="O219" i="10" s="1"/>
  <c r="P224" i="10"/>
  <c r="Q219" i="10" s="1"/>
  <c r="R226" i="10"/>
  <c r="R227" i="10"/>
  <c r="R228" i="10"/>
  <c r="R229" i="10"/>
  <c r="B230" i="10"/>
  <c r="C230" i="10" s="1"/>
  <c r="D230" i="10"/>
  <c r="E226" i="10" s="1"/>
  <c r="F230" i="10"/>
  <c r="G229" i="10" s="1"/>
  <c r="H230" i="10"/>
  <c r="I228" i="10" s="1"/>
  <c r="J230" i="10"/>
  <c r="L230" i="10"/>
  <c r="M227" i="10" s="1"/>
  <c r="N230" i="10"/>
  <c r="P230" i="10"/>
  <c r="Q229" i="10" s="1"/>
  <c r="J117" i="25"/>
  <c r="I117" i="25"/>
  <c r="H117" i="25"/>
  <c r="G117" i="25"/>
  <c r="F117" i="25"/>
  <c r="E117" i="25"/>
  <c r="D117" i="25"/>
  <c r="C117" i="25"/>
  <c r="B117" i="25"/>
  <c r="K116" i="25"/>
  <c r="K115" i="25"/>
  <c r="K114" i="25"/>
  <c r="K113" i="25"/>
  <c r="K112" i="25"/>
  <c r="K111" i="25"/>
  <c r="K110" i="25"/>
  <c r="K109" i="25"/>
  <c r="K108" i="25"/>
  <c r="K107" i="25"/>
  <c r="K106" i="25"/>
  <c r="K105" i="25"/>
  <c r="K104" i="25"/>
  <c r="K103" i="25"/>
  <c r="K102" i="25"/>
  <c r="K101" i="25"/>
  <c r="K100" i="25"/>
  <c r="K99" i="25"/>
  <c r="K98" i="25"/>
  <c r="O17" i="1"/>
  <c r="O15" i="1"/>
  <c r="O13" i="1"/>
  <c r="K7" i="26"/>
  <c r="K6" i="26"/>
  <c r="J72" i="8"/>
  <c r="J60" i="8"/>
  <c r="K58" i="8" s="1"/>
  <c r="K37" i="8"/>
  <c r="K38" i="8"/>
  <c r="J33" i="8"/>
  <c r="K30" i="8" s="1"/>
  <c r="J23" i="8"/>
  <c r="K20" i="8" s="1"/>
  <c r="J14" i="8"/>
  <c r="K12" i="8" s="1"/>
  <c r="P121" i="7"/>
  <c r="O121" i="7"/>
  <c r="N121" i="7"/>
  <c r="M121" i="7"/>
  <c r="L121" i="7"/>
  <c r="K121" i="7"/>
  <c r="J121" i="7"/>
  <c r="I121" i="7"/>
  <c r="H121" i="7"/>
  <c r="G121" i="7"/>
  <c r="F121" i="7"/>
  <c r="E121" i="7"/>
  <c r="D121" i="7"/>
  <c r="C121" i="7"/>
  <c r="B121" i="7"/>
  <c r="Q120" i="7"/>
  <c r="Q119" i="7"/>
  <c r="P116" i="7"/>
  <c r="O116" i="7"/>
  <c r="N116" i="7"/>
  <c r="M116" i="7"/>
  <c r="L116" i="7"/>
  <c r="K116" i="7"/>
  <c r="J116" i="7"/>
  <c r="I116" i="7"/>
  <c r="H116" i="7"/>
  <c r="G116" i="7"/>
  <c r="F116" i="7"/>
  <c r="E116" i="7"/>
  <c r="D116" i="7"/>
  <c r="C116" i="7"/>
  <c r="B116" i="7"/>
  <c r="Q115" i="7"/>
  <c r="Q114" i="7"/>
  <c r="P111" i="7"/>
  <c r="O111" i="7"/>
  <c r="N111" i="7"/>
  <c r="M111" i="7"/>
  <c r="L111" i="7"/>
  <c r="K111" i="7"/>
  <c r="J111" i="7"/>
  <c r="I111" i="7"/>
  <c r="H111" i="7"/>
  <c r="G111" i="7"/>
  <c r="F111" i="7"/>
  <c r="E111" i="7"/>
  <c r="D111" i="7"/>
  <c r="C111" i="7"/>
  <c r="B111" i="7"/>
  <c r="Q110" i="7"/>
  <c r="O10" i="1" s="1"/>
  <c r="Q109" i="7"/>
  <c r="Q105" i="7"/>
  <c r="O106" i="7" s="1"/>
  <c r="Q101" i="7"/>
  <c r="P102" i="7" s="1"/>
  <c r="O172" i="10" l="1"/>
  <c r="O180" i="10"/>
  <c r="G188" i="10"/>
  <c r="K69" i="8"/>
  <c r="C173" i="10"/>
  <c r="K11" i="8"/>
  <c r="O16" i="1"/>
  <c r="G174" i="10"/>
  <c r="O184" i="10"/>
  <c r="K171" i="10"/>
  <c r="O182" i="10"/>
  <c r="O14" i="1"/>
  <c r="K59" i="8"/>
  <c r="C227" i="11"/>
  <c r="D10" i="27"/>
  <c r="R7" i="27"/>
  <c r="R4" i="27"/>
  <c r="B10" i="27"/>
  <c r="Q10" i="27" s="1"/>
  <c r="H10" i="27"/>
  <c r="N10" i="27"/>
  <c r="C166" i="12"/>
  <c r="C177" i="12"/>
  <c r="C183" i="12"/>
  <c r="C158" i="12"/>
  <c r="C172" i="12"/>
  <c r="C247" i="11"/>
  <c r="K175" i="10"/>
  <c r="C187" i="10"/>
  <c r="G190" i="10"/>
  <c r="J10" i="27"/>
  <c r="M10" i="27"/>
  <c r="C242" i="11"/>
  <c r="C212" i="11"/>
  <c r="C236" i="11"/>
  <c r="R92" i="27"/>
  <c r="P10" i="27"/>
  <c r="I10" i="27"/>
  <c r="R8" i="27"/>
  <c r="R9" i="27"/>
  <c r="C10" i="27"/>
  <c r="L94" i="27"/>
  <c r="G10" i="27"/>
  <c r="B94" i="27"/>
  <c r="L10" i="27"/>
  <c r="F10" i="27"/>
  <c r="R5" i="27"/>
  <c r="O10" i="27"/>
  <c r="R6" i="27"/>
  <c r="C94" i="27"/>
  <c r="D94" i="27"/>
  <c r="R91" i="27"/>
  <c r="R93" i="27"/>
  <c r="R88" i="27"/>
  <c r="O94" i="27"/>
  <c r="M94" i="27"/>
  <c r="J94" i="27"/>
  <c r="R90" i="27"/>
  <c r="P94" i="27"/>
  <c r="K94" i="27"/>
  <c r="E94" i="27"/>
  <c r="R89" i="27"/>
  <c r="E220" i="11"/>
  <c r="E212" i="11"/>
  <c r="K57" i="8"/>
  <c r="K19" i="8"/>
  <c r="K21" i="8"/>
  <c r="K7" i="8"/>
  <c r="K8" i="8"/>
  <c r="L106" i="7"/>
  <c r="H94" i="27"/>
  <c r="G94" i="27"/>
  <c r="I94" i="27"/>
  <c r="F94" i="27"/>
  <c r="K219" i="33"/>
  <c r="K218" i="33" s="1"/>
  <c r="C98" i="13"/>
  <c r="C93" i="13"/>
  <c r="E227" i="11"/>
  <c r="O188" i="10"/>
  <c r="O189" i="10"/>
  <c r="K174" i="10"/>
  <c r="K165" i="10"/>
  <c r="G161" i="10"/>
  <c r="G164" i="10"/>
  <c r="K68" i="8"/>
  <c r="K55" i="8"/>
  <c r="K29" i="8"/>
  <c r="K31" i="8"/>
  <c r="K28" i="8"/>
  <c r="K27" i="8"/>
  <c r="K32" i="8"/>
  <c r="K17" i="8"/>
  <c r="O11" i="1"/>
  <c r="K9" i="8"/>
  <c r="K5" i="8"/>
  <c r="K10" i="8"/>
  <c r="K70" i="8"/>
  <c r="O12" i="1"/>
  <c r="K64" i="8"/>
  <c r="K66" i="8"/>
  <c r="Q121" i="7"/>
  <c r="Q116" i="7"/>
  <c r="P106" i="7"/>
  <c r="O9" i="1"/>
  <c r="D106" i="7"/>
  <c r="H106" i="7"/>
  <c r="Q111" i="7"/>
  <c r="G162" i="10"/>
  <c r="O164" i="10"/>
  <c r="C172" i="10"/>
  <c r="K173" i="10"/>
  <c r="C176" i="10"/>
  <c r="C171" i="10"/>
  <c r="C175" i="10"/>
  <c r="K189" i="10"/>
  <c r="I206" i="10"/>
  <c r="C161" i="10"/>
  <c r="C162" i="10"/>
  <c r="C163" i="10"/>
  <c r="G171" i="10"/>
  <c r="O173" i="10"/>
  <c r="G175" i="10"/>
  <c r="K181" i="10"/>
  <c r="C188" i="10"/>
  <c r="K190" i="10"/>
  <c r="K163" i="10"/>
  <c r="G172" i="10"/>
  <c r="O174" i="10"/>
  <c r="G176" i="10"/>
  <c r="C179" i="10"/>
  <c r="C183" i="10"/>
  <c r="K187" i="10"/>
  <c r="C189" i="10"/>
  <c r="K161" i="10"/>
  <c r="K162" i="10"/>
  <c r="C165" i="10"/>
  <c r="O171" i="10"/>
  <c r="K172" i="10"/>
  <c r="K179" i="10"/>
  <c r="G182" i="10"/>
  <c r="K183" i="10"/>
  <c r="C190" i="10"/>
  <c r="M210" i="10"/>
  <c r="I227" i="10"/>
  <c r="M222" i="10"/>
  <c r="G227" i="10"/>
  <c r="O222" i="10"/>
  <c r="C221" i="10"/>
  <c r="C219" i="10"/>
  <c r="E215" i="10"/>
  <c r="E213" i="10"/>
  <c r="G211" i="10"/>
  <c r="I204" i="10"/>
  <c r="M229" i="10"/>
  <c r="M226" i="10"/>
  <c r="E228" i="10"/>
  <c r="K223" i="10"/>
  <c r="E211" i="10"/>
  <c r="K207" i="10"/>
  <c r="K205" i="10"/>
  <c r="K201" i="10"/>
  <c r="K221" i="10"/>
  <c r="Q226" i="10"/>
  <c r="C223" i="10"/>
  <c r="M220" i="10"/>
  <c r="M214" i="10"/>
  <c r="M212" i="10"/>
  <c r="C205" i="10"/>
  <c r="C203" i="10"/>
  <c r="I213" i="10"/>
  <c r="I229" i="10"/>
  <c r="Q228" i="10"/>
  <c r="Q213" i="10"/>
  <c r="I212" i="10"/>
  <c r="I210" i="10"/>
  <c r="E207" i="10"/>
  <c r="G204" i="10"/>
  <c r="M228" i="10"/>
  <c r="Q227" i="10"/>
  <c r="E227" i="10"/>
  <c r="I226" i="10"/>
  <c r="G222" i="10"/>
  <c r="O218" i="10"/>
  <c r="M215" i="10"/>
  <c r="E214" i="10"/>
  <c r="E212" i="10"/>
  <c r="M211" i="10"/>
  <c r="C207" i="10"/>
  <c r="G206" i="10"/>
  <c r="O202" i="10"/>
  <c r="O200" i="10"/>
  <c r="O206" i="10"/>
  <c r="G200" i="10"/>
  <c r="G220" i="10"/>
  <c r="Q215" i="10"/>
  <c r="I214" i="10"/>
  <c r="Q211" i="10"/>
  <c r="E229" i="10"/>
  <c r="O220" i="10"/>
  <c r="K219" i="10"/>
  <c r="G218" i="10"/>
  <c r="I215" i="10"/>
  <c r="Q214" i="10"/>
  <c r="C214" i="10"/>
  <c r="Q212" i="10"/>
  <c r="O204" i="10"/>
  <c r="K203" i="10"/>
  <c r="G202" i="10"/>
  <c r="C201" i="10"/>
  <c r="R177" i="10"/>
  <c r="R185" i="10"/>
  <c r="G163" i="10"/>
  <c r="G167" i="10"/>
  <c r="G165" i="10"/>
  <c r="O167" i="10"/>
  <c r="O163" i="10"/>
  <c r="O165" i="10"/>
  <c r="I176" i="10"/>
  <c r="I174" i="10"/>
  <c r="I172" i="10"/>
  <c r="I175" i="10"/>
  <c r="I173" i="10"/>
  <c r="I171" i="10"/>
  <c r="Q176" i="10"/>
  <c r="Q174" i="10"/>
  <c r="Q172" i="10"/>
  <c r="Q175" i="10"/>
  <c r="Q173" i="10"/>
  <c r="Q171" i="10"/>
  <c r="O162" i="10"/>
  <c r="O166" i="10"/>
  <c r="C168" i="10"/>
  <c r="C164" i="10"/>
  <c r="C166" i="10"/>
  <c r="K168" i="10"/>
  <c r="K164" i="10"/>
  <c r="K166" i="10"/>
  <c r="R169" i="10"/>
  <c r="E175" i="10"/>
  <c r="E173" i="10"/>
  <c r="E171" i="10"/>
  <c r="E176" i="10"/>
  <c r="E174" i="10"/>
  <c r="E172" i="10"/>
  <c r="M175" i="10"/>
  <c r="M173" i="10"/>
  <c r="M171" i="10"/>
  <c r="M176" i="10"/>
  <c r="M174" i="10"/>
  <c r="M172" i="10"/>
  <c r="E161" i="10"/>
  <c r="M161" i="10"/>
  <c r="I162" i="10"/>
  <c r="Q162" i="10"/>
  <c r="E163" i="10"/>
  <c r="M163" i="10"/>
  <c r="I164" i="10"/>
  <c r="Q164" i="10"/>
  <c r="E165" i="10"/>
  <c r="M165" i="10"/>
  <c r="I166" i="10"/>
  <c r="Q166" i="10"/>
  <c r="E167" i="10"/>
  <c r="M167" i="10"/>
  <c r="I168" i="10"/>
  <c r="Q168" i="10"/>
  <c r="E179" i="10"/>
  <c r="M179" i="10"/>
  <c r="I180" i="10"/>
  <c r="Q180" i="10"/>
  <c r="E181" i="10"/>
  <c r="M181" i="10"/>
  <c r="I182" i="10"/>
  <c r="Q182" i="10"/>
  <c r="E183" i="10"/>
  <c r="M183" i="10"/>
  <c r="I184" i="10"/>
  <c r="Q184" i="10"/>
  <c r="I187" i="10"/>
  <c r="Q187" i="10"/>
  <c r="E188" i="10"/>
  <c r="M188" i="10"/>
  <c r="I189" i="10"/>
  <c r="Q189" i="10"/>
  <c r="E190" i="10"/>
  <c r="M190" i="10"/>
  <c r="G179" i="10"/>
  <c r="O179" i="10"/>
  <c r="C180" i="10"/>
  <c r="K180" i="10"/>
  <c r="G181" i="10"/>
  <c r="O181" i="10"/>
  <c r="C182" i="10"/>
  <c r="K182" i="10"/>
  <c r="R191" i="10"/>
  <c r="O26" i="1" s="1"/>
  <c r="I161" i="10"/>
  <c r="Q161" i="10"/>
  <c r="E162" i="10"/>
  <c r="M162" i="10"/>
  <c r="I163" i="10"/>
  <c r="Q163" i="10"/>
  <c r="E164" i="10"/>
  <c r="M164" i="10"/>
  <c r="I165" i="10"/>
  <c r="Q165" i="10"/>
  <c r="E166" i="10"/>
  <c r="M166" i="10"/>
  <c r="I179" i="10"/>
  <c r="Q179" i="10"/>
  <c r="E180" i="10"/>
  <c r="M180" i="10"/>
  <c r="I181" i="10"/>
  <c r="Q181" i="10"/>
  <c r="E182" i="10"/>
  <c r="M182" i="10"/>
  <c r="E187" i="10"/>
  <c r="M187" i="10"/>
  <c r="I188" i="10"/>
  <c r="Q188" i="10"/>
  <c r="K211" i="10"/>
  <c r="K213" i="10"/>
  <c r="K215" i="10"/>
  <c r="K210" i="10"/>
  <c r="M200" i="10"/>
  <c r="M202" i="10"/>
  <c r="M204" i="10"/>
  <c r="M206" i="10"/>
  <c r="M203" i="10"/>
  <c r="I223" i="10"/>
  <c r="I222" i="10"/>
  <c r="I221" i="10"/>
  <c r="I220" i="10"/>
  <c r="R224" i="10"/>
  <c r="I219" i="10"/>
  <c r="Q218" i="10"/>
  <c r="O210" i="10"/>
  <c r="O212" i="10"/>
  <c r="O214" i="10"/>
  <c r="O215" i="10"/>
  <c r="K212" i="10"/>
  <c r="Q201" i="10"/>
  <c r="Q203" i="10"/>
  <c r="Q205" i="10"/>
  <c r="Q207" i="10"/>
  <c r="M205" i="10"/>
  <c r="Q202" i="10"/>
  <c r="R230" i="10"/>
  <c r="O226" i="10"/>
  <c r="O228" i="10"/>
  <c r="K227" i="10"/>
  <c r="K229" i="10"/>
  <c r="G226" i="10"/>
  <c r="G228" i="10"/>
  <c r="C227" i="10"/>
  <c r="C229" i="10"/>
  <c r="O229" i="10"/>
  <c r="C228" i="10"/>
  <c r="O227" i="10"/>
  <c r="C226" i="10"/>
  <c r="Q223" i="10"/>
  <c r="E223" i="10"/>
  <c r="Q222" i="10"/>
  <c r="Q221" i="10"/>
  <c r="E221" i="10"/>
  <c r="Q220" i="10"/>
  <c r="E219" i="10"/>
  <c r="R216" i="10"/>
  <c r="C211" i="10"/>
  <c r="C213" i="10"/>
  <c r="C215" i="10"/>
  <c r="K214" i="10"/>
  <c r="R208" i="10"/>
  <c r="E200" i="10"/>
  <c r="E202" i="10"/>
  <c r="E204" i="10"/>
  <c r="E206" i="10"/>
  <c r="M207" i="10"/>
  <c r="Q204" i="10"/>
  <c r="E203" i="10"/>
  <c r="K228" i="10"/>
  <c r="K226" i="10"/>
  <c r="M223" i="10"/>
  <c r="E222" i="10"/>
  <c r="M221" i="10"/>
  <c r="E220" i="10"/>
  <c r="M219" i="10"/>
  <c r="G210" i="10"/>
  <c r="G212" i="10"/>
  <c r="G214" i="10"/>
  <c r="G213" i="10"/>
  <c r="O211" i="10"/>
  <c r="C210" i="10"/>
  <c r="I201" i="10"/>
  <c r="I203" i="10"/>
  <c r="I205" i="10"/>
  <c r="I207" i="10"/>
  <c r="Q206" i="10"/>
  <c r="E205" i="10"/>
  <c r="I202" i="10"/>
  <c r="M201" i="10"/>
  <c r="O223" i="10"/>
  <c r="G223" i="10"/>
  <c r="K222" i="10"/>
  <c r="C222" i="10"/>
  <c r="O221" i="10"/>
  <c r="G221" i="10"/>
  <c r="K220" i="10"/>
  <c r="C220" i="10"/>
  <c r="O207" i="10"/>
  <c r="G207" i="10"/>
  <c r="K206" i="10"/>
  <c r="C206" i="10"/>
  <c r="O205" i="10"/>
  <c r="G205" i="10"/>
  <c r="K204" i="10"/>
  <c r="C204" i="10"/>
  <c r="O203" i="10"/>
  <c r="G203" i="10"/>
  <c r="K202" i="10"/>
  <c r="C202" i="10"/>
  <c r="K117" i="25"/>
  <c r="J118" i="25" s="1"/>
  <c r="L107" i="25"/>
  <c r="L108" i="25"/>
  <c r="L110" i="25"/>
  <c r="K67" i="8"/>
  <c r="K71" i="8"/>
  <c r="K65" i="8"/>
  <c r="K53" i="8"/>
  <c r="K56" i="8"/>
  <c r="K54" i="8"/>
  <c r="K39" i="8"/>
  <c r="K36" i="8"/>
  <c r="K26" i="8"/>
  <c r="K18" i="8"/>
  <c r="K22" i="8"/>
  <c r="K13" i="8"/>
  <c r="I102" i="7"/>
  <c r="B102" i="7"/>
  <c r="F102" i="7"/>
  <c r="J102" i="7"/>
  <c r="N102" i="7"/>
  <c r="E106" i="7"/>
  <c r="I106" i="7"/>
  <c r="M106" i="7"/>
  <c r="E102" i="7"/>
  <c r="C102" i="7"/>
  <c r="G102" i="7"/>
  <c r="K102" i="7"/>
  <c r="O102" i="7"/>
  <c r="B106" i="7"/>
  <c r="F106" i="7"/>
  <c r="J106" i="7"/>
  <c r="N106" i="7"/>
  <c r="M102" i="7"/>
  <c r="D102" i="7"/>
  <c r="H102" i="7"/>
  <c r="L102" i="7"/>
  <c r="C106" i="7"/>
  <c r="G106" i="7"/>
  <c r="K106" i="7"/>
  <c r="Q260" i="4"/>
  <c r="P260" i="4"/>
  <c r="O260" i="4"/>
  <c r="N260" i="4"/>
  <c r="M260" i="4"/>
  <c r="L260" i="4"/>
  <c r="K260" i="4"/>
  <c r="J260" i="4"/>
  <c r="I260" i="4"/>
  <c r="H260" i="4"/>
  <c r="G260" i="4"/>
  <c r="F260" i="4"/>
  <c r="E260" i="4"/>
  <c r="D260" i="4"/>
  <c r="C260" i="4"/>
  <c r="Q259" i="4"/>
  <c r="P259" i="4"/>
  <c r="O259" i="4"/>
  <c r="N259" i="4"/>
  <c r="M259" i="4"/>
  <c r="L259" i="4"/>
  <c r="K259" i="4"/>
  <c r="J259" i="4"/>
  <c r="I259" i="4"/>
  <c r="H259" i="4"/>
  <c r="G259" i="4"/>
  <c r="F259" i="4"/>
  <c r="E259" i="4"/>
  <c r="D259" i="4"/>
  <c r="C259" i="4"/>
  <c r="Q258" i="4"/>
  <c r="P258" i="4"/>
  <c r="O258" i="4"/>
  <c r="N258" i="4"/>
  <c r="M258" i="4"/>
  <c r="L258" i="4"/>
  <c r="K258" i="4"/>
  <c r="J258" i="4"/>
  <c r="I258" i="4"/>
  <c r="H258" i="4"/>
  <c r="G258" i="4"/>
  <c r="F258" i="4"/>
  <c r="E258" i="4"/>
  <c r="D258" i="4"/>
  <c r="C258" i="4"/>
  <c r="R257" i="4"/>
  <c r="R256" i="4"/>
  <c r="R255" i="4"/>
  <c r="R254" i="4"/>
  <c r="R253" i="4"/>
  <c r="R252" i="4"/>
  <c r="R251" i="4"/>
  <c r="R250" i="4"/>
  <c r="R249" i="4"/>
  <c r="R248" i="4"/>
  <c r="R247" i="4"/>
  <c r="R246" i="4"/>
  <c r="R244" i="4"/>
  <c r="R243" i="4"/>
  <c r="R242" i="4"/>
  <c r="O5" i="1" s="1"/>
  <c r="S241" i="4"/>
  <c r="S240" i="4"/>
  <c r="S239" i="4"/>
  <c r="S238" i="4"/>
  <c r="S237" i="4"/>
  <c r="S236" i="4"/>
  <c r="S235" i="4"/>
  <c r="S234" i="4"/>
  <c r="S233" i="4"/>
  <c r="S232" i="4"/>
  <c r="S231" i="4"/>
  <c r="S230" i="4"/>
  <c r="P81" i="5"/>
  <c r="O81" i="5"/>
  <c r="N81" i="5"/>
  <c r="M81" i="5"/>
  <c r="L81" i="5"/>
  <c r="K81" i="5"/>
  <c r="J81" i="5"/>
  <c r="I81" i="5"/>
  <c r="H81" i="5"/>
  <c r="G81" i="5"/>
  <c r="F81" i="5"/>
  <c r="E81" i="5"/>
  <c r="D81" i="5"/>
  <c r="C81" i="5"/>
  <c r="B81" i="5"/>
  <c r="Q80" i="5"/>
  <c r="Q79" i="5"/>
  <c r="Q78" i="5"/>
  <c r="Q77" i="5"/>
  <c r="P74" i="5"/>
  <c r="O74" i="5"/>
  <c r="N74" i="5"/>
  <c r="M74" i="5"/>
  <c r="L74" i="5"/>
  <c r="K74" i="5"/>
  <c r="J74" i="5"/>
  <c r="I74" i="5"/>
  <c r="H74" i="5"/>
  <c r="G74" i="5"/>
  <c r="F74" i="5"/>
  <c r="E74" i="5"/>
  <c r="D74" i="5"/>
  <c r="C74" i="5"/>
  <c r="B74" i="5"/>
  <c r="Q73" i="5"/>
  <c r="Q72" i="5"/>
  <c r="Q71" i="5"/>
  <c r="Q70" i="5"/>
  <c r="P80" i="3"/>
  <c r="O80" i="3"/>
  <c r="N80" i="3"/>
  <c r="M80" i="3"/>
  <c r="L80" i="3"/>
  <c r="K80" i="3"/>
  <c r="J80" i="3"/>
  <c r="I80" i="3"/>
  <c r="H80" i="3"/>
  <c r="G80" i="3"/>
  <c r="F80" i="3"/>
  <c r="E80" i="3"/>
  <c r="D80" i="3"/>
  <c r="C80" i="3"/>
  <c r="B80" i="3"/>
  <c r="Q79" i="3"/>
  <c r="Q78" i="3"/>
  <c r="Q77" i="3"/>
  <c r="Q76" i="3"/>
  <c r="P73" i="3"/>
  <c r="O73" i="3"/>
  <c r="N73" i="3"/>
  <c r="M73" i="3"/>
  <c r="L73" i="3"/>
  <c r="K73" i="3"/>
  <c r="J73" i="3"/>
  <c r="I73" i="3"/>
  <c r="H73" i="3"/>
  <c r="G73" i="3"/>
  <c r="F73" i="3"/>
  <c r="E73" i="3"/>
  <c r="D73" i="3"/>
  <c r="C73" i="3"/>
  <c r="B73" i="3"/>
  <c r="Q72" i="3"/>
  <c r="Q71" i="3"/>
  <c r="Q70" i="3"/>
  <c r="Q69" i="3"/>
  <c r="U18" i="2"/>
  <c r="V17" i="2" s="1"/>
  <c r="U12" i="2"/>
  <c r="V12" i="2" s="1"/>
  <c r="U6" i="2"/>
  <c r="K177" i="10" l="1"/>
  <c r="S247" i="4"/>
  <c r="Q80" i="3"/>
  <c r="O8" i="1" s="1"/>
  <c r="G118" i="25"/>
  <c r="L115" i="25"/>
  <c r="L105" i="25"/>
  <c r="F118" i="25"/>
  <c r="I118" i="25"/>
  <c r="O169" i="10"/>
  <c r="O177" i="10"/>
  <c r="O185" i="10"/>
  <c r="Q81" i="5"/>
  <c r="J82" i="5" s="1"/>
  <c r="O7" i="1"/>
  <c r="S255" i="4"/>
  <c r="G263" i="4"/>
  <c r="K263" i="4"/>
  <c r="O263" i="4"/>
  <c r="Q94" i="27"/>
  <c r="B118" i="25"/>
  <c r="K40" i="8"/>
  <c r="E261" i="4"/>
  <c r="M261" i="4"/>
  <c r="J262" i="4"/>
  <c r="R260" i="4"/>
  <c r="S249" i="4"/>
  <c r="S257" i="4"/>
  <c r="K262" i="4"/>
  <c r="O262" i="4"/>
  <c r="D263" i="4"/>
  <c r="L263" i="4"/>
  <c r="P263" i="4"/>
  <c r="Q261" i="4"/>
  <c r="F262" i="4"/>
  <c r="N262" i="4"/>
  <c r="S246" i="4"/>
  <c r="S254" i="4"/>
  <c r="C261" i="4"/>
  <c r="O261" i="4"/>
  <c r="S244" i="4"/>
  <c r="E191" i="10"/>
  <c r="Q185" i="10"/>
  <c r="M185" i="10"/>
  <c r="K185" i="10"/>
  <c r="I185" i="10"/>
  <c r="G185" i="10"/>
  <c r="E185" i="10"/>
  <c r="C185" i="10"/>
  <c r="Q177" i="10"/>
  <c r="M177" i="10"/>
  <c r="I177" i="10"/>
  <c r="G177" i="10"/>
  <c r="E177" i="10"/>
  <c r="C177" i="10"/>
  <c r="Q169" i="10"/>
  <c r="M169" i="10"/>
  <c r="K169" i="10"/>
  <c r="I169" i="10"/>
  <c r="G169" i="10"/>
  <c r="E169" i="10"/>
  <c r="C169" i="10"/>
  <c r="D118" i="25"/>
  <c r="L116" i="25"/>
  <c r="L111" i="25"/>
  <c r="H118" i="25"/>
  <c r="E118" i="25"/>
  <c r="L114" i="25"/>
  <c r="L99" i="25"/>
  <c r="L109" i="25"/>
  <c r="L100" i="25"/>
  <c r="L102" i="25"/>
  <c r="L101" i="25"/>
  <c r="L104" i="25"/>
  <c r="C118" i="25"/>
  <c r="L106" i="25"/>
  <c r="L98" i="25"/>
  <c r="L103" i="25"/>
  <c r="L113" i="25"/>
  <c r="L112" i="25"/>
  <c r="K72" i="8"/>
  <c r="K60" i="8"/>
  <c r="K33" i="8"/>
  <c r="K23" i="8"/>
  <c r="K14" i="8"/>
  <c r="Q106" i="7"/>
  <c r="Q102" i="7"/>
  <c r="S251" i="4"/>
  <c r="G262" i="4"/>
  <c r="J261" i="4"/>
  <c r="N261" i="4"/>
  <c r="K261" i="4"/>
  <c r="S250" i="4"/>
  <c r="D262" i="4"/>
  <c r="L262" i="4"/>
  <c r="P262" i="4"/>
  <c r="E263" i="4"/>
  <c r="M263" i="4"/>
  <c r="Q263" i="4"/>
  <c r="G261" i="4"/>
  <c r="S252" i="4"/>
  <c r="F261" i="4"/>
  <c r="R259" i="4"/>
  <c r="S248" i="4"/>
  <c r="S253" i="4"/>
  <c r="S256" i="4"/>
  <c r="D261" i="4"/>
  <c r="L261" i="4"/>
  <c r="P261" i="4"/>
  <c r="E262" i="4"/>
  <c r="M262" i="4"/>
  <c r="Q262" i="4"/>
  <c r="F263" i="4"/>
  <c r="J263" i="4"/>
  <c r="N263" i="4"/>
  <c r="C262" i="4"/>
  <c r="C263" i="4"/>
  <c r="S242" i="4"/>
  <c r="S243" i="4"/>
  <c r="R80" i="5"/>
  <c r="Q74" i="5"/>
  <c r="R73" i="5" s="1"/>
  <c r="R79" i="3"/>
  <c r="O4" i="1"/>
  <c r="V4" i="2"/>
  <c r="V5" i="2"/>
  <c r="K208" i="10"/>
  <c r="K224" i="10"/>
  <c r="Q216" i="10"/>
  <c r="I216" i="10"/>
  <c r="Q230" i="10"/>
  <c r="M230" i="10"/>
  <c r="O224" i="10"/>
  <c r="C208" i="10"/>
  <c r="C224" i="10"/>
  <c r="E216" i="10"/>
  <c r="I230" i="10"/>
  <c r="K230" i="10"/>
  <c r="G230" i="10"/>
  <c r="M216" i="10"/>
  <c r="E230" i="10"/>
  <c r="G208" i="10"/>
  <c r="G224" i="10"/>
  <c r="Q208" i="10"/>
  <c r="C216" i="10"/>
  <c r="E208" i="10"/>
  <c r="O208" i="10"/>
  <c r="I224" i="10"/>
  <c r="O216" i="10"/>
  <c r="M208" i="10"/>
  <c r="G216" i="10"/>
  <c r="Q224" i="10"/>
  <c r="K216" i="10"/>
  <c r="E224" i="10"/>
  <c r="I208" i="10"/>
  <c r="M224" i="10"/>
  <c r="O230" i="10"/>
  <c r="R258" i="4"/>
  <c r="M82" i="5"/>
  <c r="I82" i="5"/>
  <c r="E82" i="5"/>
  <c r="R79" i="5"/>
  <c r="N82" i="5"/>
  <c r="R77" i="5"/>
  <c r="C82" i="5"/>
  <c r="K82" i="5"/>
  <c r="O82" i="5"/>
  <c r="L82" i="5"/>
  <c r="P82" i="5"/>
  <c r="E81" i="3"/>
  <c r="I81" i="3"/>
  <c r="M81" i="3"/>
  <c r="J81" i="3"/>
  <c r="B81" i="3"/>
  <c r="N81" i="3"/>
  <c r="F81" i="3"/>
  <c r="R76" i="3"/>
  <c r="R78" i="3"/>
  <c r="R77" i="3"/>
  <c r="C81" i="3"/>
  <c r="G81" i="3"/>
  <c r="K81" i="3"/>
  <c r="O81" i="3"/>
  <c r="D81" i="3"/>
  <c r="H81" i="3"/>
  <c r="L81" i="3"/>
  <c r="P81" i="3"/>
  <c r="Q73" i="3"/>
  <c r="V10" i="2"/>
  <c r="V11" i="2"/>
  <c r="V8" i="2"/>
  <c r="V9" i="2"/>
  <c r="V14" i="2"/>
  <c r="V15" i="2"/>
  <c r="V18" i="2"/>
  <c r="V16" i="2"/>
  <c r="D82" i="5" l="1"/>
  <c r="R78" i="5"/>
  <c r="B82" i="5"/>
  <c r="H82" i="5"/>
  <c r="G82" i="5"/>
  <c r="F82" i="5"/>
  <c r="N75" i="5"/>
  <c r="G75" i="5"/>
  <c r="J75" i="5"/>
  <c r="C75" i="5"/>
  <c r="R70" i="5"/>
  <c r="P75" i="5"/>
  <c r="R72" i="5"/>
  <c r="D75" i="5"/>
  <c r="S260" i="4"/>
  <c r="P6" i="1"/>
  <c r="O6" i="1"/>
  <c r="K118" i="25"/>
  <c r="L117" i="25"/>
  <c r="S259" i="4"/>
  <c r="R262" i="4"/>
  <c r="R81" i="5"/>
  <c r="M75" i="5"/>
  <c r="O75" i="5"/>
  <c r="B75" i="5"/>
  <c r="L75" i="5"/>
  <c r="E75" i="5"/>
  <c r="R71" i="5"/>
  <c r="I75" i="5"/>
  <c r="K75" i="5"/>
  <c r="F75" i="5"/>
  <c r="H75" i="5"/>
  <c r="Q81" i="3"/>
  <c r="R80" i="3"/>
  <c r="R261" i="4"/>
  <c r="S258" i="4"/>
  <c r="R263" i="4"/>
  <c r="R71" i="3"/>
  <c r="R69" i="3"/>
  <c r="O74" i="3"/>
  <c r="C74" i="3"/>
  <c r="K74" i="3"/>
  <c r="G74" i="3"/>
  <c r="P74" i="3"/>
  <c r="R72" i="3"/>
  <c r="B74" i="3"/>
  <c r="L74" i="3"/>
  <c r="H74" i="3"/>
  <c r="I74" i="3"/>
  <c r="F74" i="3"/>
  <c r="N74" i="3"/>
  <c r="R70" i="3"/>
  <c r="M74" i="3"/>
  <c r="J74" i="3"/>
  <c r="D74" i="3"/>
  <c r="E74" i="3"/>
  <c r="N24" i="1"/>
  <c r="D239" i="33"/>
  <c r="Q82" i="5" l="1"/>
  <c r="R74" i="5"/>
  <c r="Q75" i="5"/>
  <c r="Q74" i="3"/>
  <c r="R73" i="3"/>
  <c r="N25" i="1"/>
  <c r="N19" i="1"/>
  <c r="K82" i="15"/>
  <c r="K81" i="15"/>
  <c r="K83" i="15" l="1"/>
  <c r="N22" i="1" l="1"/>
  <c r="N18" i="1"/>
  <c r="N17" i="1"/>
  <c r="N15" i="1"/>
  <c r="O198" i="22"/>
  <c r="N198" i="22"/>
  <c r="J198" i="22"/>
  <c r="G198" i="22"/>
  <c r="E198" i="22"/>
  <c r="D198" i="22"/>
  <c r="P196" i="22"/>
  <c r="L196" i="22" s="1"/>
  <c r="H196" i="22"/>
  <c r="H195" i="22"/>
  <c r="R195" i="22" s="1"/>
  <c r="P194" i="22"/>
  <c r="H194" i="22"/>
  <c r="H193" i="22"/>
  <c r="R193" i="22" s="1"/>
  <c r="P192" i="22"/>
  <c r="H192" i="22"/>
  <c r="H191" i="22"/>
  <c r="L191" i="22" s="1"/>
  <c r="C190" i="22"/>
  <c r="C198" i="22" s="1"/>
  <c r="H189" i="22"/>
  <c r="L189" i="22" s="1"/>
  <c r="H188" i="22"/>
  <c r="R188" i="22" s="1"/>
  <c r="H187" i="22"/>
  <c r="P187" i="22" s="1"/>
  <c r="H186" i="22"/>
  <c r="H185" i="22"/>
  <c r="L185" i="22" s="1"/>
  <c r="B184" i="22"/>
  <c r="B198" i="22" s="1"/>
  <c r="H183" i="22"/>
  <c r="R183" i="22" s="1"/>
  <c r="H182" i="22"/>
  <c r="R181" i="22"/>
  <c r="L181" i="22" s="1"/>
  <c r="H181" i="22"/>
  <c r="H180" i="22"/>
  <c r="H179" i="22"/>
  <c r="L179" i="22" s="1"/>
  <c r="H178" i="22"/>
  <c r="R177" i="22"/>
  <c r="H177" i="22"/>
  <c r="H176" i="22"/>
  <c r="L176" i="22" s="1"/>
  <c r="M175" i="22"/>
  <c r="M198" i="22" s="1"/>
  <c r="K175" i="22"/>
  <c r="K198" i="22" s="1"/>
  <c r="F175" i="22"/>
  <c r="H175" i="22" s="1"/>
  <c r="P174" i="22"/>
  <c r="H174" i="22"/>
  <c r="L192" i="22" l="1"/>
  <c r="L174" i="22"/>
  <c r="R194" i="22"/>
  <c r="P198" i="22"/>
  <c r="H184" i="22"/>
  <c r="L175" i="22"/>
  <c r="H190" i="22"/>
  <c r="L190" i="22" s="1"/>
  <c r="F198" i="22"/>
  <c r="N13" i="1"/>
  <c r="L198" i="22" l="1"/>
  <c r="H198" i="22"/>
  <c r="R267" i="4"/>
  <c r="R268" i="4"/>
  <c r="R269" i="4"/>
  <c r="R270" i="4"/>
  <c r="R271" i="4"/>
  <c r="R272" i="4"/>
  <c r="R273" i="4"/>
  <c r="R274" i="4"/>
  <c r="R275" i="4"/>
  <c r="R276" i="4"/>
  <c r="R277" i="4"/>
  <c r="R278" i="4"/>
  <c r="R198" i="22" l="1"/>
  <c r="R200" i="22" l="1"/>
  <c r="N200" i="22"/>
  <c r="J200" i="22"/>
  <c r="E200" i="22"/>
  <c r="P200" i="22"/>
  <c r="K200" i="22"/>
  <c r="M200" i="22"/>
  <c r="G200" i="22"/>
  <c r="B200" i="22"/>
  <c r="D200" i="22"/>
  <c r="O200" i="22"/>
  <c r="C200" i="22"/>
  <c r="L200" i="22"/>
  <c r="F200" i="22"/>
  <c r="H200" i="22"/>
  <c r="S6" i="2"/>
  <c r="T4" i="2" s="1"/>
  <c r="T5" i="2" l="1"/>
  <c r="B119" i="13"/>
  <c r="C116" i="13" s="1"/>
  <c r="B114" i="13"/>
  <c r="C110" i="13" s="1"/>
  <c r="G83" i="15"/>
  <c r="F83" i="15"/>
  <c r="E83" i="15"/>
  <c r="D83" i="15"/>
  <c r="C83" i="15"/>
  <c r="G79" i="15"/>
  <c r="F79" i="15"/>
  <c r="E79" i="15"/>
  <c r="D79" i="15"/>
  <c r="C79" i="15"/>
  <c r="K78" i="15"/>
  <c r="K77" i="15"/>
  <c r="J75" i="15"/>
  <c r="I75" i="15"/>
  <c r="G75" i="15"/>
  <c r="F75" i="15"/>
  <c r="E75" i="15"/>
  <c r="D75" i="15"/>
  <c r="C75" i="15"/>
  <c r="K74" i="15"/>
  <c r="K73" i="15"/>
  <c r="K275" i="33"/>
  <c r="K274" i="33"/>
  <c r="J260" i="33"/>
  <c r="I260" i="33"/>
  <c r="H260" i="33"/>
  <c r="G260" i="33"/>
  <c r="F260" i="33"/>
  <c r="E260" i="33"/>
  <c r="D260" i="33"/>
  <c r="K259" i="33"/>
  <c r="K258" i="33"/>
  <c r="K257" i="33"/>
  <c r="K256" i="33"/>
  <c r="K255" i="33"/>
  <c r="J250" i="33"/>
  <c r="I250" i="33"/>
  <c r="H250" i="33"/>
  <c r="G250" i="33"/>
  <c r="F250" i="33"/>
  <c r="E250" i="33"/>
  <c r="D250" i="33"/>
  <c r="K249" i="33"/>
  <c r="K248" i="33"/>
  <c r="K247" i="33"/>
  <c r="K246" i="33"/>
  <c r="K245" i="33"/>
  <c r="J239" i="33"/>
  <c r="J240" i="33" s="1"/>
  <c r="I239" i="33"/>
  <c r="I240" i="33" s="1"/>
  <c r="H239" i="33"/>
  <c r="H240" i="33" s="1"/>
  <c r="G239" i="33"/>
  <c r="G240" i="33" s="1"/>
  <c r="F239" i="33"/>
  <c r="F240" i="33" s="1"/>
  <c r="E239" i="33"/>
  <c r="E240" i="33" s="1"/>
  <c r="D240" i="33"/>
  <c r="K238" i="33"/>
  <c r="K237" i="33"/>
  <c r="K236" i="33"/>
  <c r="C112" i="13" l="1"/>
  <c r="N28" i="1"/>
  <c r="K276" i="33"/>
  <c r="K260" i="33"/>
  <c r="K250" i="33"/>
  <c r="G266" i="33"/>
  <c r="G265" i="33" s="1"/>
  <c r="D266" i="33"/>
  <c r="D265" i="33" s="1"/>
  <c r="H266" i="33"/>
  <c r="H265" i="33" s="1"/>
  <c r="E266" i="33"/>
  <c r="E265" i="33" s="1"/>
  <c r="I266" i="33"/>
  <c r="I265" i="33" s="1"/>
  <c r="K239" i="33"/>
  <c r="K240" i="33" s="1"/>
  <c r="F266" i="33"/>
  <c r="F265" i="33" s="1"/>
  <c r="J266" i="33"/>
  <c r="J265" i="33" s="1"/>
  <c r="K79" i="15"/>
  <c r="K75" i="15"/>
  <c r="C113" i="13"/>
  <c r="C117" i="13"/>
  <c r="C118" i="13"/>
  <c r="C111" i="13"/>
  <c r="B222" i="12"/>
  <c r="B214" i="12"/>
  <c r="C213" i="12" s="1"/>
  <c r="B209" i="12"/>
  <c r="C208" i="12" s="1"/>
  <c r="B203" i="12"/>
  <c r="C201" i="12" s="1"/>
  <c r="B195" i="12"/>
  <c r="C193" i="12" s="1"/>
  <c r="B298" i="11"/>
  <c r="B293" i="11"/>
  <c r="C292" i="11" s="1"/>
  <c r="B287" i="11"/>
  <c r="C287" i="11" s="1"/>
  <c r="D278" i="11"/>
  <c r="E277" i="11" s="1"/>
  <c r="B278" i="11"/>
  <c r="C276" i="11" s="1"/>
  <c r="D271" i="11"/>
  <c r="B271" i="11"/>
  <c r="C271" i="11" s="1"/>
  <c r="D263" i="11"/>
  <c r="P121" i="27"/>
  <c r="O121" i="27"/>
  <c r="N121" i="27"/>
  <c r="M121" i="27"/>
  <c r="L121" i="27"/>
  <c r="K121" i="27"/>
  <c r="J121" i="27"/>
  <c r="I121" i="27"/>
  <c r="H121" i="27"/>
  <c r="G121" i="27"/>
  <c r="F121" i="27"/>
  <c r="E121" i="27"/>
  <c r="D121" i="27"/>
  <c r="C121" i="27"/>
  <c r="B121" i="27"/>
  <c r="Q120" i="27"/>
  <c r="Q119" i="27"/>
  <c r="Q118" i="27"/>
  <c r="Q117" i="27"/>
  <c r="Q116" i="27"/>
  <c r="C286" i="11" l="1"/>
  <c r="C119" i="13"/>
  <c r="C282" i="11"/>
  <c r="C281" i="11"/>
  <c r="C285" i="11"/>
  <c r="K266" i="33"/>
  <c r="K265" i="33" s="1"/>
  <c r="C198" i="12"/>
  <c r="C221" i="12"/>
  <c r="C220" i="12"/>
  <c r="C219" i="12"/>
  <c r="C217" i="12"/>
  <c r="C218" i="12"/>
  <c r="C216" i="12"/>
  <c r="C202" i="12"/>
  <c r="E269" i="11"/>
  <c r="E268" i="11"/>
  <c r="E258" i="11"/>
  <c r="N27" i="1"/>
  <c r="C291" i="11"/>
  <c r="C289" i="11"/>
  <c r="C290" i="11"/>
  <c r="C114" i="13"/>
  <c r="C298" i="11"/>
  <c r="C296" i="11"/>
  <c r="C283" i="11"/>
  <c r="C297" i="11"/>
  <c r="C205" i="12"/>
  <c r="C199" i="12"/>
  <c r="C200" i="12"/>
  <c r="C222" i="12"/>
  <c r="C206" i="12"/>
  <c r="C207" i="12"/>
  <c r="C188" i="12"/>
  <c r="C194" i="12"/>
  <c r="C190" i="12"/>
  <c r="C191" i="12"/>
  <c r="C195" i="12"/>
  <c r="C187" i="12"/>
  <c r="C192" i="12"/>
  <c r="C280" i="11"/>
  <c r="C284" i="11"/>
  <c r="E276" i="11"/>
  <c r="C268" i="11"/>
  <c r="C266" i="11"/>
  <c r="C269" i="11"/>
  <c r="C267" i="11"/>
  <c r="C270" i="11"/>
  <c r="C265" i="11"/>
  <c r="C263" i="11"/>
  <c r="C255" i="11"/>
  <c r="C257" i="11"/>
  <c r="C259" i="11"/>
  <c r="C261" i="11"/>
  <c r="C258" i="11"/>
  <c r="C262" i="11"/>
  <c r="C260" i="11"/>
  <c r="C256" i="11"/>
  <c r="E260" i="11"/>
  <c r="E262" i="11"/>
  <c r="E255" i="11"/>
  <c r="E257" i="11"/>
  <c r="E259" i="11"/>
  <c r="E261" i="11"/>
  <c r="E256" i="11"/>
  <c r="Q121" i="27"/>
  <c r="R121" i="27" s="1"/>
  <c r="C211" i="12"/>
  <c r="C212" i="12"/>
  <c r="C189" i="12"/>
  <c r="C197" i="12"/>
  <c r="E266" i="11"/>
  <c r="E270" i="11"/>
  <c r="C275" i="11"/>
  <c r="C277" i="11"/>
  <c r="C293" i="11"/>
  <c r="E265" i="11"/>
  <c r="E267" i="11"/>
  <c r="E275" i="11"/>
  <c r="C295" i="11"/>
  <c r="J140" i="25"/>
  <c r="I140" i="25"/>
  <c r="H140" i="25"/>
  <c r="G140" i="25"/>
  <c r="F140" i="25"/>
  <c r="E140" i="25"/>
  <c r="D140" i="25"/>
  <c r="C140" i="25"/>
  <c r="B140" i="25"/>
  <c r="K139" i="25"/>
  <c r="K138" i="25"/>
  <c r="K137" i="25"/>
  <c r="K136" i="25"/>
  <c r="K135" i="25"/>
  <c r="K134" i="25"/>
  <c r="K133" i="25"/>
  <c r="K132" i="25"/>
  <c r="K131" i="25"/>
  <c r="K130" i="25"/>
  <c r="K129" i="25"/>
  <c r="K128" i="25"/>
  <c r="K127" i="25"/>
  <c r="K126" i="25"/>
  <c r="K125" i="25"/>
  <c r="K124" i="25"/>
  <c r="K123" i="25"/>
  <c r="K122" i="25"/>
  <c r="K121" i="25"/>
  <c r="M14" i="26"/>
  <c r="N23" i="1" s="1"/>
  <c r="M7" i="26"/>
  <c r="N16" i="1" s="1"/>
  <c r="M6" i="26"/>
  <c r="N14" i="1" s="1"/>
  <c r="L72" i="8"/>
  <c r="L60" i="8"/>
  <c r="M56" i="8" s="1"/>
  <c r="M39" i="8"/>
  <c r="M38" i="8"/>
  <c r="M37" i="8"/>
  <c r="M36" i="8"/>
  <c r="L33" i="8"/>
  <c r="M32" i="8" s="1"/>
  <c r="L23" i="8"/>
  <c r="M22" i="8" s="1"/>
  <c r="L14" i="8"/>
  <c r="M8" i="8" s="1"/>
  <c r="P145" i="7"/>
  <c r="O145" i="7"/>
  <c r="N145" i="7"/>
  <c r="M145" i="7"/>
  <c r="L145" i="7"/>
  <c r="K145" i="7"/>
  <c r="J145" i="7"/>
  <c r="I145" i="7"/>
  <c r="H145" i="7"/>
  <c r="G145" i="7"/>
  <c r="F145" i="7"/>
  <c r="E145" i="7"/>
  <c r="D145" i="7"/>
  <c r="C145" i="7"/>
  <c r="B145" i="7"/>
  <c r="Q144" i="7"/>
  <c r="Q143" i="7"/>
  <c r="P140" i="7"/>
  <c r="O140" i="7"/>
  <c r="N140" i="7"/>
  <c r="M140" i="7"/>
  <c r="L140" i="7"/>
  <c r="K140" i="7"/>
  <c r="J140" i="7"/>
  <c r="I140" i="7"/>
  <c r="H140" i="7"/>
  <c r="G140" i="7"/>
  <c r="F140" i="7"/>
  <c r="E140" i="7"/>
  <c r="D140" i="7"/>
  <c r="C140" i="7"/>
  <c r="B140" i="7"/>
  <c r="Q139" i="7"/>
  <c r="Q138" i="7"/>
  <c r="P135" i="7"/>
  <c r="O135" i="7"/>
  <c r="N135" i="7"/>
  <c r="M135" i="7"/>
  <c r="L135" i="7"/>
  <c r="K135" i="7"/>
  <c r="J135" i="7"/>
  <c r="I135" i="7"/>
  <c r="H135" i="7"/>
  <c r="G135" i="7"/>
  <c r="F135" i="7"/>
  <c r="E135" i="7"/>
  <c r="D135" i="7"/>
  <c r="C135" i="7"/>
  <c r="B135" i="7"/>
  <c r="Q134" i="7"/>
  <c r="N10" i="1" s="1"/>
  <c r="Q133" i="7"/>
  <c r="Q129" i="7"/>
  <c r="Q125" i="7"/>
  <c r="P126" i="7" s="1"/>
  <c r="Q297" i="4"/>
  <c r="P297" i="4"/>
  <c r="O297" i="4"/>
  <c r="N297" i="4"/>
  <c r="M297" i="4"/>
  <c r="L297" i="4"/>
  <c r="K297" i="4"/>
  <c r="J297" i="4"/>
  <c r="I297" i="4"/>
  <c r="H297" i="4"/>
  <c r="G297" i="4"/>
  <c r="F297" i="4"/>
  <c r="E297" i="4"/>
  <c r="D297" i="4"/>
  <c r="C297" i="4"/>
  <c r="Q296" i="4"/>
  <c r="P296" i="4"/>
  <c r="O296" i="4"/>
  <c r="N296" i="4"/>
  <c r="M296" i="4"/>
  <c r="L296" i="4"/>
  <c r="K296" i="4"/>
  <c r="J296" i="4"/>
  <c r="I296" i="4"/>
  <c r="H296" i="4"/>
  <c r="G296" i="4"/>
  <c r="F296" i="4"/>
  <c r="E296" i="4"/>
  <c r="D296" i="4"/>
  <c r="C296" i="4"/>
  <c r="Q295" i="4"/>
  <c r="P295" i="4"/>
  <c r="O295" i="4"/>
  <c r="N295" i="4"/>
  <c r="M295" i="4"/>
  <c r="L295" i="4"/>
  <c r="K295" i="4"/>
  <c r="J295" i="4"/>
  <c r="I295" i="4"/>
  <c r="H295" i="4"/>
  <c r="G295" i="4"/>
  <c r="F295" i="4"/>
  <c r="E295" i="4"/>
  <c r="D295" i="4"/>
  <c r="C295" i="4"/>
  <c r="R294" i="4"/>
  <c r="R293" i="4"/>
  <c r="R292" i="4"/>
  <c r="R291" i="4"/>
  <c r="R290" i="4"/>
  <c r="R289" i="4"/>
  <c r="R288" i="4"/>
  <c r="R287" i="4"/>
  <c r="R286" i="4"/>
  <c r="R285" i="4"/>
  <c r="R284" i="4"/>
  <c r="R283" i="4"/>
  <c r="R281" i="4"/>
  <c r="R280" i="4"/>
  <c r="R279" i="4"/>
  <c r="S278" i="4"/>
  <c r="S277" i="4"/>
  <c r="S276" i="4"/>
  <c r="S275" i="4"/>
  <c r="S274" i="4"/>
  <c r="S273" i="4"/>
  <c r="S272" i="4"/>
  <c r="S271" i="4"/>
  <c r="S270" i="4"/>
  <c r="S269" i="4"/>
  <c r="S268" i="4"/>
  <c r="S267" i="4"/>
  <c r="P97" i="5"/>
  <c r="O97" i="5"/>
  <c r="N97" i="5"/>
  <c r="M97" i="5"/>
  <c r="L97" i="5"/>
  <c r="K97" i="5"/>
  <c r="J97" i="5"/>
  <c r="I97" i="5"/>
  <c r="H97" i="5"/>
  <c r="G97" i="5"/>
  <c r="F97" i="5"/>
  <c r="E97" i="5"/>
  <c r="D97" i="5"/>
  <c r="C97" i="5"/>
  <c r="B97" i="5"/>
  <c r="Q96" i="5"/>
  <c r="Q95" i="5"/>
  <c r="Q94" i="5"/>
  <c r="Q93" i="5"/>
  <c r="P90" i="5"/>
  <c r="O90" i="5"/>
  <c r="N90" i="5"/>
  <c r="M90" i="5"/>
  <c r="L90" i="5"/>
  <c r="K90" i="5"/>
  <c r="J90" i="5"/>
  <c r="I90" i="5"/>
  <c r="H90" i="5"/>
  <c r="G90" i="5"/>
  <c r="F90" i="5"/>
  <c r="E90" i="5"/>
  <c r="D90" i="5"/>
  <c r="C90" i="5"/>
  <c r="B90" i="5"/>
  <c r="Q89" i="5"/>
  <c r="Q88" i="5"/>
  <c r="Q87" i="5"/>
  <c r="Q86" i="5"/>
  <c r="P96" i="3"/>
  <c r="O96" i="3"/>
  <c r="N96" i="3"/>
  <c r="M96" i="3"/>
  <c r="L96" i="3"/>
  <c r="K96" i="3"/>
  <c r="J96" i="3"/>
  <c r="I96" i="3"/>
  <c r="H96" i="3"/>
  <c r="G96" i="3"/>
  <c r="F96" i="3"/>
  <c r="E96" i="3"/>
  <c r="D96" i="3"/>
  <c r="C96" i="3"/>
  <c r="B96" i="3"/>
  <c r="Q95" i="3"/>
  <c r="Q94" i="3"/>
  <c r="Q93" i="3"/>
  <c r="Q92" i="3"/>
  <c r="P89" i="3"/>
  <c r="O89" i="3"/>
  <c r="N89" i="3"/>
  <c r="M89" i="3"/>
  <c r="L89" i="3"/>
  <c r="K89" i="3"/>
  <c r="J89" i="3"/>
  <c r="I89" i="3"/>
  <c r="H89" i="3"/>
  <c r="G89" i="3"/>
  <c r="F89" i="3"/>
  <c r="E89" i="3"/>
  <c r="D89" i="3"/>
  <c r="C89" i="3"/>
  <c r="B89" i="3"/>
  <c r="Q88" i="3"/>
  <c r="Q87" i="3"/>
  <c r="Q86" i="3"/>
  <c r="Q85" i="3"/>
  <c r="N4" i="1"/>
  <c r="S18" i="2"/>
  <c r="S12" i="2"/>
  <c r="M58" i="8" l="1"/>
  <c r="M17" i="8"/>
  <c r="C203" i="12"/>
  <c r="M7" i="8"/>
  <c r="M12" i="8"/>
  <c r="S287" i="4"/>
  <c r="S286" i="4"/>
  <c r="S290" i="4"/>
  <c r="N298" i="4"/>
  <c r="E263" i="11"/>
  <c r="N122" i="27"/>
  <c r="L122" i="27"/>
  <c r="R120" i="27"/>
  <c r="P122" i="27"/>
  <c r="E300" i="4"/>
  <c r="F298" i="4"/>
  <c r="R296" i="4"/>
  <c r="O299" i="4"/>
  <c r="L300" i="4"/>
  <c r="M40" i="8"/>
  <c r="M57" i="8"/>
  <c r="C209" i="12"/>
  <c r="G122" i="27"/>
  <c r="O130" i="7"/>
  <c r="N9" i="1"/>
  <c r="K300" i="4"/>
  <c r="M13" i="8"/>
  <c r="N11" i="1"/>
  <c r="M59" i="8"/>
  <c r="C122" i="27"/>
  <c r="F122" i="27"/>
  <c r="J122" i="27"/>
  <c r="R119" i="27"/>
  <c r="K122" i="27"/>
  <c r="R116" i="27"/>
  <c r="D122" i="27"/>
  <c r="J298" i="4"/>
  <c r="G299" i="4"/>
  <c r="D300" i="4"/>
  <c r="P300" i="4"/>
  <c r="M54" i="8"/>
  <c r="M70" i="8"/>
  <c r="N12" i="1"/>
  <c r="I122" i="27"/>
  <c r="E122" i="27"/>
  <c r="R117" i="27"/>
  <c r="O122" i="27"/>
  <c r="M300" i="4"/>
  <c r="S279" i="4"/>
  <c r="N7" i="1"/>
  <c r="N5" i="1"/>
  <c r="N6" i="1" s="1"/>
  <c r="Q300" i="4"/>
  <c r="M55" i="8"/>
  <c r="N26" i="1"/>
  <c r="M122" i="27"/>
  <c r="H122" i="27"/>
  <c r="R118" i="27"/>
  <c r="B122" i="27"/>
  <c r="T18" i="2"/>
  <c r="T15" i="2"/>
  <c r="C214" i="12"/>
  <c r="E278" i="11"/>
  <c r="C278" i="11"/>
  <c r="E271" i="11"/>
  <c r="Q97" i="5"/>
  <c r="E98" i="5" s="1"/>
  <c r="S284" i="4"/>
  <c r="G298" i="4"/>
  <c r="O300" i="4"/>
  <c r="S288" i="4"/>
  <c r="S292" i="4"/>
  <c r="C298" i="4"/>
  <c r="S289" i="4"/>
  <c r="C300" i="4"/>
  <c r="G300" i="4"/>
  <c r="S280" i="4"/>
  <c r="S281" i="4"/>
  <c r="M29" i="8"/>
  <c r="M19" i="8"/>
  <c r="M20" i="8"/>
  <c r="M21" i="8"/>
  <c r="Q135" i="7"/>
  <c r="H130" i="7"/>
  <c r="K298" i="4"/>
  <c r="K299" i="4"/>
  <c r="D299" i="4"/>
  <c r="L299" i="4"/>
  <c r="O298" i="4"/>
  <c r="S285" i="4"/>
  <c r="S293" i="4"/>
  <c r="D298" i="4"/>
  <c r="L298" i="4"/>
  <c r="P298" i="4"/>
  <c r="E299" i="4"/>
  <c r="M299" i="4"/>
  <c r="Q299" i="4"/>
  <c r="F300" i="4"/>
  <c r="J300" i="4"/>
  <c r="N300" i="4"/>
  <c r="C299" i="4"/>
  <c r="S294" i="4"/>
  <c r="P299" i="4"/>
  <c r="S283" i="4"/>
  <c r="S291" i="4"/>
  <c r="E298" i="4"/>
  <c r="M298" i="4"/>
  <c r="Q298" i="4"/>
  <c r="F299" i="4"/>
  <c r="J299" i="4"/>
  <c r="N299" i="4"/>
  <c r="R297" i="4"/>
  <c r="Q96" i="3"/>
  <c r="N8" i="1" s="1"/>
  <c r="T17" i="2"/>
  <c r="T14" i="2"/>
  <c r="T16" i="2"/>
  <c r="T12" i="2"/>
  <c r="T8" i="2"/>
  <c r="T9" i="2"/>
  <c r="T10" i="2"/>
  <c r="T11" i="2"/>
  <c r="M67" i="8"/>
  <c r="M10" i="8"/>
  <c r="M68" i="8"/>
  <c r="M64" i="8"/>
  <c r="M5" i="8"/>
  <c r="M11" i="8"/>
  <c r="M71" i="8"/>
  <c r="K140" i="25"/>
  <c r="L134" i="25" s="1"/>
  <c r="M26" i="8"/>
  <c r="M30" i="8"/>
  <c r="M9" i="8"/>
  <c r="M18" i="8"/>
  <c r="M27" i="8"/>
  <c r="M31" i="8"/>
  <c r="M53" i="8"/>
  <c r="M65" i="8"/>
  <c r="M69" i="8"/>
  <c r="M28" i="8"/>
  <c r="M66" i="8"/>
  <c r="L130" i="7"/>
  <c r="B130" i="7"/>
  <c r="P130" i="7"/>
  <c r="Q145" i="7"/>
  <c r="D130" i="7"/>
  <c r="Q140" i="7"/>
  <c r="I126" i="7"/>
  <c r="M126" i="7"/>
  <c r="B126" i="7"/>
  <c r="F126" i="7"/>
  <c r="J126" i="7"/>
  <c r="N126" i="7"/>
  <c r="E130" i="7"/>
  <c r="I130" i="7"/>
  <c r="M130" i="7"/>
  <c r="C126" i="7"/>
  <c r="G126" i="7"/>
  <c r="K126" i="7"/>
  <c r="O126" i="7"/>
  <c r="F130" i="7"/>
  <c r="J130" i="7"/>
  <c r="N130" i="7"/>
  <c r="E126" i="7"/>
  <c r="D126" i="7"/>
  <c r="H126" i="7"/>
  <c r="L126" i="7"/>
  <c r="C130" i="7"/>
  <c r="G130" i="7"/>
  <c r="K130" i="7"/>
  <c r="R295" i="4"/>
  <c r="Q90" i="5"/>
  <c r="B91" i="5" s="1"/>
  <c r="Q89" i="3"/>
  <c r="H90" i="3" s="1"/>
  <c r="K322" i="33"/>
  <c r="N97" i="3" l="1"/>
  <c r="M60" i="8"/>
  <c r="M23" i="8"/>
  <c r="R95" i="5"/>
  <c r="K97" i="3"/>
  <c r="F97" i="3"/>
  <c r="L97" i="3"/>
  <c r="J98" i="5"/>
  <c r="R96" i="5"/>
  <c r="S296" i="4"/>
  <c r="D98" i="5"/>
  <c r="K98" i="5"/>
  <c r="G141" i="25"/>
  <c r="M33" i="8"/>
  <c r="B141" i="25"/>
  <c r="R95" i="3"/>
  <c r="Q122" i="27"/>
  <c r="M14" i="8"/>
  <c r="F98" i="5"/>
  <c r="P98" i="5"/>
  <c r="O98" i="5"/>
  <c r="L98" i="5"/>
  <c r="R93" i="5"/>
  <c r="M98" i="5"/>
  <c r="C98" i="5"/>
  <c r="G98" i="5"/>
  <c r="H98" i="5"/>
  <c r="N98" i="5"/>
  <c r="B98" i="5"/>
  <c r="R94" i="5"/>
  <c r="I98" i="5"/>
  <c r="S297" i="4"/>
  <c r="R300" i="4"/>
  <c r="M72" i="8"/>
  <c r="Q130" i="7"/>
  <c r="Q126" i="7"/>
  <c r="H97" i="3"/>
  <c r="C97" i="3"/>
  <c r="J97" i="3"/>
  <c r="G97" i="3"/>
  <c r="I97" i="3"/>
  <c r="D97" i="3"/>
  <c r="R93" i="3"/>
  <c r="R94" i="3"/>
  <c r="M97" i="3"/>
  <c r="E97" i="3"/>
  <c r="P97" i="3"/>
  <c r="O97" i="3"/>
  <c r="R92" i="3"/>
  <c r="B97" i="3"/>
  <c r="L121" i="25"/>
  <c r="L131" i="25"/>
  <c r="L130" i="25"/>
  <c r="L127" i="25"/>
  <c r="L133" i="25"/>
  <c r="L138" i="25"/>
  <c r="L137" i="25"/>
  <c r="J141" i="25"/>
  <c r="I141" i="25"/>
  <c r="L125" i="25"/>
  <c r="D141" i="25"/>
  <c r="L132" i="25"/>
  <c r="L136" i="25"/>
  <c r="L128" i="25"/>
  <c r="L124" i="25"/>
  <c r="L139" i="25"/>
  <c r="C141" i="25"/>
  <c r="L123" i="25"/>
  <c r="L122" i="25"/>
  <c r="H141" i="25"/>
  <c r="L129" i="25"/>
  <c r="F141" i="25"/>
  <c r="E141" i="25"/>
  <c r="L135" i="25"/>
  <c r="L126" i="25"/>
  <c r="R298" i="4"/>
  <c r="S295" i="4"/>
  <c r="R299" i="4"/>
  <c r="G91" i="5"/>
  <c r="O91" i="5"/>
  <c r="C91" i="5"/>
  <c r="K91" i="5"/>
  <c r="P91" i="5"/>
  <c r="R87" i="5"/>
  <c r="F91" i="5"/>
  <c r="L91" i="5"/>
  <c r="I91" i="5"/>
  <c r="H91" i="5"/>
  <c r="R89" i="5"/>
  <c r="N91" i="5"/>
  <c r="M91" i="5"/>
  <c r="R86" i="5"/>
  <c r="R88" i="5"/>
  <c r="J91" i="5"/>
  <c r="E91" i="5"/>
  <c r="D91" i="5"/>
  <c r="I90" i="3"/>
  <c r="P90" i="3"/>
  <c r="R86" i="3"/>
  <c r="F90" i="3"/>
  <c r="L90" i="3"/>
  <c r="N90" i="3"/>
  <c r="R85" i="3"/>
  <c r="R88" i="3"/>
  <c r="K90" i="3"/>
  <c r="G90" i="3"/>
  <c r="O90" i="3"/>
  <c r="C90" i="3"/>
  <c r="B90" i="3"/>
  <c r="E90" i="3"/>
  <c r="J90" i="3"/>
  <c r="R87" i="3"/>
  <c r="M90" i="3"/>
  <c r="D90" i="3"/>
  <c r="D5" i="4"/>
  <c r="D4" i="4"/>
  <c r="R97" i="5" l="1"/>
  <c r="K141" i="25"/>
  <c r="Q91" i="5"/>
  <c r="L140" i="25"/>
  <c r="Q98" i="5"/>
  <c r="R90" i="5"/>
  <c r="Q97" i="3"/>
  <c r="R96" i="3"/>
  <c r="Q90" i="3"/>
  <c r="R89" i="3"/>
  <c r="D6" i="4"/>
  <c r="Q318" i="4"/>
  <c r="P318" i="4"/>
  <c r="O318" i="4"/>
  <c r="N318" i="4"/>
  <c r="M318" i="4"/>
  <c r="L318" i="4"/>
  <c r="K318" i="4"/>
  <c r="J318" i="4"/>
  <c r="I318" i="4"/>
  <c r="H318" i="4"/>
  <c r="G318" i="4"/>
  <c r="F318" i="4"/>
  <c r="E318" i="4"/>
  <c r="D318" i="4"/>
  <c r="Q317" i="4"/>
  <c r="P317" i="4"/>
  <c r="O317" i="4"/>
  <c r="N317" i="4"/>
  <c r="M317" i="4"/>
  <c r="L317" i="4"/>
  <c r="K317" i="4"/>
  <c r="J317" i="4"/>
  <c r="I317" i="4"/>
  <c r="H317" i="4"/>
  <c r="G317" i="4"/>
  <c r="F317" i="4"/>
  <c r="E317" i="4"/>
  <c r="D317" i="4"/>
  <c r="Q316" i="4"/>
  <c r="P316" i="4"/>
  <c r="O316" i="4"/>
  <c r="N316" i="4"/>
  <c r="M316" i="4"/>
  <c r="L316" i="4"/>
  <c r="K316" i="4"/>
  <c r="J316" i="4"/>
  <c r="I316" i="4"/>
  <c r="H316" i="4"/>
  <c r="G316" i="4"/>
  <c r="F316" i="4"/>
  <c r="E316" i="4"/>
  <c r="D316" i="4"/>
  <c r="C318" i="4"/>
  <c r="C317" i="4"/>
  <c r="C316" i="4"/>
  <c r="J269" i="10" l="1"/>
  <c r="K267" i="10" s="1"/>
  <c r="R316" i="4" l="1"/>
  <c r="F4" i="1" l="1"/>
  <c r="G4" i="1"/>
  <c r="H4" i="1"/>
  <c r="I4" i="1"/>
  <c r="J4" i="1"/>
  <c r="E4" i="1"/>
  <c r="K4" i="1"/>
  <c r="O12" i="2" l="1"/>
  <c r="P8" i="2" s="1"/>
  <c r="M12" i="2"/>
  <c r="N8" i="2" s="1"/>
  <c r="K12" i="2"/>
  <c r="L12" i="2" s="1"/>
  <c r="I12" i="2"/>
  <c r="J10" i="2" s="1"/>
  <c r="G12" i="2"/>
  <c r="H12" i="2" s="1"/>
  <c r="E12" i="2"/>
  <c r="F12" i="2" s="1"/>
  <c r="C12" i="2"/>
  <c r="D12" i="2" s="1"/>
  <c r="N11" i="2"/>
  <c r="P10" i="2"/>
  <c r="F9" i="2" l="1"/>
  <c r="N9" i="2"/>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87" i="15" l="1"/>
  <c r="N82" i="8" l="1"/>
  <c r="H269" i="10" l="1"/>
  <c r="J47" i="25"/>
  <c r="I47" i="25"/>
  <c r="H47" i="25"/>
  <c r="G47" i="25"/>
  <c r="F47" i="25"/>
  <c r="E47" i="25"/>
  <c r="D47" i="25"/>
  <c r="C47" i="25"/>
  <c r="B47" i="25"/>
  <c r="K45" i="25"/>
  <c r="K44" i="25"/>
  <c r="K43" i="25"/>
  <c r="K42" i="25"/>
  <c r="K41" i="25"/>
  <c r="K40" i="25"/>
  <c r="K39" i="25"/>
  <c r="K38" i="25"/>
  <c r="K37" i="25"/>
  <c r="K36" i="25"/>
  <c r="K35" i="25"/>
  <c r="K34" i="25"/>
  <c r="K33" i="25"/>
  <c r="K32" i="25"/>
  <c r="K31" i="25"/>
  <c r="K30" i="25"/>
  <c r="K29" i="25"/>
  <c r="K28" i="25"/>
  <c r="K27" i="25"/>
  <c r="G163" i="25"/>
  <c r="K144" i="25"/>
  <c r="K145" i="25"/>
  <c r="K146" i="25"/>
  <c r="K147" i="25"/>
  <c r="K148" i="25"/>
  <c r="K149" i="25"/>
  <c r="K150" i="25"/>
  <c r="K151" i="25"/>
  <c r="K152" i="25"/>
  <c r="K153" i="25"/>
  <c r="K154" i="25"/>
  <c r="K155" i="25"/>
  <c r="K156" i="25"/>
  <c r="K157" i="25"/>
  <c r="K158" i="25"/>
  <c r="K159" i="25"/>
  <c r="K160" i="25"/>
  <c r="K161" i="25"/>
  <c r="K162" i="25"/>
  <c r="K47" i="25" l="1"/>
  <c r="L46" i="25" s="1"/>
  <c r="R304" i="4"/>
  <c r="R305" i="4"/>
  <c r="R306" i="4"/>
  <c r="R307" i="4"/>
  <c r="R308" i="4"/>
  <c r="R309" i="4"/>
  <c r="R310" i="4"/>
  <c r="R311" i="4"/>
  <c r="R312" i="4"/>
  <c r="R313" i="4"/>
  <c r="R314" i="4"/>
  <c r="R315" i="4"/>
  <c r="R317" i="4"/>
  <c r="R318" i="4"/>
  <c r="J307" i="33"/>
  <c r="F307" i="33"/>
  <c r="G307" i="33"/>
  <c r="H307" i="33"/>
  <c r="I307" i="33"/>
  <c r="E307" i="33"/>
  <c r="D307" i="33"/>
  <c r="L30" i="25" l="1"/>
  <c r="G48" i="25"/>
  <c r="B48" i="25"/>
  <c r="E48" i="25"/>
  <c r="L29" i="25"/>
  <c r="S312" i="4"/>
  <c r="S306" i="4"/>
  <c r="M7" i="1"/>
  <c r="F48" i="25"/>
  <c r="H48" i="25"/>
  <c r="L43" i="25"/>
  <c r="L28" i="25"/>
  <c r="L27" i="25"/>
  <c r="L45" i="25"/>
  <c r="L44" i="25"/>
  <c r="L42" i="25"/>
  <c r="L39" i="25"/>
  <c r="L41" i="25"/>
  <c r="L36" i="25"/>
  <c r="J48" i="25"/>
  <c r="L33" i="25"/>
  <c r="L40" i="25"/>
  <c r="L35" i="25"/>
  <c r="L38" i="25"/>
  <c r="C48" i="25"/>
  <c r="I48" i="25"/>
  <c r="L37" i="25"/>
  <c r="D48" i="25"/>
  <c r="L32" i="25"/>
  <c r="L31" i="25"/>
  <c r="L34" i="25"/>
  <c r="E7" i="33"/>
  <c r="F7" i="33"/>
  <c r="G7" i="33"/>
  <c r="H7" i="33"/>
  <c r="I7" i="33"/>
  <c r="J7" i="33"/>
  <c r="D7" i="33"/>
  <c r="E286" i="33"/>
  <c r="F286" i="33"/>
  <c r="G286" i="33"/>
  <c r="H286" i="33"/>
  <c r="I286" i="33"/>
  <c r="J286" i="33"/>
  <c r="D286" i="33"/>
  <c r="D313" i="33" s="1"/>
  <c r="L47" i="25" l="1"/>
  <c r="K48" i="25"/>
  <c r="K323" i="33"/>
  <c r="J313" i="33"/>
  <c r="J312" i="33" s="1"/>
  <c r="I313" i="33"/>
  <c r="I312" i="33" s="1"/>
  <c r="H313" i="33"/>
  <c r="H312" i="33" s="1"/>
  <c r="G313" i="33"/>
  <c r="G312" i="33" s="1"/>
  <c r="F313" i="33"/>
  <c r="F312" i="33" s="1"/>
  <c r="E313" i="33"/>
  <c r="E312" i="33" s="1"/>
  <c r="D312" i="33"/>
  <c r="K306" i="33"/>
  <c r="K305" i="33"/>
  <c r="K304" i="33"/>
  <c r="K303" i="33"/>
  <c r="K302" i="33"/>
  <c r="J297" i="33"/>
  <c r="I297" i="33"/>
  <c r="H297" i="33"/>
  <c r="G297" i="33"/>
  <c r="F297" i="33"/>
  <c r="E297" i="33"/>
  <c r="D297" i="33"/>
  <c r="K296" i="33"/>
  <c r="K295" i="33"/>
  <c r="K294" i="33"/>
  <c r="K293" i="33"/>
  <c r="K292" i="33"/>
  <c r="J287" i="33"/>
  <c r="I287" i="33"/>
  <c r="H287" i="33"/>
  <c r="G287" i="33"/>
  <c r="F287" i="33"/>
  <c r="E287" i="33"/>
  <c r="D287" i="33"/>
  <c r="K285" i="33"/>
  <c r="K284" i="33"/>
  <c r="K283" i="33"/>
  <c r="G97" i="15"/>
  <c r="F97" i="15"/>
  <c r="E97" i="15"/>
  <c r="D97" i="15"/>
  <c r="C97" i="15"/>
  <c r="K96" i="15"/>
  <c r="K95" i="15"/>
  <c r="G93" i="15"/>
  <c r="F93" i="15"/>
  <c r="E93" i="15"/>
  <c r="D93" i="15"/>
  <c r="C93" i="15"/>
  <c r="K92" i="15"/>
  <c r="K91" i="15"/>
  <c r="J89" i="15"/>
  <c r="I89" i="15"/>
  <c r="G89" i="15"/>
  <c r="F89" i="15"/>
  <c r="E89" i="15"/>
  <c r="D89" i="15"/>
  <c r="C89" i="15"/>
  <c r="K88" i="15"/>
  <c r="K89" i="15" s="1"/>
  <c r="B140" i="13"/>
  <c r="C137" i="13" s="1"/>
  <c r="B135" i="13"/>
  <c r="B257" i="12"/>
  <c r="C257" i="12" s="1"/>
  <c r="B253" i="12"/>
  <c r="C252" i="12" s="1"/>
  <c r="B248" i="12"/>
  <c r="C245" i="12" s="1"/>
  <c r="B242" i="12"/>
  <c r="C240" i="12" s="1"/>
  <c r="B234" i="12"/>
  <c r="C232" i="12" s="1"/>
  <c r="B349" i="11"/>
  <c r="C348" i="11" s="1"/>
  <c r="B344" i="11"/>
  <c r="B338" i="11"/>
  <c r="C336" i="11" s="1"/>
  <c r="D329" i="11"/>
  <c r="E328" i="11" s="1"/>
  <c r="B329" i="11"/>
  <c r="C328" i="11" s="1"/>
  <c r="D322" i="11"/>
  <c r="B322" i="11"/>
  <c r="D314" i="11"/>
  <c r="B314" i="11"/>
  <c r="P61" i="28"/>
  <c r="O61" i="28"/>
  <c r="N61" i="28"/>
  <c r="M61" i="28"/>
  <c r="L61" i="28"/>
  <c r="K61" i="28"/>
  <c r="J61" i="28"/>
  <c r="I61" i="28"/>
  <c r="H61" i="28"/>
  <c r="G61" i="28"/>
  <c r="F61" i="28"/>
  <c r="E61" i="28"/>
  <c r="D61" i="28"/>
  <c r="C61" i="28"/>
  <c r="B61" i="28"/>
  <c r="P269" i="10"/>
  <c r="Q267" i="10" s="1"/>
  <c r="N269" i="10"/>
  <c r="O268" i="10" s="1"/>
  <c r="L269" i="10"/>
  <c r="M268" i="10" s="1"/>
  <c r="F269" i="10"/>
  <c r="G266" i="10" s="1"/>
  <c r="D269" i="10"/>
  <c r="E268" i="10" s="1"/>
  <c r="B269" i="10"/>
  <c r="C268" i="10" s="1"/>
  <c r="R268" i="10"/>
  <c r="R267" i="10"/>
  <c r="R266" i="10"/>
  <c r="K266" i="10"/>
  <c r="R265" i="10"/>
  <c r="K265" i="10"/>
  <c r="I265" i="10"/>
  <c r="P263" i="10"/>
  <c r="Q261" i="10" s="1"/>
  <c r="N263" i="10"/>
  <c r="O261" i="10" s="1"/>
  <c r="L263" i="10"/>
  <c r="M262" i="10" s="1"/>
  <c r="J263" i="10"/>
  <c r="K258" i="10" s="1"/>
  <c r="H263" i="10"/>
  <c r="I261" i="10" s="1"/>
  <c r="F263" i="10"/>
  <c r="G261" i="10" s="1"/>
  <c r="D263" i="10"/>
  <c r="E262" i="10" s="1"/>
  <c r="B263" i="10"/>
  <c r="C259" i="10" s="1"/>
  <c r="R262" i="10"/>
  <c r="R261" i="10"/>
  <c r="R260" i="10"/>
  <c r="R259" i="10"/>
  <c r="R258" i="10"/>
  <c r="R257" i="10"/>
  <c r="P255" i="10"/>
  <c r="N255" i="10"/>
  <c r="O253" i="10" s="1"/>
  <c r="L255" i="10"/>
  <c r="M254" i="10" s="1"/>
  <c r="J255" i="10"/>
  <c r="K254" i="10" s="1"/>
  <c r="H255" i="10"/>
  <c r="I251" i="10" s="1"/>
  <c r="F255" i="10"/>
  <c r="G254" i="10" s="1"/>
  <c r="D255" i="10"/>
  <c r="E254" i="10" s="1"/>
  <c r="B255" i="10"/>
  <c r="C249" i="10" s="1"/>
  <c r="R254" i="10"/>
  <c r="R253" i="10"/>
  <c r="R252" i="10"/>
  <c r="R251" i="10"/>
  <c r="R250" i="10"/>
  <c r="R249" i="10"/>
  <c r="P247" i="10"/>
  <c r="N247" i="10"/>
  <c r="O245" i="10" s="1"/>
  <c r="L247" i="10"/>
  <c r="M245" i="10" s="1"/>
  <c r="J247" i="10"/>
  <c r="K245" i="10" s="1"/>
  <c r="H247" i="10"/>
  <c r="I244" i="10" s="1"/>
  <c r="F247" i="10"/>
  <c r="G246" i="10" s="1"/>
  <c r="D247" i="10"/>
  <c r="E241" i="10" s="1"/>
  <c r="B247" i="10"/>
  <c r="C246" i="10" s="1"/>
  <c r="R246" i="10"/>
  <c r="O246" i="10"/>
  <c r="R245" i="10"/>
  <c r="R244" i="10"/>
  <c r="R243" i="10"/>
  <c r="R242" i="10"/>
  <c r="R241" i="10"/>
  <c r="R240" i="10"/>
  <c r="R239" i="10"/>
  <c r="J163" i="25"/>
  <c r="I163" i="25"/>
  <c r="H163" i="25"/>
  <c r="F163" i="25"/>
  <c r="E163" i="25"/>
  <c r="D163" i="25"/>
  <c r="C163" i="25"/>
  <c r="B163" i="25"/>
  <c r="O14" i="26"/>
  <c r="M23" i="1" s="1"/>
  <c r="O7" i="26"/>
  <c r="M16" i="1" s="1"/>
  <c r="O6" i="26"/>
  <c r="M14" i="1" s="1"/>
  <c r="E259" i="10" l="1"/>
  <c r="Q260" i="10"/>
  <c r="E239" i="10"/>
  <c r="O251" i="10"/>
  <c r="E257" i="10"/>
  <c r="Q262" i="10"/>
  <c r="O265" i="10"/>
  <c r="M266" i="10"/>
  <c r="G253" i="10"/>
  <c r="M239" i="10"/>
  <c r="K257" i="10"/>
  <c r="O254" i="10"/>
  <c r="K242" i="10"/>
  <c r="C250" i="10"/>
  <c r="E250" i="10"/>
  <c r="G249" i="10"/>
  <c r="O250" i="10"/>
  <c r="Q253" i="10"/>
  <c r="Q249" i="10"/>
  <c r="E327" i="11"/>
  <c r="C244" i="12"/>
  <c r="Q240" i="10"/>
  <c r="Q239" i="10"/>
  <c r="G252" i="10"/>
  <c r="E261" i="10"/>
  <c r="C246" i="12"/>
  <c r="C255" i="12"/>
  <c r="G251" i="10"/>
  <c r="C247" i="12"/>
  <c r="I242" i="10"/>
  <c r="E245" i="10"/>
  <c r="M243" i="10"/>
  <c r="C334" i="11"/>
  <c r="C139" i="13"/>
  <c r="C337" i="11"/>
  <c r="K97" i="15"/>
  <c r="C133" i="13"/>
  <c r="M28" i="1"/>
  <c r="O259" i="10"/>
  <c r="C322" i="11"/>
  <c r="M27" i="1"/>
  <c r="C349" i="11"/>
  <c r="C347" i="11"/>
  <c r="O239" i="10"/>
  <c r="O258" i="10"/>
  <c r="Q244" i="10"/>
  <c r="Q258" i="10"/>
  <c r="E320" i="11"/>
  <c r="E319" i="11"/>
  <c r="I246" i="10"/>
  <c r="K249" i="10"/>
  <c r="O249" i="10"/>
  <c r="O252" i="10"/>
  <c r="O257" i="10"/>
  <c r="O260" i="10"/>
  <c r="C327" i="11"/>
  <c r="C333" i="11"/>
  <c r="C340" i="11"/>
  <c r="C341" i="11"/>
  <c r="C131" i="13"/>
  <c r="K93" i="15"/>
  <c r="K324" i="33"/>
  <c r="O266" i="10"/>
  <c r="O267" i="10"/>
  <c r="O262" i="10"/>
  <c r="K252" i="10"/>
  <c r="O242" i="10"/>
  <c r="K241" i="10"/>
  <c r="K246" i="10"/>
  <c r="K244" i="10"/>
  <c r="K239" i="10"/>
  <c r="K240" i="10"/>
  <c r="K243" i="10"/>
  <c r="G240" i="10"/>
  <c r="G245" i="10"/>
  <c r="C239" i="10"/>
  <c r="C243" i="10"/>
  <c r="C244" i="10"/>
  <c r="C245" i="10"/>
  <c r="C240" i="10"/>
  <c r="C226" i="12"/>
  <c r="C237" i="12"/>
  <c r="C238" i="12"/>
  <c r="C241" i="12"/>
  <c r="C229" i="12"/>
  <c r="C230" i="12"/>
  <c r="C233" i="12"/>
  <c r="C343" i="11"/>
  <c r="C331" i="11"/>
  <c r="C335" i="11"/>
  <c r="C338" i="11"/>
  <c r="C319" i="11"/>
  <c r="C317" i="11"/>
  <c r="C320" i="11"/>
  <c r="C318" i="11"/>
  <c r="C321" i="11"/>
  <c r="C316" i="11"/>
  <c r="C314" i="11"/>
  <c r="C306" i="11"/>
  <c r="C308" i="11"/>
  <c r="C310" i="11"/>
  <c r="C312" i="11"/>
  <c r="C307" i="11"/>
  <c r="C311" i="11"/>
  <c r="C313" i="11"/>
  <c r="E306" i="11"/>
  <c r="E308" i="11"/>
  <c r="E310" i="11"/>
  <c r="E312" i="11"/>
  <c r="E311" i="11"/>
  <c r="E313" i="11"/>
  <c r="E307" i="11"/>
  <c r="K269" i="10"/>
  <c r="G267" i="10"/>
  <c r="G265" i="10"/>
  <c r="G268" i="10"/>
  <c r="E266" i="10"/>
  <c r="C265" i="10"/>
  <c r="C267" i="10"/>
  <c r="M261" i="10"/>
  <c r="M257" i="10"/>
  <c r="M259" i="10"/>
  <c r="I258" i="10"/>
  <c r="I262" i="10"/>
  <c r="I260" i="10"/>
  <c r="G257" i="10"/>
  <c r="G259" i="10"/>
  <c r="G260" i="10"/>
  <c r="G262" i="10"/>
  <c r="G258" i="10"/>
  <c r="M252" i="10"/>
  <c r="C251" i="10"/>
  <c r="C254" i="10"/>
  <c r="O243" i="10"/>
  <c r="G244" i="10"/>
  <c r="E243" i="10"/>
  <c r="R247" i="10"/>
  <c r="K297" i="33"/>
  <c r="K307" i="33"/>
  <c r="K286" i="33"/>
  <c r="K287" i="33" s="1"/>
  <c r="C134" i="13"/>
  <c r="C138" i="13"/>
  <c r="C132" i="13"/>
  <c r="C227" i="12"/>
  <c r="C231" i="12"/>
  <c r="C234" i="12"/>
  <c r="C239" i="12"/>
  <c r="C251" i="12"/>
  <c r="C250" i="12"/>
  <c r="C228" i="12"/>
  <c r="C236" i="12"/>
  <c r="C256" i="12"/>
  <c r="E317" i="11"/>
  <c r="E321" i="11"/>
  <c r="C326" i="11"/>
  <c r="C344" i="11"/>
  <c r="E316" i="11"/>
  <c r="E318" i="11"/>
  <c r="E326" i="11"/>
  <c r="C346" i="11"/>
  <c r="Q61" i="28"/>
  <c r="Q245" i="10"/>
  <c r="Q243" i="10"/>
  <c r="Q241" i="10"/>
  <c r="I254" i="10"/>
  <c r="I252" i="10"/>
  <c r="I250" i="10"/>
  <c r="R255" i="10"/>
  <c r="C262" i="10"/>
  <c r="C260" i="10"/>
  <c r="R263" i="10"/>
  <c r="I268" i="10"/>
  <c r="I266" i="10"/>
  <c r="O240" i="10"/>
  <c r="O241" i="10"/>
  <c r="G242" i="10"/>
  <c r="Q242" i="10"/>
  <c r="G243" i="10"/>
  <c r="M246" i="10"/>
  <c r="M244" i="10"/>
  <c r="M242" i="10"/>
  <c r="M240" i="10"/>
  <c r="I249" i="10"/>
  <c r="K250" i="10"/>
  <c r="K251" i="10"/>
  <c r="C252" i="10"/>
  <c r="C253" i="10"/>
  <c r="E253" i="10"/>
  <c r="E251" i="10"/>
  <c r="E249" i="10"/>
  <c r="C258" i="10"/>
  <c r="C261" i="10"/>
  <c r="E267" i="10"/>
  <c r="E265" i="10"/>
  <c r="I245" i="10"/>
  <c r="I243" i="10"/>
  <c r="I241" i="10"/>
  <c r="I239" i="10"/>
  <c r="Q254" i="10"/>
  <c r="Q252" i="10"/>
  <c r="Q250" i="10"/>
  <c r="K262" i="10"/>
  <c r="K260" i="10"/>
  <c r="Q268" i="10"/>
  <c r="Q266" i="10"/>
  <c r="G239" i="10"/>
  <c r="I240" i="10"/>
  <c r="O244" i="10"/>
  <c r="Q246" i="10"/>
  <c r="E246" i="10"/>
  <c r="E242" i="10"/>
  <c r="E240" i="10"/>
  <c r="Q251" i="10"/>
  <c r="I253" i="10"/>
  <c r="M253" i="10"/>
  <c r="M251" i="10"/>
  <c r="M249" i="10"/>
  <c r="K259" i="10"/>
  <c r="K261" i="10"/>
  <c r="Q265" i="10"/>
  <c r="I267" i="10"/>
  <c r="M267" i="10"/>
  <c r="M265" i="10"/>
  <c r="R269" i="10"/>
  <c r="M26" i="1" s="1"/>
  <c r="I257" i="10"/>
  <c r="Q257" i="10"/>
  <c r="E258" i="10"/>
  <c r="M258" i="10"/>
  <c r="I259" i="10"/>
  <c r="Q259" i="10"/>
  <c r="E260" i="10"/>
  <c r="M260" i="10"/>
  <c r="K163" i="25"/>
  <c r="P169" i="7"/>
  <c r="O169" i="7"/>
  <c r="N169" i="7"/>
  <c r="M169" i="7"/>
  <c r="L169" i="7"/>
  <c r="K169" i="7"/>
  <c r="J169" i="7"/>
  <c r="I169" i="7"/>
  <c r="H169" i="7"/>
  <c r="G169" i="7"/>
  <c r="F169" i="7"/>
  <c r="E169" i="7"/>
  <c r="D169" i="7"/>
  <c r="C169" i="7"/>
  <c r="B169" i="7"/>
  <c r="Q168" i="7"/>
  <c r="Q167" i="7"/>
  <c r="P164" i="7"/>
  <c r="O164" i="7"/>
  <c r="N164" i="7"/>
  <c r="M164" i="7"/>
  <c r="L164" i="7"/>
  <c r="K164" i="7"/>
  <c r="J164" i="7"/>
  <c r="I164" i="7"/>
  <c r="H164" i="7"/>
  <c r="G164" i="7"/>
  <c r="F164" i="7"/>
  <c r="E164" i="7"/>
  <c r="D164" i="7"/>
  <c r="C164" i="7"/>
  <c r="B164" i="7"/>
  <c r="Q163" i="7"/>
  <c r="Q162" i="7"/>
  <c r="P159" i="7"/>
  <c r="O159" i="7"/>
  <c r="N159" i="7"/>
  <c r="M159" i="7"/>
  <c r="L159" i="7"/>
  <c r="K159" i="7"/>
  <c r="J159" i="7"/>
  <c r="I159" i="7"/>
  <c r="H159" i="7"/>
  <c r="G159" i="7"/>
  <c r="F159" i="7"/>
  <c r="E159" i="7"/>
  <c r="D159" i="7"/>
  <c r="C159" i="7"/>
  <c r="B159" i="7"/>
  <c r="Q158" i="7"/>
  <c r="M10" i="1" s="1"/>
  <c r="Q157" i="7"/>
  <c r="Q153" i="7"/>
  <c r="Q149" i="7"/>
  <c r="Q334" i="4"/>
  <c r="P334" i="4"/>
  <c r="O334" i="4"/>
  <c r="N334" i="4"/>
  <c r="M334" i="4"/>
  <c r="L334" i="4"/>
  <c r="K334" i="4"/>
  <c r="J334" i="4"/>
  <c r="I334" i="4"/>
  <c r="H334" i="4"/>
  <c r="G334" i="4"/>
  <c r="F334" i="4"/>
  <c r="E334" i="4"/>
  <c r="D334" i="4"/>
  <c r="C334" i="4"/>
  <c r="Q333" i="4"/>
  <c r="P333" i="4"/>
  <c r="O333" i="4"/>
  <c r="N333" i="4"/>
  <c r="M333" i="4"/>
  <c r="L333" i="4"/>
  <c r="K333" i="4"/>
  <c r="J333" i="4"/>
  <c r="I333" i="4"/>
  <c r="H333" i="4"/>
  <c r="G333" i="4"/>
  <c r="F333" i="4"/>
  <c r="E333" i="4"/>
  <c r="D333" i="4"/>
  <c r="C333" i="4"/>
  <c r="Q332" i="4"/>
  <c r="P332" i="4"/>
  <c r="O332" i="4"/>
  <c r="N332" i="4"/>
  <c r="M332" i="4"/>
  <c r="L332" i="4"/>
  <c r="K332" i="4"/>
  <c r="J332" i="4"/>
  <c r="I332" i="4"/>
  <c r="H332" i="4"/>
  <c r="G332" i="4"/>
  <c r="F332" i="4"/>
  <c r="E332" i="4"/>
  <c r="D332" i="4"/>
  <c r="C332" i="4"/>
  <c r="R331" i="4"/>
  <c r="R330" i="4"/>
  <c r="R329" i="4"/>
  <c r="R328" i="4"/>
  <c r="R327" i="4"/>
  <c r="R326" i="4"/>
  <c r="R325" i="4"/>
  <c r="R324" i="4"/>
  <c r="R323" i="4"/>
  <c r="R322" i="4"/>
  <c r="R321" i="4"/>
  <c r="R320" i="4"/>
  <c r="S318" i="4"/>
  <c r="S317" i="4"/>
  <c r="S316" i="4"/>
  <c r="S315" i="4"/>
  <c r="S314" i="4"/>
  <c r="S313" i="4"/>
  <c r="S311" i="4"/>
  <c r="S310" i="4"/>
  <c r="S309" i="4"/>
  <c r="S308" i="4"/>
  <c r="S307" i="4"/>
  <c r="S305" i="4"/>
  <c r="S304" i="4"/>
  <c r="P113" i="5"/>
  <c r="O113" i="5"/>
  <c r="N113" i="5"/>
  <c r="M113" i="5"/>
  <c r="L113" i="5"/>
  <c r="K113" i="5"/>
  <c r="J113" i="5"/>
  <c r="I113" i="5"/>
  <c r="H113" i="5"/>
  <c r="G113" i="5"/>
  <c r="F113" i="5"/>
  <c r="E113" i="5"/>
  <c r="D113" i="5"/>
  <c r="C113" i="5"/>
  <c r="B113" i="5"/>
  <c r="Q112" i="5"/>
  <c r="Q111" i="5"/>
  <c r="Q110" i="5"/>
  <c r="Q109" i="5"/>
  <c r="P106" i="5"/>
  <c r="O106" i="5"/>
  <c r="N106" i="5"/>
  <c r="M106" i="5"/>
  <c r="L106" i="5"/>
  <c r="K106" i="5"/>
  <c r="J106" i="5"/>
  <c r="I106" i="5"/>
  <c r="H106" i="5"/>
  <c r="G106" i="5"/>
  <c r="F106" i="5"/>
  <c r="E106" i="5"/>
  <c r="D106" i="5"/>
  <c r="C106" i="5"/>
  <c r="B106" i="5"/>
  <c r="Q105" i="5"/>
  <c r="Q104" i="5"/>
  <c r="Q103" i="5"/>
  <c r="Q102" i="5"/>
  <c r="P112" i="3"/>
  <c r="O112" i="3"/>
  <c r="N112" i="3"/>
  <c r="M112" i="3"/>
  <c r="L112" i="3"/>
  <c r="K112" i="3"/>
  <c r="J112" i="3"/>
  <c r="I112" i="3"/>
  <c r="H112" i="3"/>
  <c r="G112" i="3"/>
  <c r="F112" i="3"/>
  <c r="E112" i="3"/>
  <c r="D112" i="3"/>
  <c r="C112" i="3"/>
  <c r="B112" i="3"/>
  <c r="Q111" i="3"/>
  <c r="Q110" i="3"/>
  <c r="Q109" i="3"/>
  <c r="Q108" i="3"/>
  <c r="P105" i="3"/>
  <c r="O105" i="3"/>
  <c r="N105" i="3"/>
  <c r="M105" i="3"/>
  <c r="L105" i="3"/>
  <c r="K105" i="3"/>
  <c r="J105" i="3"/>
  <c r="I105" i="3"/>
  <c r="H105" i="3"/>
  <c r="G105" i="3"/>
  <c r="F105" i="3"/>
  <c r="E105" i="3"/>
  <c r="D105" i="3"/>
  <c r="C105" i="3"/>
  <c r="B105" i="3"/>
  <c r="Q104" i="3"/>
  <c r="Q103" i="3"/>
  <c r="Q102" i="3"/>
  <c r="Q101" i="3"/>
  <c r="C329" i="11" l="1"/>
  <c r="E329" i="11"/>
  <c r="G255" i="10"/>
  <c r="L337" i="4"/>
  <c r="M337" i="4"/>
  <c r="C248" i="12"/>
  <c r="S325" i="4"/>
  <c r="S328" i="4"/>
  <c r="E337" i="4"/>
  <c r="K337" i="4"/>
  <c r="C253" i="12"/>
  <c r="S323" i="4"/>
  <c r="O255" i="10"/>
  <c r="S320" i="4"/>
  <c r="P150" i="7"/>
  <c r="E150" i="7"/>
  <c r="E269" i="10"/>
  <c r="E255" i="10"/>
  <c r="C140" i="13"/>
  <c r="M269" i="10"/>
  <c r="O247" i="10"/>
  <c r="C135" i="13"/>
  <c r="C269" i="10"/>
  <c r="O269" i="10"/>
  <c r="O263" i="10"/>
  <c r="S322" i="4"/>
  <c r="S326" i="4"/>
  <c r="S330" i="4"/>
  <c r="O154" i="7"/>
  <c r="M9" i="1"/>
  <c r="F154" i="7"/>
  <c r="Q164" i="7"/>
  <c r="S321" i="4"/>
  <c r="Q269" i="10"/>
  <c r="Q247" i="10"/>
  <c r="G269" i="10"/>
  <c r="K247" i="10"/>
  <c r="E263" i="10"/>
  <c r="S331" i="4"/>
  <c r="S324" i="4"/>
  <c r="N154" i="7"/>
  <c r="H164" i="25"/>
  <c r="L161" i="25"/>
  <c r="L160" i="25"/>
  <c r="L159" i="25"/>
  <c r="I269" i="10"/>
  <c r="E314" i="11"/>
  <c r="K263" i="10"/>
  <c r="K255" i="10"/>
  <c r="C255" i="10"/>
  <c r="M247" i="10"/>
  <c r="G247" i="10"/>
  <c r="C247" i="10"/>
  <c r="D164" i="25"/>
  <c r="B164" i="25"/>
  <c r="E164" i="25"/>
  <c r="F164" i="25"/>
  <c r="G164" i="25"/>
  <c r="K313" i="33"/>
  <c r="K312" i="33" s="1"/>
  <c r="E322" i="11"/>
  <c r="C242" i="12"/>
  <c r="Q263" i="10"/>
  <c r="M263" i="10"/>
  <c r="I263" i="10"/>
  <c r="G263" i="10"/>
  <c r="C263" i="10"/>
  <c r="Q255" i="10"/>
  <c r="M255" i="10"/>
  <c r="I255" i="10"/>
  <c r="I247" i="10"/>
  <c r="E247" i="10"/>
  <c r="L144" i="25"/>
  <c r="L152" i="25"/>
  <c r="L157" i="25"/>
  <c r="Q106" i="5"/>
  <c r="E107" i="5" s="1"/>
  <c r="Q169" i="7"/>
  <c r="Q159" i="7"/>
  <c r="P154" i="7"/>
  <c r="B154" i="7"/>
  <c r="J154" i="7"/>
  <c r="H154" i="7"/>
  <c r="D154" i="7"/>
  <c r="L154" i="7"/>
  <c r="C150" i="7"/>
  <c r="S329" i="4"/>
  <c r="S327" i="4"/>
  <c r="D335" i="4"/>
  <c r="L335" i="4"/>
  <c r="P335" i="4"/>
  <c r="Q337" i="4"/>
  <c r="F335" i="4"/>
  <c r="J335" i="4"/>
  <c r="N335" i="4"/>
  <c r="G337" i="4"/>
  <c r="O337" i="4"/>
  <c r="R333" i="4"/>
  <c r="R334" i="4"/>
  <c r="P337" i="4"/>
  <c r="D336" i="4"/>
  <c r="L336" i="4"/>
  <c r="P336" i="4"/>
  <c r="F337" i="4"/>
  <c r="J337" i="4"/>
  <c r="N337" i="4"/>
  <c r="F336" i="4"/>
  <c r="J336" i="4"/>
  <c r="N336" i="4"/>
  <c r="Q112" i="3"/>
  <c r="L113" i="3" s="1"/>
  <c r="P62" i="28"/>
  <c r="L62" i="28"/>
  <c r="H62" i="28"/>
  <c r="D62" i="28"/>
  <c r="R60" i="28"/>
  <c r="R58" i="28"/>
  <c r="B62" i="28"/>
  <c r="E62" i="28"/>
  <c r="G62" i="28"/>
  <c r="N62" i="28"/>
  <c r="R57" i="28"/>
  <c r="R59" i="28"/>
  <c r="C62" i="28"/>
  <c r="J62" i="28"/>
  <c r="M62" i="28"/>
  <c r="O62" i="28"/>
  <c r="F62" i="28"/>
  <c r="K62" i="28"/>
  <c r="L149" i="25"/>
  <c r="I164" i="25"/>
  <c r="L146" i="25"/>
  <c r="L154" i="25"/>
  <c r="L162" i="25"/>
  <c r="L151" i="25"/>
  <c r="L148" i="25"/>
  <c r="L156" i="25"/>
  <c r="L145" i="25"/>
  <c r="L153" i="25"/>
  <c r="J164" i="25"/>
  <c r="L150" i="25"/>
  <c r="L158" i="25"/>
  <c r="L155" i="25"/>
  <c r="I150" i="7"/>
  <c r="M150" i="7"/>
  <c r="B150" i="7"/>
  <c r="F150" i="7"/>
  <c r="J150" i="7"/>
  <c r="N150" i="7"/>
  <c r="E154" i="7"/>
  <c r="M154" i="7"/>
  <c r="K150" i="7"/>
  <c r="O150" i="7"/>
  <c r="D150" i="7"/>
  <c r="H150" i="7"/>
  <c r="L150" i="7"/>
  <c r="C154" i="7"/>
  <c r="G154" i="7"/>
  <c r="K154" i="7"/>
  <c r="R332" i="4"/>
  <c r="C335" i="4"/>
  <c r="G335" i="4"/>
  <c r="K335" i="4"/>
  <c r="O335" i="4"/>
  <c r="C336" i="4"/>
  <c r="G336" i="4"/>
  <c r="K336" i="4"/>
  <c r="C337" i="4"/>
  <c r="D337" i="4"/>
  <c r="E335" i="4"/>
  <c r="M335" i="4"/>
  <c r="Q335" i="4"/>
  <c r="E336" i="4"/>
  <c r="M336" i="4"/>
  <c r="Q336" i="4"/>
  <c r="Q113" i="5"/>
  <c r="O114" i="5" s="1"/>
  <c r="Q105" i="3"/>
  <c r="B106" i="3" s="1"/>
  <c r="N72" i="8"/>
  <c r="N60" i="8"/>
  <c r="N40" i="8"/>
  <c r="O39" i="8" s="1"/>
  <c r="N33" i="8"/>
  <c r="O32" i="8" s="1"/>
  <c r="N23" i="8"/>
  <c r="O22" i="8" s="1"/>
  <c r="N14" i="8"/>
  <c r="J107" i="5" l="1"/>
  <c r="D113" i="3"/>
  <c r="R108" i="3"/>
  <c r="J113" i="3"/>
  <c r="R105" i="5"/>
  <c r="L107" i="5"/>
  <c r="C107" i="5"/>
  <c r="F114" i="5"/>
  <c r="D114" i="5"/>
  <c r="D107" i="5"/>
  <c r="R104" i="5"/>
  <c r="I107" i="5"/>
  <c r="R103" i="5"/>
  <c r="B107" i="5"/>
  <c r="K107" i="5"/>
  <c r="F107" i="5"/>
  <c r="O70" i="8"/>
  <c r="M12" i="1"/>
  <c r="I106" i="3"/>
  <c r="B113" i="3"/>
  <c r="P107" i="5"/>
  <c r="O107" i="5"/>
  <c r="N107" i="5"/>
  <c r="M107" i="5"/>
  <c r="R337" i="4"/>
  <c r="R102" i="5"/>
  <c r="E113" i="3"/>
  <c r="M8" i="1"/>
  <c r="I113" i="3"/>
  <c r="O13" i="8"/>
  <c r="M11" i="1"/>
  <c r="O56" i="8"/>
  <c r="O54" i="8"/>
  <c r="K113" i="3"/>
  <c r="R109" i="3"/>
  <c r="H107" i="5"/>
  <c r="G107" i="5"/>
  <c r="R61" i="28"/>
  <c r="Q62" i="28"/>
  <c r="K164" i="25"/>
  <c r="L163" i="25"/>
  <c r="O55" i="8"/>
  <c r="O36" i="8"/>
  <c r="O38" i="8"/>
  <c r="O8" i="8"/>
  <c r="O11" i="8"/>
  <c r="O5" i="8"/>
  <c r="K114" i="5"/>
  <c r="G114" i="5"/>
  <c r="J114" i="5"/>
  <c r="M114" i="5"/>
  <c r="R109" i="5"/>
  <c r="N114" i="5"/>
  <c r="R111" i="5"/>
  <c r="E114" i="5"/>
  <c r="Q154" i="7"/>
  <c r="Q150" i="7"/>
  <c r="S334" i="4"/>
  <c r="S333" i="4"/>
  <c r="O113" i="3"/>
  <c r="R110" i="3"/>
  <c r="N113" i="3"/>
  <c r="H113" i="3"/>
  <c r="M113" i="3"/>
  <c r="C113" i="3"/>
  <c r="G113" i="3"/>
  <c r="F113" i="3"/>
  <c r="R111" i="3"/>
  <c r="P113" i="3"/>
  <c r="R335" i="4"/>
  <c r="S332" i="4"/>
  <c r="R336" i="4"/>
  <c r="P114" i="5"/>
  <c r="L114" i="5"/>
  <c r="H114" i="5"/>
  <c r="R112" i="5"/>
  <c r="R110" i="5"/>
  <c r="B114" i="5"/>
  <c r="I114" i="5"/>
  <c r="C114" i="5"/>
  <c r="M106" i="3"/>
  <c r="E106" i="3"/>
  <c r="O106" i="3"/>
  <c r="K106" i="3"/>
  <c r="G106" i="3"/>
  <c r="C106" i="3"/>
  <c r="R104" i="3"/>
  <c r="R102" i="3"/>
  <c r="N106" i="3"/>
  <c r="R101" i="3"/>
  <c r="P106" i="3"/>
  <c r="J106" i="3"/>
  <c r="H106" i="3"/>
  <c r="L106" i="3"/>
  <c r="F106" i="3"/>
  <c r="R103" i="3"/>
  <c r="D106" i="3"/>
  <c r="O58" i="8"/>
  <c r="O67" i="8"/>
  <c r="O10" i="8"/>
  <c r="O17" i="8"/>
  <c r="O37" i="8"/>
  <c r="O68" i="8"/>
  <c r="O7" i="8"/>
  <c r="O12" i="8"/>
  <c r="O57" i="8"/>
  <c r="O64" i="8"/>
  <c r="O19" i="8"/>
  <c r="O20" i="8"/>
  <c r="O71" i="8"/>
  <c r="O21" i="8"/>
  <c r="O29" i="8"/>
  <c r="O26" i="8"/>
  <c r="O9" i="8"/>
  <c r="O18" i="8"/>
  <c r="O27" i="8"/>
  <c r="O31" i="8"/>
  <c r="O53" i="8"/>
  <c r="O65" i="8"/>
  <c r="O69" i="8"/>
  <c r="O30" i="8"/>
  <c r="O28" i="8"/>
  <c r="O66" i="8"/>
  <c r="R106" i="5" l="1"/>
  <c r="Q107" i="5"/>
  <c r="O14" i="8"/>
  <c r="Q113" i="3"/>
  <c r="R112" i="3"/>
  <c r="O72" i="8"/>
  <c r="O60" i="8"/>
  <c r="O40" i="8"/>
  <c r="O33" i="8"/>
  <c r="O23" i="8"/>
  <c r="Q114" i="5"/>
  <c r="R113" i="5"/>
  <c r="R105" i="3"/>
  <c r="Q106" i="3"/>
  <c r="F37" i="30"/>
  <c r="K349" i="33"/>
  <c r="R13" i="26" l="1"/>
  <c r="K22" i="1"/>
  <c r="S85" i="8"/>
  <c r="Q85" i="8"/>
  <c r="K18" i="1"/>
  <c r="K19" i="1" l="1"/>
  <c r="L19" i="1"/>
  <c r="D122" i="5"/>
  <c r="E122" i="5"/>
  <c r="F122" i="5"/>
  <c r="G122" i="5"/>
  <c r="H122" i="5"/>
  <c r="I122" i="5"/>
  <c r="J122" i="5"/>
  <c r="K122" i="5"/>
  <c r="L122" i="5"/>
  <c r="M122" i="5"/>
  <c r="N122" i="5"/>
  <c r="O122" i="5"/>
  <c r="P82" i="8"/>
  <c r="R82" i="8"/>
  <c r="C353" i="4" l="1"/>
  <c r="D353" i="4"/>
  <c r="E353" i="4"/>
  <c r="F353" i="4"/>
  <c r="G353" i="4"/>
  <c r="H353" i="4"/>
  <c r="I353" i="4"/>
  <c r="J353" i="4"/>
  <c r="K353" i="4"/>
  <c r="L353" i="4"/>
  <c r="M353" i="4"/>
  <c r="N353" i="4"/>
  <c r="C354" i="4"/>
  <c r="D354" i="4"/>
  <c r="E354" i="4"/>
  <c r="F354" i="4"/>
  <c r="G354" i="4"/>
  <c r="H354" i="4"/>
  <c r="I354" i="4"/>
  <c r="J354" i="4"/>
  <c r="K354" i="4"/>
  <c r="L354" i="4"/>
  <c r="M354" i="4"/>
  <c r="N354" i="4"/>
  <c r="L18" i="1" l="1"/>
  <c r="K106" i="15"/>
  <c r="K105" i="15" l="1"/>
  <c r="K107" i="15" s="1"/>
  <c r="K101" i="15"/>
  <c r="K115" i="15" l="1"/>
  <c r="F44" i="30" l="1"/>
  <c r="K123" i="15" l="1"/>
  <c r="D185" i="7"/>
  <c r="E185" i="7"/>
  <c r="F185" i="7"/>
  <c r="G185" i="7"/>
  <c r="H185" i="7"/>
  <c r="I185" i="7"/>
  <c r="J185" i="7"/>
  <c r="K185" i="7"/>
  <c r="L185" i="7"/>
  <c r="M185" i="7"/>
  <c r="N185" i="7"/>
  <c r="O185" i="7"/>
  <c r="D190" i="7"/>
  <c r="E190" i="7"/>
  <c r="F190" i="7"/>
  <c r="G190" i="7"/>
  <c r="H190" i="7"/>
  <c r="I190" i="7"/>
  <c r="J190" i="7"/>
  <c r="K190" i="7"/>
  <c r="L190" i="7"/>
  <c r="M190" i="7"/>
  <c r="N190" i="7"/>
  <c r="O190" i="7"/>
  <c r="C190" i="7"/>
  <c r="D195" i="7"/>
  <c r="E195" i="7"/>
  <c r="F195" i="7"/>
  <c r="G195" i="7"/>
  <c r="H195" i="7"/>
  <c r="I195" i="7"/>
  <c r="J195" i="7"/>
  <c r="K195" i="7"/>
  <c r="L195" i="7"/>
  <c r="M195" i="7"/>
  <c r="N195" i="7"/>
  <c r="O195" i="7"/>
  <c r="P195" i="7"/>
  <c r="C195" i="7"/>
  <c r="F441" i="4" l="1"/>
  <c r="N237" i="22" l="1"/>
  <c r="M237" i="22"/>
  <c r="G237" i="22"/>
  <c r="E237" i="22"/>
  <c r="D237" i="22"/>
  <c r="P235" i="22"/>
  <c r="L235" i="22" s="1"/>
  <c r="H235" i="22"/>
  <c r="R234" i="22"/>
  <c r="H234" i="22"/>
  <c r="P233" i="22"/>
  <c r="H233" i="22"/>
  <c r="H232" i="22"/>
  <c r="R232" i="22" s="1"/>
  <c r="P231" i="22"/>
  <c r="H231" i="22"/>
  <c r="B230" i="22"/>
  <c r="H230" i="22" s="1"/>
  <c r="C229" i="22"/>
  <c r="H229" i="22" s="1"/>
  <c r="L229" i="22" s="1"/>
  <c r="H228" i="22"/>
  <c r="L228" i="22" s="1"/>
  <c r="H227" i="22"/>
  <c r="R227" i="22" s="1"/>
  <c r="H226" i="22"/>
  <c r="P226" i="22" s="1"/>
  <c r="C225" i="22"/>
  <c r="H224" i="22"/>
  <c r="L224" i="22" s="1"/>
  <c r="B223" i="22"/>
  <c r="H223" i="22" s="1"/>
  <c r="H222" i="22"/>
  <c r="B221" i="22"/>
  <c r="H221" i="22" s="1"/>
  <c r="R220" i="22"/>
  <c r="L220" i="22" s="1"/>
  <c r="H220" i="22"/>
  <c r="R219" i="22"/>
  <c r="H219" i="22"/>
  <c r="L218" i="22"/>
  <c r="B218" i="22"/>
  <c r="H218" i="22" s="1"/>
  <c r="B217" i="22"/>
  <c r="H217" i="22" s="1"/>
  <c r="H216" i="22"/>
  <c r="R215" i="22"/>
  <c r="H215" i="22"/>
  <c r="H214" i="22"/>
  <c r="L214" i="22" s="1"/>
  <c r="K213" i="22"/>
  <c r="J213" i="22"/>
  <c r="F213" i="22"/>
  <c r="F237" i="22" s="1"/>
  <c r="B213" i="22"/>
  <c r="P212" i="22"/>
  <c r="O212" i="22"/>
  <c r="R212" i="22" s="1"/>
  <c r="K212" i="22"/>
  <c r="J212" i="22"/>
  <c r="H212" i="22"/>
  <c r="C210" i="22"/>
  <c r="H210" i="22" s="1"/>
  <c r="C249" i="22"/>
  <c r="H249" i="22" s="1"/>
  <c r="H251" i="22"/>
  <c r="L251" i="22"/>
  <c r="O251" i="22"/>
  <c r="O275" i="22" s="1"/>
  <c r="P251" i="22"/>
  <c r="F252" i="22"/>
  <c r="H252" i="22" s="1"/>
  <c r="L252" i="22"/>
  <c r="H253" i="22"/>
  <c r="L253" i="22"/>
  <c r="R253" i="22" s="1"/>
  <c r="H254" i="22"/>
  <c r="R254" i="22"/>
  <c r="B255" i="22"/>
  <c r="H255" i="22" s="1"/>
  <c r="H256" i="22"/>
  <c r="L256" i="22"/>
  <c r="H257" i="22"/>
  <c r="R257" i="22"/>
  <c r="H258" i="22"/>
  <c r="L258" i="22"/>
  <c r="B259" i="22"/>
  <c r="H259" i="22" s="1"/>
  <c r="H260" i="22"/>
  <c r="B261" i="22"/>
  <c r="H261" i="22" s="1"/>
  <c r="H262" i="22"/>
  <c r="L262" i="22" s="1"/>
  <c r="C263" i="22"/>
  <c r="H263" i="22" s="1"/>
  <c r="H264" i="22"/>
  <c r="P264" i="22" s="1"/>
  <c r="B265" i="22"/>
  <c r="H265" i="22" s="1"/>
  <c r="H266" i="22"/>
  <c r="L266" i="22" s="1"/>
  <c r="C267" i="22"/>
  <c r="H267" i="22" s="1"/>
  <c r="L267" i="22" s="1"/>
  <c r="B268" i="22"/>
  <c r="H268" i="22" s="1"/>
  <c r="C269" i="22"/>
  <c r="H269" i="22" s="1"/>
  <c r="P269" i="22"/>
  <c r="H270" i="22"/>
  <c r="K270" i="22" s="1"/>
  <c r="K275" i="22" s="1"/>
  <c r="H271" i="22"/>
  <c r="P271" i="22"/>
  <c r="H272" i="22"/>
  <c r="R272" i="22"/>
  <c r="H273" i="22"/>
  <c r="L273" i="22"/>
  <c r="D275" i="22"/>
  <c r="E275" i="22"/>
  <c r="G275" i="22"/>
  <c r="J275" i="22"/>
  <c r="M275" i="22"/>
  <c r="N275" i="22"/>
  <c r="J237" i="22" l="1"/>
  <c r="C237" i="22"/>
  <c r="R233" i="22"/>
  <c r="L231" i="22"/>
  <c r="B237" i="22"/>
  <c r="L212" i="22"/>
  <c r="P237" i="22"/>
  <c r="K237" i="22"/>
  <c r="H225" i="22"/>
  <c r="H213" i="22"/>
  <c r="O237" i="22"/>
  <c r="L269" i="22"/>
  <c r="L275" i="22" s="1"/>
  <c r="P275" i="22"/>
  <c r="C275" i="22"/>
  <c r="R251" i="22"/>
  <c r="R271" i="22"/>
  <c r="R252" i="22"/>
  <c r="R256" i="22"/>
  <c r="H275" i="22"/>
  <c r="F275" i="22"/>
  <c r="B275" i="22"/>
  <c r="J249" i="22" l="1"/>
  <c r="L213" i="22"/>
  <c r="L237" i="22" s="1"/>
  <c r="H237" i="22"/>
  <c r="K249" i="22"/>
  <c r="L249" i="22"/>
  <c r="N249" i="22"/>
  <c r="M249" i="22"/>
  <c r="O249" i="22"/>
  <c r="P249" i="22"/>
  <c r="R275" i="22"/>
  <c r="F277" i="22" s="1"/>
  <c r="O210" i="22" l="1"/>
  <c r="H277" i="22"/>
  <c r="R237" i="22"/>
  <c r="L210" i="22"/>
  <c r="K210" i="22"/>
  <c r="M210" i="22"/>
  <c r="P210" i="22"/>
  <c r="N210" i="22"/>
  <c r="J210" i="22"/>
  <c r="R249" i="22"/>
  <c r="D277" i="22"/>
  <c r="M277" i="22"/>
  <c r="R277" i="22"/>
  <c r="E277" i="22"/>
  <c r="K277" i="22"/>
  <c r="N277" i="22"/>
  <c r="P277" i="22"/>
  <c r="L277" i="22"/>
  <c r="G277" i="22"/>
  <c r="J277" i="22"/>
  <c r="O277" i="22"/>
  <c r="C277" i="22"/>
  <c r="B277" i="22"/>
  <c r="R239" i="22" l="1"/>
  <c r="G239" i="22"/>
  <c r="N239" i="22"/>
  <c r="J239" i="22"/>
  <c r="E239" i="22"/>
  <c r="D239" i="22"/>
  <c r="M239" i="22"/>
  <c r="K239" i="22"/>
  <c r="B239" i="22"/>
  <c r="C239" i="22"/>
  <c r="P239" i="22"/>
  <c r="F239" i="22"/>
  <c r="O239" i="22"/>
  <c r="R210" i="22"/>
  <c r="H239" i="22"/>
  <c r="L239" i="22"/>
  <c r="L24" i="1" l="1"/>
  <c r="L25" i="1" s="1"/>
  <c r="L22" i="1"/>
  <c r="L17" i="1"/>
  <c r="L15" i="1"/>
  <c r="L13" i="1"/>
  <c r="N308" i="10"/>
  <c r="B283" i="12"/>
  <c r="P60" i="8"/>
  <c r="E333" i="33" l="1"/>
  <c r="F333" i="33"/>
  <c r="G333" i="33"/>
  <c r="H333" i="33"/>
  <c r="I333" i="33"/>
  <c r="J333" i="33"/>
  <c r="D333" i="33"/>
  <c r="D334" i="33" s="1"/>
  <c r="D354" i="33" l="1"/>
  <c r="E354" i="33"/>
  <c r="F354" i="33"/>
  <c r="G354" i="33"/>
  <c r="H354" i="33"/>
  <c r="I354" i="33"/>
  <c r="J354" i="33"/>
  <c r="D344" i="33"/>
  <c r="E344" i="33"/>
  <c r="F344" i="33"/>
  <c r="G344" i="33"/>
  <c r="H344" i="33"/>
  <c r="I344" i="33"/>
  <c r="J344" i="33"/>
  <c r="K354" i="33" l="1"/>
  <c r="B364" i="11"/>
  <c r="B372" i="11"/>
  <c r="C356" i="11" l="1"/>
  <c r="R84" i="8"/>
  <c r="Q397" i="4" l="1"/>
  <c r="P397" i="4"/>
  <c r="O397" i="4"/>
  <c r="N397" i="4"/>
  <c r="M397" i="4"/>
  <c r="L397" i="4"/>
  <c r="K397" i="4"/>
  <c r="J397" i="4"/>
  <c r="I397" i="4"/>
  <c r="H397" i="4"/>
  <c r="G397" i="4"/>
  <c r="F397" i="4"/>
  <c r="E397" i="4"/>
  <c r="D397" i="4"/>
  <c r="C397" i="4"/>
  <c r="Q396" i="4"/>
  <c r="P396" i="4"/>
  <c r="O396" i="4"/>
  <c r="N396" i="4"/>
  <c r="M396" i="4"/>
  <c r="L396" i="4"/>
  <c r="K396" i="4"/>
  <c r="J396" i="4"/>
  <c r="I396" i="4"/>
  <c r="H396" i="4"/>
  <c r="G396" i="4"/>
  <c r="F396" i="4"/>
  <c r="E396" i="4"/>
  <c r="D396" i="4"/>
  <c r="C396" i="4"/>
  <c r="Q395" i="4"/>
  <c r="P395" i="4"/>
  <c r="O395" i="4"/>
  <c r="N395" i="4"/>
  <c r="M395" i="4"/>
  <c r="L395" i="4"/>
  <c r="K395" i="4"/>
  <c r="J395" i="4"/>
  <c r="I395" i="4"/>
  <c r="H395" i="4"/>
  <c r="G395" i="4"/>
  <c r="F395" i="4"/>
  <c r="E395" i="4"/>
  <c r="D395" i="4"/>
  <c r="C395" i="4"/>
  <c r="Q355" i="4"/>
  <c r="P355" i="4"/>
  <c r="O355" i="4"/>
  <c r="N355" i="4"/>
  <c r="M355" i="4"/>
  <c r="L355" i="4"/>
  <c r="K355" i="4"/>
  <c r="J355" i="4"/>
  <c r="I355" i="4"/>
  <c r="H355" i="4"/>
  <c r="G355" i="4"/>
  <c r="F355" i="4"/>
  <c r="E355" i="4"/>
  <c r="D355" i="4"/>
  <c r="C355" i="4"/>
  <c r="Q354" i="4"/>
  <c r="P354" i="4"/>
  <c r="O354" i="4"/>
  <c r="Q353" i="4"/>
  <c r="P353" i="4"/>
  <c r="O353" i="4"/>
  <c r="P128" i="3"/>
  <c r="R353" i="4" l="1"/>
  <c r="L5" i="1" s="1"/>
  <c r="R355" i="4"/>
  <c r="R354" i="4"/>
  <c r="R396" i="4"/>
  <c r="R395" i="4"/>
  <c r="R397" i="4"/>
  <c r="K44" i="33"/>
  <c r="K43" i="33"/>
  <c r="J28" i="33"/>
  <c r="J34" i="33" s="1"/>
  <c r="J33" i="33" s="1"/>
  <c r="I28" i="33"/>
  <c r="I34" i="33" s="1"/>
  <c r="I33" i="33" s="1"/>
  <c r="H28" i="33"/>
  <c r="H34" i="33" s="1"/>
  <c r="H33" i="33" s="1"/>
  <c r="G28" i="33"/>
  <c r="G34" i="33" s="1"/>
  <c r="G33" i="33" s="1"/>
  <c r="F28" i="33"/>
  <c r="F34" i="33" s="1"/>
  <c r="F33" i="33" s="1"/>
  <c r="E28" i="33"/>
  <c r="E34" i="33" s="1"/>
  <c r="E33" i="33" s="1"/>
  <c r="D28" i="33"/>
  <c r="D34" i="33" s="1"/>
  <c r="D33" i="33" s="1"/>
  <c r="K27" i="33"/>
  <c r="K26" i="33"/>
  <c r="K25" i="33"/>
  <c r="K24" i="33"/>
  <c r="K23" i="33"/>
  <c r="J18" i="33"/>
  <c r="I18" i="33"/>
  <c r="H18" i="33"/>
  <c r="G18" i="33"/>
  <c r="F18" i="33"/>
  <c r="E18" i="33"/>
  <c r="D18" i="33"/>
  <c r="K17" i="33"/>
  <c r="K16" i="33"/>
  <c r="K15" i="33"/>
  <c r="K14" i="33"/>
  <c r="K13" i="33"/>
  <c r="J8" i="33"/>
  <c r="I8" i="33"/>
  <c r="H8" i="33"/>
  <c r="G8" i="33"/>
  <c r="F8" i="33"/>
  <c r="E8" i="33"/>
  <c r="D8" i="33"/>
  <c r="K6" i="33"/>
  <c r="K5" i="33"/>
  <c r="K4" i="33"/>
  <c r="K370" i="33"/>
  <c r="K369" i="33"/>
  <c r="K353" i="33"/>
  <c r="K352" i="33"/>
  <c r="K351" i="33"/>
  <c r="K350" i="33"/>
  <c r="K343" i="33"/>
  <c r="K342" i="33"/>
  <c r="K341" i="33"/>
  <c r="K340" i="33"/>
  <c r="K339" i="33"/>
  <c r="J334" i="33"/>
  <c r="I334" i="33"/>
  <c r="H334" i="33"/>
  <c r="G334" i="33"/>
  <c r="F334" i="33"/>
  <c r="E334" i="33"/>
  <c r="K332" i="33"/>
  <c r="K331" i="33"/>
  <c r="K330" i="33"/>
  <c r="S355" i="4" l="1"/>
  <c r="K334" i="33"/>
  <c r="K371" i="33"/>
  <c r="K45" i="33"/>
  <c r="S397" i="4"/>
  <c r="K7" i="33"/>
  <c r="K8" i="33" s="1"/>
  <c r="K344" i="33"/>
  <c r="K18" i="33"/>
  <c r="K28" i="33"/>
  <c r="K333" i="33"/>
  <c r="K360" i="33" s="1"/>
  <c r="K34" i="33" l="1"/>
  <c r="K33" i="33" s="1"/>
  <c r="G14" i="15"/>
  <c r="F14" i="15"/>
  <c r="E14" i="15"/>
  <c r="D14" i="15"/>
  <c r="C14" i="15"/>
  <c r="K13" i="15"/>
  <c r="K12" i="15"/>
  <c r="G10" i="15"/>
  <c r="F10" i="15"/>
  <c r="E10" i="15"/>
  <c r="D10" i="15"/>
  <c r="C10" i="15"/>
  <c r="K9" i="15"/>
  <c r="K8" i="15"/>
  <c r="J6" i="15"/>
  <c r="I6" i="15"/>
  <c r="G6" i="15"/>
  <c r="F6" i="15"/>
  <c r="E6" i="15"/>
  <c r="D6" i="15"/>
  <c r="C6" i="15"/>
  <c r="K5" i="15"/>
  <c r="K4" i="15"/>
  <c r="G111" i="15"/>
  <c r="F111" i="15"/>
  <c r="E111" i="15"/>
  <c r="D111" i="15"/>
  <c r="C111" i="15"/>
  <c r="K110" i="15"/>
  <c r="K109" i="15"/>
  <c r="G107" i="15"/>
  <c r="F107" i="15"/>
  <c r="E107" i="15"/>
  <c r="D107" i="15"/>
  <c r="C107" i="15"/>
  <c r="J103" i="15"/>
  <c r="I103" i="15"/>
  <c r="G103" i="15"/>
  <c r="F103" i="15"/>
  <c r="E103" i="15"/>
  <c r="D103" i="15"/>
  <c r="C103" i="15"/>
  <c r="K102" i="15"/>
  <c r="K103" i="15" s="1"/>
  <c r="B184" i="13"/>
  <c r="C181" i="13" s="1"/>
  <c r="B179" i="13"/>
  <c r="C176" i="13" s="1"/>
  <c r="B161" i="13"/>
  <c r="B156" i="13"/>
  <c r="B109" i="12"/>
  <c r="B105" i="12"/>
  <c r="C104" i="12" s="1"/>
  <c r="B100" i="12"/>
  <c r="C99" i="12" s="1"/>
  <c r="B94" i="12"/>
  <c r="C92" i="12" s="1"/>
  <c r="B86" i="12"/>
  <c r="C84" i="12" s="1"/>
  <c r="B295" i="12"/>
  <c r="B288" i="12"/>
  <c r="C286" i="12" s="1"/>
  <c r="C282" i="12"/>
  <c r="B277" i="12"/>
  <c r="C274" i="12" s="1"/>
  <c r="B269" i="12"/>
  <c r="C269" i="12" s="1"/>
  <c r="K10" i="15" l="1"/>
  <c r="K6" i="15"/>
  <c r="K14" i="15"/>
  <c r="C263" i="12"/>
  <c r="C287" i="12"/>
  <c r="C90" i="12"/>
  <c r="K111" i="15"/>
  <c r="C295" i="12"/>
  <c r="C292" i="12"/>
  <c r="C265" i="12"/>
  <c r="C96" i="12"/>
  <c r="C153" i="13"/>
  <c r="L28" i="1"/>
  <c r="C183" i="13"/>
  <c r="C291" i="12"/>
  <c r="C294" i="12"/>
  <c r="C272" i="12"/>
  <c r="C268" i="12"/>
  <c r="C264" i="12"/>
  <c r="C93" i="12"/>
  <c r="C78" i="12"/>
  <c r="C97" i="12"/>
  <c r="C82" i="12"/>
  <c r="C98" i="12"/>
  <c r="C85" i="12"/>
  <c r="C108" i="12"/>
  <c r="C154" i="13"/>
  <c r="C155" i="13"/>
  <c r="C152" i="13"/>
  <c r="C175" i="13"/>
  <c r="C177" i="13"/>
  <c r="C182" i="13"/>
  <c r="C159" i="13"/>
  <c r="C160" i="13"/>
  <c r="C107" i="12"/>
  <c r="C81" i="12"/>
  <c r="C89" i="12"/>
  <c r="C102" i="12"/>
  <c r="C79" i="12"/>
  <c r="C83" i="12"/>
  <c r="C91" i="12"/>
  <c r="C103" i="12"/>
  <c r="C80" i="12"/>
  <c r="C88" i="12"/>
  <c r="C273" i="12"/>
  <c r="C275" i="12"/>
  <c r="C262" i="12"/>
  <c r="C271" i="12"/>
  <c r="C276" i="12"/>
  <c r="C293" i="12"/>
  <c r="C267" i="12"/>
  <c r="C279" i="12"/>
  <c r="C280" i="12"/>
  <c r="C281" i="12"/>
  <c r="C285" i="12"/>
  <c r="C261" i="12"/>
  <c r="C266" i="12"/>
  <c r="C290" i="12"/>
  <c r="P147" i="27"/>
  <c r="O147" i="27"/>
  <c r="N147" i="27"/>
  <c r="M147" i="27"/>
  <c r="L147" i="27"/>
  <c r="K147" i="27"/>
  <c r="J147" i="27"/>
  <c r="I147" i="27"/>
  <c r="H147" i="27"/>
  <c r="G147" i="27"/>
  <c r="F147" i="27"/>
  <c r="E147" i="27"/>
  <c r="D147" i="27"/>
  <c r="C147" i="27"/>
  <c r="B147" i="27"/>
  <c r="Q146" i="27"/>
  <c r="Q145" i="27"/>
  <c r="Q144" i="27"/>
  <c r="Q143" i="27"/>
  <c r="Q142" i="27"/>
  <c r="P35" i="10"/>
  <c r="Q35" i="10" s="1"/>
  <c r="N35" i="10"/>
  <c r="O34" i="10" s="1"/>
  <c r="L35" i="10"/>
  <c r="M35" i="10" s="1"/>
  <c r="J35" i="10"/>
  <c r="K31" i="10" s="1"/>
  <c r="H35" i="10"/>
  <c r="I35" i="10" s="1"/>
  <c r="F35" i="10"/>
  <c r="G33" i="10" s="1"/>
  <c r="D35" i="10"/>
  <c r="E34" i="10" s="1"/>
  <c r="B35" i="10"/>
  <c r="R34" i="10"/>
  <c r="R33" i="10"/>
  <c r="E33" i="10"/>
  <c r="R32" i="10"/>
  <c r="R31" i="10"/>
  <c r="P29" i="10"/>
  <c r="Q27" i="10" s="1"/>
  <c r="N29" i="10"/>
  <c r="O24" i="10" s="1"/>
  <c r="L29" i="10"/>
  <c r="M28" i="10" s="1"/>
  <c r="J29" i="10"/>
  <c r="K28" i="10" s="1"/>
  <c r="H29" i="10"/>
  <c r="I25" i="10" s="1"/>
  <c r="F29" i="10"/>
  <c r="G28" i="10" s="1"/>
  <c r="D29" i="10"/>
  <c r="E28" i="10" s="1"/>
  <c r="B29" i="10"/>
  <c r="C23" i="10" s="1"/>
  <c r="C29" i="10" s="1"/>
  <c r="R28" i="10"/>
  <c r="O28" i="10"/>
  <c r="R27" i="10"/>
  <c r="R26" i="10"/>
  <c r="R25" i="10"/>
  <c r="R24" i="10"/>
  <c r="R23" i="10"/>
  <c r="P21" i="10"/>
  <c r="Q18" i="10" s="1"/>
  <c r="N21" i="10"/>
  <c r="O19" i="10" s="1"/>
  <c r="L21" i="10"/>
  <c r="M15" i="10" s="1"/>
  <c r="M21" i="10" s="1"/>
  <c r="J21" i="10"/>
  <c r="K19" i="10" s="1"/>
  <c r="H21" i="10"/>
  <c r="I20" i="10" s="1"/>
  <c r="F21" i="10"/>
  <c r="G20" i="10" s="1"/>
  <c r="D21" i="10"/>
  <c r="E15" i="10" s="1"/>
  <c r="E21" i="10" s="1"/>
  <c r="B21" i="10"/>
  <c r="C18" i="10" s="1"/>
  <c r="R20" i="10"/>
  <c r="R19" i="10"/>
  <c r="R18" i="10"/>
  <c r="R17" i="10"/>
  <c r="R16" i="10"/>
  <c r="R15" i="10"/>
  <c r="P13" i="10"/>
  <c r="Q11" i="10" s="1"/>
  <c r="N13" i="10"/>
  <c r="O6" i="10" s="1"/>
  <c r="L13" i="10"/>
  <c r="J13" i="10"/>
  <c r="K11" i="10" s="1"/>
  <c r="H13" i="10"/>
  <c r="I9" i="10" s="1"/>
  <c r="F13" i="10"/>
  <c r="G8" i="10" s="1"/>
  <c r="D13" i="10"/>
  <c r="E12" i="10" s="1"/>
  <c r="B13" i="10"/>
  <c r="C8" i="10" s="1"/>
  <c r="R12" i="10"/>
  <c r="R11" i="10"/>
  <c r="R10" i="10"/>
  <c r="R9" i="10"/>
  <c r="R8" i="10"/>
  <c r="R7" i="10"/>
  <c r="R6" i="10"/>
  <c r="R5" i="10"/>
  <c r="S14" i="26"/>
  <c r="S7" i="26"/>
  <c r="S6" i="26"/>
  <c r="Q14" i="26"/>
  <c r="L23" i="1" s="1"/>
  <c r="Q7" i="26"/>
  <c r="L16" i="1" s="1"/>
  <c r="Q6" i="26"/>
  <c r="L14" i="1" s="1"/>
  <c r="C14" i="26"/>
  <c r="C7" i="26"/>
  <c r="C6" i="26"/>
  <c r="P49" i="7"/>
  <c r="O49" i="7"/>
  <c r="N49" i="7"/>
  <c r="M49" i="7"/>
  <c r="L49" i="7"/>
  <c r="K49" i="7"/>
  <c r="J49" i="7"/>
  <c r="I49" i="7"/>
  <c r="H49" i="7"/>
  <c r="G49" i="7"/>
  <c r="F49" i="7"/>
  <c r="E49" i="7"/>
  <c r="D49" i="7"/>
  <c r="C49" i="7"/>
  <c r="B49" i="7"/>
  <c r="Q48" i="7"/>
  <c r="Q47" i="7"/>
  <c r="P44" i="7"/>
  <c r="O44" i="7"/>
  <c r="N44" i="7"/>
  <c r="M44" i="7"/>
  <c r="L44" i="7"/>
  <c r="K44" i="7"/>
  <c r="J44" i="7"/>
  <c r="I44" i="7"/>
  <c r="H44" i="7"/>
  <c r="G44" i="7"/>
  <c r="F44" i="7"/>
  <c r="E44" i="7"/>
  <c r="D44" i="7"/>
  <c r="C44" i="7"/>
  <c r="B44" i="7"/>
  <c r="Q43" i="7"/>
  <c r="Q42" i="7"/>
  <c r="P39" i="7"/>
  <c r="O39" i="7"/>
  <c r="N39" i="7"/>
  <c r="M39" i="7"/>
  <c r="L39" i="7"/>
  <c r="K39" i="7"/>
  <c r="J39" i="7"/>
  <c r="I39" i="7"/>
  <c r="H39" i="7"/>
  <c r="G39" i="7"/>
  <c r="F39" i="7"/>
  <c r="E39" i="7"/>
  <c r="D39" i="7"/>
  <c r="C39" i="7"/>
  <c r="B39" i="7"/>
  <c r="Q38" i="7"/>
  <c r="Q37" i="7"/>
  <c r="Q33" i="7"/>
  <c r="O34" i="7" s="1"/>
  <c r="Q29" i="7"/>
  <c r="P30" i="7" s="1"/>
  <c r="P221" i="7"/>
  <c r="O221" i="7"/>
  <c r="N221" i="7"/>
  <c r="M221" i="7"/>
  <c r="L221" i="7"/>
  <c r="K221" i="7"/>
  <c r="J221" i="7"/>
  <c r="I221" i="7"/>
  <c r="H221" i="7"/>
  <c r="F221" i="7"/>
  <c r="E221" i="7"/>
  <c r="D221" i="7"/>
  <c r="C221" i="7"/>
  <c r="B221" i="7"/>
  <c r="P216" i="7"/>
  <c r="O216" i="7"/>
  <c r="N216" i="7"/>
  <c r="M216" i="7"/>
  <c r="L216" i="7"/>
  <c r="K216" i="7"/>
  <c r="J216" i="7"/>
  <c r="I216" i="7"/>
  <c r="H216" i="7"/>
  <c r="F216" i="7"/>
  <c r="E216" i="7"/>
  <c r="D216" i="7"/>
  <c r="C216" i="7"/>
  <c r="B216" i="7"/>
  <c r="P211" i="7"/>
  <c r="O211" i="7"/>
  <c r="N211" i="7"/>
  <c r="M211" i="7"/>
  <c r="L211" i="7"/>
  <c r="K211" i="7"/>
  <c r="J211" i="7"/>
  <c r="I211" i="7"/>
  <c r="H211" i="7"/>
  <c r="F211" i="7"/>
  <c r="E211" i="7"/>
  <c r="D211" i="7"/>
  <c r="C211" i="7"/>
  <c r="B211" i="7"/>
  <c r="B195" i="7"/>
  <c r="P190" i="7"/>
  <c r="B190" i="7"/>
  <c r="P185" i="7"/>
  <c r="C185" i="7"/>
  <c r="B185"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462" i="4"/>
  <c r="P462" i="4"/>
  <c r="O462" i="4"/>
  <c r="N462" i="4"/>
  <c r="M462" i="4"/>
  <c r="L462" i="4"/>
  <c r="K462" i="4"/>
  <c r="J462" i="4"/>
  <c r="I462" i="4"/>
  <c r="G462" i="4"/>
  <c r="F462" i="4"/>
  <c r="E462" i="4"/>
  <c r="D462" i="4"/>
  <c r="C462" i="4"/>
  <c r="Q461" i="4"/>
  <c r="P461" i="4"/>
  <c r="O461" i="4"/>
  <c r="N461" i="4"/>
  <c r="M461" i="4"/>
  <c r="L461" i="4"/>
  <c r="K461" i="4"/>
  <c r="J461" i="4"/>
  <c r="I461" i="4"/>
  <c r="G461" i="4"/>
  <c r="F461" i="4"/>
  <c r="E461" i="4"/>
  <c r="D461" i="4"/>
  <c r="C461" i="4"/>
  <c r="Q460" i="4"/>
  <c r="P460" i="4"/>
  <c r="O460" i="4"/>
  <c r="N460" i="4"/>
  <c r="M460" i="4"/>
  <c r="L460" i="4"/>
  <c r="K460" i="4"/>
  <c r="J460" i="4"/>
  <c r="I460" i="4"/>
  <c r="G460" i="4"/>
  <c r="F460" i="4"/>
  <c r="E460" i="4"/>
  <c r="D460" i="4"/>
  <c r="C460" i="4"/>
  <c r="P443" i="4"/>
  <c r="O443" i="4"/>
  <c r="M443" i="4"/>
  <c r="L443" i="4"/>
  <c r="K443" i="4"/>
  <c r="J443" i="4"/>
  <c r="G443" i="4"/>
  <c r="F443" i="4"/>
  <c r="D443" i="4"/>
  <c r="Q442" i="4"/>
  <c r="P442" i="4"/>
  <c r="O442" i="4"/>
  <c r="N442" i="4"/>
  <c r="M442" i="4"/>
  <c r="L442" i="4"/>
  <c r="K442" i="4"/>
  <c r="J442" i="4"/>
  <c r="I442" i="4"/>
  <c r="G442" i="4"/>
  <c r="F442" i="4"/>
  <c r="E442" i="4"/>
  <c r="D442" i="4"/>
  <c r="C442" i="4"/>
  <c r="Q441" i="4"/>
  <c r="P441" i="4"/>
  <c r="O441" i="4"/>
  <c r="N441" i="4"/>
  <c r="M441" i="4"/>
  <c r="L441" i="4"/>
  <c r="K441" i="4"/>
  <c r="J441" i="4"/>
  <c r="I441" i="4"/>
  <c r="G441" i="4"/>
  <c r="E441" i="4"/>
  <c r="D441" i="4"/>
  <c r="C441" i="4"/>
  <c r="Q400" i="4"/>
  <c r="P400" i="4"/>
  <c r="O400" i="4"/>
  <c r="N400" i="4"/>
  <c r="M400" i="4"/>
  <c r="L400" i="4"/>
  <c r="K400" i="4"/>
  <c r="J400" i="4"/>
  <c r="I400" i="4"/>
  <c r="G400" i="4"/>
  <c r="F400" i="4"/>
  <c r="E400" i="4"/>
  <c r="D400" i="4"/>
  <c r="C400" i="4"/>
  <c r="Q399" i="4"/>
  <c r="P399" i="4"/>
  <c r="O399" i="4"/>
  <c r="N399" i="4"/>
  <c r="M399" i="4"/>
  <c r="L399" i="4"/>
  <c r="K399" i="4"/>
  <c r="J399" i="4"/>
  <c r="I399" i="4"/>
  <c r="G399" i="4"/>
  <c r="F399" i="4"/>
  <c r="E399" i="4"/>
  <c r="D399" i="4"/>
  <c r="C399" i="4"/>
  <c r="Q398" i="4"/>
  <c r="P398" i="4"/>
  <c r="O398" i="4"/>
  <c r="N398" i="4"/>
  <c r="M398" i="4"/>
  <c r="L398" i="4"/>
  <c r="K398" i="4"/>
  <c r="J398" i="4"/>
  <c r="I398" i="4"/>
  <c r="G398" i="4"/>
  <c r="F398" i="4"/>
  <c r="E398" i="4"/>
  <c r="D398" i="4"/>
  <c r="C398" i="4"/>
  <c r="C100" i="12" l="1"/>
  <c r="C105" i="12"/>
  <c r="C109" i="12"/>
  <c r="C94" i="12"/>
  <c r="C86" i="12"/>
  <c r="E31" i="10"/>
  <c r="E35" i="10" s="1"/>
  <c r="O12" i="10"/>
  <c r="C288" i="12"/>
  <c r="I11" i="10"/>
  <c r="C15" i="10"/>
  <c r="C21" i="10" s="1"/>
  <c r="M31" i="10"/>
  <c r="G25" i="10"/>
  <c r="O27" i="10"/>
  <c r="O11" i="10"/>
  <c r="Q23" i="10"/>
  <c r="Q29" i="10" s="1"/>
  <c r="G19" i="10"/>
  <c r="G26" i="10"/>
  <c r="I5" i="10"/>
  <c r="I13" i="10" s="1"/>
  <c r="K8" i="10"/>
  <c r="K25" i="10"/>
  <c r="Q34" i="10"/>
  <c r="G10" i="10"/>
  <c r="G18" i="10"/>
  <c r="K23" i="1"/>
  <c r="C7" i="10"/>
  <c r="G12" i="10"/>
  <c r="K17" i="10"/>
  <c r="C9" i="10"/>
  <c r="K6" i="10"/>
  <c r="K16" i="10"/>
  <c r="M10" i="10"/>
  <c r="M8" i="10"/>
  <c r="E19" i="10"/>
  <c r="E17" i="10"/>
  <c r="M24" i="10"/>
  <c r="M26" i="10"/>
  <c r="M6" i="10"/>
  <c r="Q39" i="7"/>
  <c r="G6" i="10"/>
  <c r="G9" i="10"/>
  <c r="G24" i="10"/>
  <c r="Q49" i="7"/>
  <c r="I7" i="10"/>
  <c r="G11" i="10"/>
  <c r="R13" i="10"/>
  <c r="I16" i="10"/>
  <c r="G23" i="10"/>
  <c r="G29" i="10" s="1"/>
  <c r="G27" i="10"/>
  <c r="Q32" i="10"/>
  <c r="I34" i="10"/>
  <c r="G45" i="4"/>
  <c r="C184" i="13"/>
  <c r="S22" i="4"/>
  <c r="H45" i="4"/>
  <c r="L45" i="4"/>
  <c r="P45" i="4"/>
  <c r="S26" i="4"/>
  <c r="S31" i="4"/>
  <c r="S34" i="4"/>
  <c r="S12" i="4"/>
  <c r="S23" i="4"/>
  <c r="C161" i="13"/>
  <c r="C156" i="13"/>
  <c r="C277" i="12"/>
  <c r="Q147" i="27"/>
  <c r="C179" i="13"/>
  <c r="C283" i="12"/>
  <c r="Q5" i="10"/>
  <c r="Q13" i="10" s="1"/>
  <c r="C10" i="10"/>
  <c r="C11" i="10"/>
  <c r="O15" i="10"/>
  <c r="O21" i="10" s="1"/>
  <c r="I18" i="10"/>
  <c r="G34" i="10"/>
  <c r="G35" i="10"/>
  <c r="C5" i="10"/>
  <c r="C13" i="10" s="1"/>
  <c r="K7" i="10"/>
  <c r="O16" i="10"/>
  <c r="O17" i="10"/>
  <c r="K18" i="10"/>
  <c r="K20" i="10"/>
  <c r="G31" i="10"/>
  <c r="G32" i="10"/>
  <c r="G5" i="10"/>
  <c r="G13" i="10" s="1"/>
  <c r="C6" i="10"/>
  <c r="K9" i="10"/>
  <c r="C12" i="10"/>
  <c r="K15" i="10"/>
  <c r="K21" i="10" s="1"/>
  <c r="C16" i="10"/>
  <c r="O20" i="10"/>
  <c r="K23" i="10"/>
  <c r="K29" i="10" s="1"/>
  <c r="K24" i="10"/>
  <c r="K26" i="10"/>
  <c r="K27" i="10"/>
  <c r="C28" i="10"/>
  <c r="I32" i="10"/>
  <c r="M33" i="10"/>
  <c r="R35" i="10"/>
  <c r="E11" i="10"/>
  <c r="E9" i="10"/>
  <c r="E7" i="10"/>
  <c r="E5" i="10"/>
  <c r="E13" i="10" s="1"/>
  <c r="Q19" i="10"/>
  <c r="Q17" i="10"/>
  <c r="Q15" i="10"/>
  <c r="Q21" i="10" s="1"/>
  <c r="I28" i="10"/>
  <c r="I26" i="10"/>
  <c r="I24" i="10"/>
  <c r="R29" i="10"/>
  <c r="C34" i="10"/>
  <c r="C32" i="10"/>
  <c r="O9" i="10"/>
  <c r="E10" i="10"/>
  <c r="O10" i="10"/>
  <c r="Q12" i="10"/>
  <c r="Q10" i="10"/>
  <c r="Q8" i="10"/>
  <c r="Q6" i="10"/>
  <c r="G16" i="10"/>
  <c r="Q16" i="10"/>
  <c r="G17" i="10"/>
  <c r="M20" i="10"/>
  <c r="M18" i="10"/>
  <c r="M16" i="10"/>
  <c r="R21" i="10"/>
  <c r="I23" i="10"/>
  <c r="I29" i="10" s="1"/>
  <c r="C26" i="10"/>
  <c r="C27" i="10"/>
  <c r="E27" i="10"/>
  <c r="E25" i="10"/>
  <c r="E23" i="10"/>
  <c r="E29" i="10" s="1"/>
  <c r="C31" i="10"/>
  <c r="C33" i="10"/>
  <c r="C35" i="10"/>
  <c r="O33" i="10"/>
  <c r="O31" i="10"/>
  <c r="K5" i="10"/>
  <c r="K13" i="10" s="1"/>
  <c r="O7" i="10"/>
  <c r="E8" i="10"/>
  <c r="O8" i="10"/>
  <c r="Q9" i="10"/>
  <c r="K12" i="10"/>
  <c r="M11" i="10"/>
  <c r="M9" i="10"/>
  <c r="M7" i="10"/>
  <c r="M5" i="10"/>
  <c r="M13" i="10" s="1"/>
  <c r="G15" i="10"/>
  <c r="G21" i="10" s="1"/>
  <c r="C19" i="10"/>
  <c r="M19" i="10"/>
  <c r="C20" i="10"/>
  <c r="I19" i="10"/>
  <c r="I17" i="10"/>
  <c r="I15" i="10"/>
  <c r="I21" i="10" s="1"/>
  <c r="C24" i="10"/>
  <c r="C25" i="10"/>
  <c r="O25" i="10"/>
  <c r="E26" i="10"/>
  <c r="O26" i="10"/>
  <c r="Q28" i="10"/>
  <c r="Q26" i="10"/>
  <c r="Q24" i="10"/>
  <c r="O32" i="10"/>
  <c r="K34" i="10"/>
  <c r="K32" i="10"/>
  <c r="O35" i="10"/>
  <c r="O5" i="10"/>
  <c r="O13" i="10" s="1"/>
  <c r="E6" i="10"/>
  <c r="G7" i="10"/>
  <c r="Q7" i="10"/>
  <c r="K10" i="10"/>
  <c r="M12" i="10"/>
  <c r="I12" i="10"/>
  <c r="I10" i="10"/>
  <c r="I8" i="10"/>
  <c r="I6" i="10"/>
  <c r="C17" i="10"/>
  <c r="M17" i="10"/>
  <c r="O18" i="10"/>
  <c r="Q20" i="10"/>
  <c r="E20" i="10"/>
  <c r="E18" i="10"/>
  <c r="E16" i="10"/>
  <c r="O23" i="10"/>
  <c r="O29" i="10" s="1"/>
  <c r="E24" i="10"/>
  <c r="Q25" i="10"/>
  <c r="I27" i="10"/>
  <c r="M27" i="10"/>
  <c r="M25" i="10"/>
  <c r="M23" i="10"/>
  <c r="M29" i="10" s="1"/>
  <c r="K33" i="10"/>
  <c r="K35" i="10"/>
  <c r="I31" i="10"/>
  <c r="Q31" i="10"/>
  <c r="E32" i="10"/>
  <c r="M32" i="10"/>
  <c r="I33" i="10"/>
  <c r="Q33" i="10"/>
  <c r="M34" i="10"/>
  <c r="P34" i="7"/>
  <c r="D34" i="7"/>
  <c r="H34" i="7"/>
  <c r="L34" i="7"/>
  <c r="Q44" i="7"/>
  <c r="E30" i="7"/>
  <c r="I30" i="7"/>
  <c r="M30" i="7"/>
  <c r="B30" i="7"/>
  <c r="F30" i="7"/>
  <c r="J30" i="7"/>
  <c r="N30" i="7"/>
  <c r="E34" i="7"/>
  <c r="I34" i="7"/>
  <c r="M34" i="7"/>
  <c r="C30" i="7"/>
  <c r="G30" i="7"/>
  <c r="K30" i="7"/>
  <c r="O30" i="7"/>
  <c r="B34" i="7"/>
  <c r="F34" i="7"/>
  <c r="J34" i="7"/>
  <c r="N34" i="7"/>
  <c r="D30" i="7"/>
  <c r="H30" i="7"/>
  <c r="L30" i="7"/>
  <c r="C34" i="7"/>
  <c r="G34" i="7"/>
  <c r="K34"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53" i="3"/>
  <c r="Q54" i="3"/>
  <c r="Q55" i="3"/>
  <c r="Q56" i="3"/>
  <c r="B57" i="3"/>
  <c r="C57" i="3"/>
  <c r="D57" i="3"/>
  <c r="E57" i="3"/>
  <c r="F57" i="3"/>
  <c r="G57" i="3"/>
  <c r="H57" i="3"/>
  <c r="I57" i="3"/>
  <c r="J57" i="3"/>
  <c r="K57" i="3"/>
  <c r="L57" i="3"/>
  <c r="M57" i="3"/>
  <c r="N57" i="3"/>
  <c r="O57" i="3"/>
  <c r="P57" i="3"/>
  <c r="Q60" i="3"/>
  <c r="Q61" i="3"/>
  <c r="Q62" i="3"/>
  <c r="Q63" i="3"/>
  <c r="B64" i="3"/>
  <c r="C64" i="3"/>
  <c r="D64" i="3"/>
  <c r="E64" i="3"/>
  <c r="F64" i="3"/>
  <c r="G64" i="3"/>
  <c r="H64" i="3"/>
  <c r="I64" i="3"/>
  <c r="J64" i="3"/>
  <c r="K64" i="3"/>
  <c r="L64" i="3"/>
  <c r="M64" i="3"/>
  <c r="N64" i="3"/>
  <c r="O64" i="3"/>
  <c r="P64" i="3"/>
  <c r="B84" i="8"/>
  <c r="B72" i="8"/>
  <c r="C71" i="8" s="1"/>
  <c r="B60" i="8"/>
  <c r="C59" i="8" s="1"/>
  <c r="B40" i="8"/>
  <c r="C39" i="8" s="1"/>
  <c r="B33" i="8"/>
  <c r="C30" i="8" s="1"/>
  <c r="B23" i="8"/>
  <c r="C21" i="8" s="1"/>
  <c r="B14" i="8"/>
  <c r="C12" i="8" s="1"/>
  <c r="P84" i="8"/>
  <c r="P72" i="8"/>
  <c r="L12" i="1" s="1"/>
  <c r="Q59" i="8"/>
  <c r="Q58" i="8"/>
  <c r="Q57" i="8"/>
  <c r="Q53" i="8"/>
  <c r="Q54" i="8"/>
  <c r="P40" i="8"/>
  <c r="Q37" i="8" s="1"/>
  <c r="P33" i="8"/>
  <c r="Q32" i="8" s="1"/>
  <c r="P23" i="8"/>
  <c r="Q20" i="8" s="1"/>
  <c r="P14" i="8"/>
  <c r="T72" i="8"/>
  <c r="U72" i="8" s="1"/>
  <c r="T60" i="8"/>
  <c r="U58" i="8" s="1"/>
  <c r="T40" i="8"/>
  <c r="U37" i="8" s="1"/>
  <c r="T33" i="8"/>
  <c r="U32" i="8" s="1"/>
  <c r="T23" i="8"/>
  <c r="U22" i="8" s="1"/>
  <c r="T14" i="8"/>
  <c r="U9" i="8" s="1"/>
  <c r="C47" i="11"/>
  <c r="E19" i="11"/>
  <c r="E9" i="11"/>
  <c r="B49" i="11"/>
  <c r="C48" i="11" s="1"/>
  <c r="B44" i="11"/>
  <c r="B38" i="11"/>
  <c r="D29" i="11"/>
  <c r="E28" i="11" s="1"/>
  <c r="B29" i="11"/>
  <c r="C28" i="11" s="1"/>
  <c r="D22" i="11"/>
  <c r="E20" i="11" s="1"/>
  <c r="B22" i="11"/>
  <c r="D14" i="11"/>
  <c r="E7" i="11" s="1"/>
  <c r="B14" i="11"/>
  <c r="B399" i="11"/>
  <c r="C399" i="11" s="1"/>
  <c r="B394" i="11"/>
  <c r="C394" i="11" s="1"/>
  <c r="B388" i="11"/>
  <c r="C386" i="11" s="1"/>
  <c r="D379" i="11"/>
  <c r="E377" i="11" s="1"/>
  <c r="B379" i="11"/>
  <c r="C376" i="11" s="1"/>
  <c r="D372" i="11"/>
  <c r="E371" i="11" s="1"/>
  <c r="C369" i="11"/>
  <c r="D364" i="11"/>
  <c r="C363" i="11"/>
  <c r="P9" i="28"/>
  <c r="O9" i="28"/>
  <c r="N9" i="28"/>
  <c r="M9" i="28"/>
  <c r="L9" i="28"/>
  <c r="K9" i="28"/>
  <c r="J9" i="28"/>
  <c r="I9" i="28"/>
  <c r="H9" i="28"/>
  <c r="G9" i="28"/>
  <c r="F9" i="28"/>
  <c r="E9" i="28"/>
  <c r="D9" i="28"/>
  <c r="C9" i="28"/>
  <c r="B9" i="28"/>
  <c r="Q8" i="28"/>
  <c r="Q7" i="28"/>
  <c r="Q6" i="28"/>
  <c r="Q5" i="28"/>
  <c r="Q69" i="28"/>
  <c r="Q68" i="28"/>
  <c r="Q67" i="28"/>
  <c r="Q66" i="28"/>
  <c r="P79" i="28"/>
  <c r="O79" i="28"/>
  <c r="N79" i="28"/>
  <c r="M79" i="28"/>
  <c r="L79" i="28"/>
  <c r="K79" i="28"/>
  <c r="J79" i="28"/>
  <c r="I79" i="28"/>
  <c r="H79" i="28"/>
  <c r="G79" i="28"/>
  <c r="F79" i="28"/>
  <c r="E79" i="28"/>
  <c r="D79" i="28"/>
  <c r="C79" i="28"/>
  <c r="B79" i="28"/>
  <c r="Q202" i="27"/>
  <c r="P198" i="27"/>
  <c r="O198" i="27"/>
  <c r="N198" i="27"/>
  <c r="M198" i="27"/>
  <c r="L198" i="27"/>
  <c r="K198" i="27"/>
  <c r="J198" i="27"/>
  <c r="I198" i="27"/>
  <c r="H198" i="27"/>
  <c r="G198" i="27"/>
  <c r="F198" i="27"/>
  <c r="E198" i="27"/>
  <c r="D198" i="27"/>
  <c r="C198" i="27"/>
  <c r="B198" i="27"/>
  <c r="Q197" i="27"/>
  <c r="Q196" i="27"/>
  <c r="Q195" i="27"/>
  <c r="Q194" i="27"/>
  <c r="Q193" i="27"/>
  <c r="P308" i="10"/>
  <c r="O305" i="10"/>
  <c r="L308" i="10"/>
  <c r="J308" i="10"/>
  <c r="H308" i="10"/>
  <c r="I307" i="10" s="1"/>
  <c r="F308" i="10"/>
  <c r="G305" i="10" s="1"/>
  <c r="D308" i="10"/>
  <c r="E306" i="10" s="1"/>
  <c r="B308" i="10"/>
  <c r="C307" i="10" s="1"/>
  <c r="R307" i="10"/>
  <c r="R306" i="10"/>
  <c r="R305" i="10"/>
  <c r="R304" i="10"/>
  <c r="P302" i="10"/>
  <c r="Q296" i="10" s="1"/>
  <c r="N302" i="10"/>
  <c r="O299" i="10" s="1"/>
  <c r="L302" i="10"/>
  <c r="M298" i="10" s="1"/>
  <c r="J302" i="10"/>
  <c r="K297" i="10" s="1"/>
  <c r="H302" i="10"/>
  <c r="I296" i="10" s="1"/>
  <c r="F302" i="10"/>
  <c r="G299" i="10" s="1"/>
  <c r="D302" i="10"/>
  <c r="E298" i="10" s="1"/>
  <c r="B302" i="10"/>
  <c r="C300" i="10" s="1"/>
  <c r="R301" i="10"/>
  <c r="R300" i="10"/>
  <c r="R299" i="10"/>
  <c r="R298" i="10"/>
  <c r="R297" i="10"/>
  <c r="R296" i="10"/>
  <c r="P294" i="10"/>
  <c r="Q290" i="10" s="1"/>
  <c r="N294" i="10"/>
  <c r="O289" i="10" s="1"/>
  <c r="L294" i="10"/>
  <c r="M288" i="10" s="1"/>
  <c r="J294" i="10"/>
  <c r="K291" i="10" s="1"/>
  <c r="H294" i="10"/>
  <c r="I290" i="10" s="1"/>
  <c r="F294" i="10"/>
  <c r="G289" i="10" s="1"/>
  <c r="D294" i="10"/>
  <c r="E288" i="10" s="1"/>
  <c r="B294" i="10"/>
  <c r="C293" i="10" s="1"/>
  <c r="R293" i="10"/>
  <c r="R292" i="10"/>
  <c r="R291" i="10"/>
  <c r="R290" i="10"/>
  <c r="R289" i="10"/>
  <c r="R288" i="10"/>
  <c r="P286" i="10"/>
  <c r="Q280" i="10" s="1"/>
  <c r="N286" i="10"/>
  <c r="O279" i="10" s="1"/>
  <c r="L286" i="10"/>
  <c r="M278" i="10" s="1"/>
  <c r="J286" i="10"/>
  <c r="K281" i="10" s="1"/>
  <c r="H286" i="10"/>
  <c r="I280" i="10" s="1"/>
  <c r="F286" i="10"/>
  <c r="G279" i="10" s="1"/>
  <c r="D286" i="10"/>
  <c r="E278" i="10" s="1"/>
  <c r="B286" i="10"/>
  <c r="C285" i="10" s="1"/>
  <c r="R285" i="10"/>
  <c r="R284" i="10"/>
  <c r="R283" i="10"/>
  <c r="R282" i="10"/>
  <c r="R281" i="10"/>
  <c r="R280" i="10"/>
  <c r="R279" i="10"/>
  <c r="R278" i="10"/>
  <c r="I187" i="25"/>
  <c r="H187" i="25"/>
  <c r="G187" i="25"/>
  <c r="F187" i="25"/>
  <c r="E187" i="25"/>
  <c r="D187" i="25"/>
  <c r="C187" i="25"/>
  <c r="B187" i="25"/>
  <c r="J186" i="25"/>
  <c r="J185" i="25"/>
  <c r="J184" i="25"/>
  <c r="J183" i="25"/>
  <c r="J182" i="25"/>
  <c r="J181" i="25"/>
  <c r="J180" i="25"/>
  <c r="J179" i="25"/>
  <c r="J178" i="25"/>
  <c r="J177" i="25"/>
  <c r="J176" i="25"/>
  <c r="J175" i="25"/>
  <c r="J174" i="25"/>
  <c r="J173" i="25"/>
  <c r="J172" i="25"/>
  <c r="J171" i="25"/>
  <c r="J170" i="25"/>
  <c r="J169" i="25"/>
  <c r="J168" i="25"/>
  <c r="U14" i="26"/>
  <c r="U7" i="26"/>
  <c r="U6" i="26"/>
  <c r="Q194" i="7"/>
  <c r="Q193" i="7"/>
  <c r="Q189" i="7"/>
  <c r="Q188" i="7"/>
  <c r="Q184" i="7"/>
  <c r="L10" i="1" s="1"/>
  <c r="Q183" i="7"/>
  <c r="Q179" i="7"/>
  <c r="Q175" i="7"/>
  <c r="Q34" i="7" l="1"/>
  <c r="Q30" i="7"/>
  <c r="C43" i="11"/>
  <c r="C40" i="11"/>
  <c r="C44" i="11" s="1"/>
  <c r="C41" i="11"/>
  <c r="C299" i="10"/>
  <c r="G180" i="7"/>
  <c r="L9" i="1"/>
  <c r="C19" i="8"/>
  <c r="C290" i="10"/>
  <c r="C306" i="10"/>
  <c r="E300" i="10"/>
  <c r="Q70" i="28"/>
  <c r="Q16" i="5"/>
  <c r="J17" i="5" s="1"/>
  <c r="C5" i="8"/>
  <c r="C14" i="8" s="1"/>
  <c r="E356" i="11"/>
  <c r="L27" i="1"/>
  <c r="G290" i="10"/>
  <c r="Q11" i="8"/>
  <c r="L11" i="1"/>
  <c r="M176" i="7"/>
  <c r="G176" i="7"/>
  <c r="C176" i="7"/>
  <c r="E176" i="7"/>
  <c r="N176" i="7"/>
  <c r="H176" i="7"/>
  <c r="P176" i="7"/>
  <c r="K176" i="7"/>
  <c r="F176" i="7"/>
  <c r="B176" i="7"/>
  <c r="O176" i="7"/>
  <c r="J176" i="7"/>
  <c r="D176" i="7"/>
  <c r="C304" i="10"/>
  <c r="Q70" i="8"/>
  <c r="Q69" i="8"/>
  <c r="L180" i="7"/>
  <c r="M180" i="7"/>
  <c r="F180" i="7"/>
  <c r="B180" i="7"/>
  <c r="O180" i="7"/>
  <c r="D180" i="7"/>
  <c r="H180" i="7"/>
  <c r="P180" i="7"/>
  <c r="K180" i="7"/>
  <c r="E180" i="7"/>
  <c r="J180" i="7"/>
  <c r="N180" i="7"/>
  <c r="C180" i="7"/>
  <c r="I305" i="10"/>
  <c r="U64" i="8"/>
  <c r="Q195" i="7"/>
  <c r="Q190" i="7"/>
  <c r="C67" i="8"/>
  <c r="C66" i="8"/>
  <c r="C70" i="8"/>
  <c r="Q55" i="8"/>
  <c r="Q56" i="8"/>
  <c r="K298" i="10"/>
  <c r="C297" i="10"/>
  <c r="C289" i="10"/>
  <c r="R286" i="10"/>
  <c r="E367" i="11"/>
  <c r="E366" i="11"/>
  <c r="U7" i="8"/>
  <c r="C65" i="8"/>
  <c r="C69" i="8"/>
  <c r="U71" i="8"/>
  <c r="C10" i="8"/>
  <c r="C28" i="8"/>
  <c r="C64" i="8"/>
  <c r="C72" i="8" s="1"/>
  <c r="C68" i="8"/>
  <c r="K279" i="10"/>
  <c r="Q36" i="8"/>
  <c r="Q38" i="8"/>
  <c r="Q5" i="8"/>
  <c r="C398" i="11"/>
  <c r="C360" i="11"/>
  <c r="C384" i="11"/>
  <c r="E361" i="11"/>
  <c r="C378" i="11"/>
  <c r="C387" i="11"/>
  <c r="R44" i="4"/>
  <c r="S41" i="4"/>
  <c r="R43" i="4"/>
  <c r="S40" i="4"/>
  <c r="S42" i="4"/>
  <c r="R45" i="4"/>
  <c r="Q57" i="3"/>
  <c r="L58" i="3" s="1"/>
  <c r="Q64" i="3"/>
  <c r="Q9" i="5"/>
  <c r="H10" i="5" s="1"/>
  <c r="U11" i="8"/>
  <c r="U19" i="8"/>
  <c r="U5" i="8"/>
  <c r="U13" i="8"/>
  <c r="U21" i="8"/>
  <c r="Q19" i="8"/>
  <c r="U17" i="8"/>
  <c r="U65" i="8"/>
  <c r="Q10" i="8"/>
  <c r="Q29" i="8"/>
  <c r="Q39" i="8"/>
  <c r="C57" i="8"/>
  <c r="Q64" i="8"/>
  <c r="U38" i="8"/>
  <c r="U55" i="8"/>
  <c r="U59" i="8"/>
  <c r="Q8" i="8"/>
  <c r="Q12" i="8"/>
  <c r="Q17" i="8"/>
  <c r="Q21" i="8"/>
  <c r="C31" i="8"/>
  <c r="U20" i="8"/>
  <c r="U29" i="8"/>
  <c r="U39" i="8"/>
  <c r="U53" i="8"/>
  <c r="U56" i="8"/>
  <c r="U69" i="8"/>
  <c r="Q9" i="8"/>
  <c r="Q13" i="8"/>
  <c r="Q18" i="8"/>
  <c r="Q22" i="8"/>
  <c r="Q71" i="8"/>
  <c r="C9" i="8"/>
  <c r="C18" i="8"/>
  <c r="C27" i="8"/>
  <c r="C32" i="8"/>
  <c r="C53" i="8"/>
  <c r="U57" i="8"/>
  <c r="U18" i="8"/>
  <c r="U36" i="8"/>
  <c r="U54" i="8"/>
  <c r="Q7" i="8"/>
  <c r="Q67" i="8"/>
  <c r="C13" i="8"/>
  <c r="C22" i="8"/>
  <c r="C29" i="8"/>
  <c r="C36" i="8"/>
  <c r="C40" i="8" s="1"/>
  <c r="C56" i="8"/>
  <c r="C37" i="8"/>
  <c r="C7" i="8"/>
  <c r="C11" i="8"/>
  <c r="C20" i="8"/>
  <c r="C38" i="8"/>
  <c r="C54" i="8"/>
  <c r="C60" i="8" s="1"/>
  <c r="C58" i="8"/>
  <c r="C8" i="8"/>
  <c r="C17" i="8"/>
  <c r="C23" i="8" s="1"/>
  <c r="C26" i="8"/>
  <c r="C33" i="8" s="1"/>
  <c r="C55" i="8"/>
  <c r="Q30" i="8"/>
  <c r="Q27" i="8"/>
  <c r="Q31" i="8"/>
  <c r="Q65" i="8"/>
  <c r="Q28" i="8"/>
  <c r="Q66" i="8"/>
  <c r="U26" i="8"/>
  <c r="U30" i="8"/>
  <c r="U27" i="8"/>
  <c r="U31" i="8"/>
  <c r="U28" i="8"/>
  <c r="U67" i="8"/>
  <c r="C7" i="11"/>
  <c r="C10" i="11"/>
  <c r="C17" i="11"/>
  <c r="C13" i="11"/>
  <c r="E18" i="11"/>
  <c r="C390" i="11"/>
  <c r="E357" i="11"/>
  <c r="E362" i="11"/>
  <c r="C397" i="11"/>
  <c r="E359" i="11"/>
  <c r="E358" i="11"/>
  <c r="E363" i="11"/>
  <c r="C33" i="11"/>
  <c r="C391" i="11"/>
  <c r="E360" i="11"/>
  <c r="E368" i="11"/>
  <c r="C377" i="11"/>
  <c r="C383" i="11"/>
  <c r="C393" i="11"/>
  <c r="C8" i="11"/>
  <c r="C36" i="11"/>
  <c r="C392" i="11"/>
  <c r="E369" i="11"/>
  <c r="C396" i="11"/>
  <c r="C359" i="11"/>
  <c r="C362" i="11"/>
  <c r="C20" i="11"/>
  <c r="E27" i="11"/>
  <c r="C6" i="11"/>
  <c r="C14" i="11" s="1"/>
  <c r="C11" i="11"/>
  <c r="E16" i="11"/>
  <c r="E22" i="11" s="1"/>
  <c r="C21" i="11"/>
  <c r="C34" i="11"/>
  <c r="C32" i="11"/>
  <c r="C37" i="11"/>
  <c r="C31" i="11"/>
  <c r="C38" i="11" s="1"/>
  <c r="C35" i="11"/>
  <c r="C27" i="11"/>
  <c r="C19" i="11"/>
  <c r="E8" i="11"/>
  <c r="E12" i="11"/>
  <c r="E6" i="11"/>
  <c r="E14" i="11" s="1"/>
  <c r="E10" i="11"/>
  <c r="C9" i="11"/>
  <c r="C12" i="11"/>
  <c r="E21" i="11"/>
  <c r="E11" i="11"/>
  <c r="E13" i="11"/>
  <c r="E17" i="11"/>
  <c r="C26" i="11"/>
  <c r="C29" i="11" s="1"/>
  <c r="C42" i="11"/>
  <c r="C46" i="11"/>
  <c r="C49" i="11" s="1"/>
  <c r="C16" i="11"/>
  <c r="C22" i="11" s="1"/>
  <c r="C18" i="11"/>
  <c r="E26" i="11"/>
  <c r="E29" i="11" s="1"/>
  <c r="C366" i="11"/>
  <c r="C368" i="11"/>
  <c r="C372" i="11"/>
  <c r="E376" i="11"/>
  <c r="E378" i="11"/>
  <c r="C358" i="11"/>
  <c r="C364" i="11"/>
  <c r="C371" i="11"/>
  <c r="C381" i="11"/>
  <c r="C385" i="11"/>
  <c r="C388" i="11"/>
  <c r="C361" i="11"/>
  <c r="C367" i="11"/>
  <c r="C382" i="11"/>
  <c r="Q9" i="28"/>
  <c r="R8" i="28" s="1"/>
  <c r="Q79" i="28"/>
  <c r="D80" i="28" s="1"/>
  <c r="Q198" i="27"/>
  <c r="H199" i="27" s="1"/>
  <c r="E307" i="10"/>
  <c r="G304" i="10"/>
  <c r="I306" i="10"/>
  <c r="R308" i="10"/>
  <c r="M307" i="10"/>
  <c r="O304" i="10"/>
  <c r="Q305" i="10"/>
  <c r="Q306" i="10"/>
  <c r="O298" i="10"/>
  <c r="O301" i="10"/>
  <c r="O300" i="10"/>
  <c r="O297" i="10"/>
  <c r="O296" i="10"/>
  <c r="M300" i="10"/>
  <c r="M299" i="10"/>
  <c r="M296" i="10"/>
  <c r="G297" i="10"/>
  <c r="G300" i="10"/>
  <c r="G301" i="10"/>
  <c r="G298" i="10"/>
  <c r="G296" i="10"/>
  <c r="E299" i="10"/>
  <c r="C298" i="10"/>
  <c r="C301" i="10"/>
  <c r="Q278" i="10"/>
  <c r="C278" i="10"/>
  <c r="Q288" i="10"/>
  <c r="Q292" i="10"/>
  <c r="O290" i="10"/>
  <c r="K289" i="10"/>
  <c r="K293" i="10"/>
  <c r="K290" i="10"/>
  <c r="K288" i="10"/>
  <c r="K292" i="10"/>
  <c r="I288" i="10"/>
  <c r="Q282" i="10"/>
  <c r="K284" i="10"/>
  <c r="I282" i="10"/>
  <c r="C282" i="10"/>
  <c r="M285" i="10"/>
  <c r="M284" i="10"/>
  <c r="M281" i="10"/>
  <c r="M280" i="10"/>
  <c r="K283" i="10"/>
  <c r="K280" i="10"/>
  <c r="I278" i="10"/>
  <c r="E284" i="10"/>
  <c r="E280" i="10"/>
  <c r="E285" i="10"/>
  <c r="E281" i="10"/>
  <c r="C283" i="10"/>
  <c r="C284" i="10"/>
  <c r="C281" i="10"/>
  <c r="K306" i="10"/>
  <c r="K307" i="10"/>
  <c r="M304" i="10"/>
  <c r="E304" i="10"/>
  <c r="O306" i="10"/>
  <c r="G306" i="10"/>
  <c r="M305" i="10"/>
  <c r="E305" i="10"/>
  <c r="K304" i="10"/>
  <c r="O307" i="10"/>
  <c r="M306" i="10"/>
  <c r="K305" i="10"/>
  <c r="Q304" i="10"/>
  <c r="I304" i="10"/>
  <c r="Q301" i="10"/>
  <c r="I301" i="10"/>
  <c r="Q297" i="10"/>
  <c r="I297" i="10"/>
  <c r="K299" i="10"/>
  <c r="Q298" i="10"/>
  <c r="I298" i="10"/>
  <c r="R302" i="10"/>
  <c r="M301" i="10"/>
  <c r="E301" i="10"/>
  <c r="K300" i="10"/>
  <c r="Q299" i="10"/>
  <c r="I299" i="10"/>
  <c r="M297" i="10"/>
  <c r="E297" i="10"/>
  <c r="K296" i="10"/>
  <c r="K301" i="10"/>
  <c r="Q300" i="10"/>
  <c r="I300" i="10"/>
  <c r="M293" i="10"/>
  <c r="E293" i="10"/>
  <c r="E289" i="10"/>
  <c r="O291" i="10"/>
  <c r="G291" i="10"/>
  <c r="M290" i="10"/>
  <c r="E290" i="10"/>
  <c r="Q293" i="10"/>
  <c r="I293" i="10"/>
  <c r="O292" i="10"/>
  <c r="G292" i="10"/>
  <c r="M291" i="10"/>
  <c r="E291" i="10"/>
  <c r="Q289" i="10"/>
  <c r="I289" i="10"/>
  <c r="O288" i="10"/>
  <c r="G288" i="10"/>
  <c r="O293" i="10"/>
  <c r="G293" i="10"/>
  <c r="M292" i="10"/>
  <c r="E292" i="10"/>
  <c r="O285" i="10"/>
  <c r="G281" i="10"/>
  <c r="Q283" i="10"/>
  <c r="O282" i="10"/>
  <c r="G282" i="10"/>
  <c r="Q279" i="10"/>
  <c r="G278" i="10"/>
  <c r="Q285" i="10"/>
  <c r="I285" i="10"/>
  <c r="O284" i="10"/>
  <c r="G284" i="10"/>
  <c r="M283" i="10"/>
  <c r="E283" i="10"/>
  <c r="K282" i="10"/>
  <c r="Q281" i="10"/>
  <c r="I281" i="10"/>
  <c r="O280" i="10"/>
  <c r="G280" i="10"/>
  <c r="E279" i="10"/>
  <c r="K278" i="10"/>
  <c r="O281" i="10"/>
  <c r="I279" i="10"/>
  <c r="O278" i="10"/>
  <c r="K285" i="10"/>
  <c r="Q284" i="10"/>
  <c r="I284" i="10"/>
  <c r="O283" i="10"/>
  <c r="G283" i="10"/>
  <c r="M282" i="10"/>
  <c r="E282" i="10"/>
  <c r="R294" i="10"/>
  <c r="C288" i="10"/>
  <c r="C291" i="10"/>
  <c r="C292" i="10"/>
  <c r="C296" i="10"/>
  <c r="J187" i="25"/>
  <c r="K168" i="25" s="1"/>
  <c r="Q185" i="7"/>
  <c r="Q371" i="4"/>
  <c r="P371" i="4"/>
  <c r="O371" i="4"/>
  <c r="N371" i="4"/>
  <c r="M371" i="4"/>
  <c r="L371" i="4"/>
  <c r="K371" i="4"/>
  <c r="J371" i="4"/>
  <c r="I371" i="4"/>
  <c r="H371" i="4"/>
  <c r="G371" i="4"/>
  <c r="F371" i="4"/>
  <c r="E371" i="4"/>
  <c r="D371" i="4"/>
  <c r="C371" i="4"/>
  <c r="Q370" i="4"/>
  <c r="P370" i="4"/>
  <c r="O370" i="4"/>
  <c r="N370" i="4"/>
  <c r="M370" i="4"/>
  <c r="L370" i="4"/>
  <c r="K370" i="4"/>
  <c r="J370" i="4"/>
  <c r="I370" i="4"/>
  <c r="H370" i="4"/>
  <c r="G370" i="4"/>
  <c r="F370" i="4"/>
  <c r="E370" i="4"/>
  <c r="D370" i="4"/>
  <c r="C370" i="4"/>
  <c r="Q369" i="4"/>
  <c r="P369" i="4"/>
  <c r="O369" i="4"/>
  <c r="N369" i="4"/>
  <c r="M369" i="4"/>
  <c r="L369" i="4"/>
  <c r="K369" i="4"/>
  <c r="J369" i="4"/>
  <c r="I369" i="4"/>
  <c r="H369" i="4"/>
  <c r="G369" i="4"/>
  <c r="F369" i="4"/>
  <c r="E369" i="4"/>
  <c r="D369" i="4"/>
  <c r="C369" i="4"/>
  <c r="R368" i="4"/>
  <c r="R367" i="4"/>
  <c r="R366" i="4"/>
  <c r="R365" i="4"/>
  <c r="R364" i="4"/>
  <c r="R363" i="4"/>
  <c r="R362" i="4"/>
  <c r="R361" i="4"/>
  <c r="R360" i="4"/>
  <c r="R359" i="4"/>
  <c r="R358" i="4"/>
  <c r="R357" i="4"/>
  <c r="R352" i="4"/>
  <c r="R351" i="4"/>
  <c r="R350" i="4"/>
  <c r="R349" i="4"/>
  <c r="R348" i="4"/>
  <c r="R347" i="4"/>
  <c r="R346" i="4"/>
  <c r="R345" i="4"/>
  <c r="R344" i="4"/>
  <c r="R343" i="4"/>
  <c r="R342" i="4"/>
  <c r="R341" i="4"/>
  <c r="P129" i="5"/>
  <c r="O129" i="5"/>
  <c r="N129" i="5"/>
  <c r="M129" i="5"/>
  <c r="L129" i="5"/>
  <c r="K129" i="5"/>
  <c r="J129" i="5"/>
  <c r="I129" i="5"/>
  <c r="H129" i="5"/>
  <c r="G129" i="5"/>
  <c r="F129" i="5"/>
  <c r="E129" i="5"/>
  <c r="D129" i="5"/>
  <c r="C129" i="5"/>
  <c r="B129" i="5"/>
  <c r="Q128" i="5"/>
  <c r="Q127" i="5"/>
  <c r="Q126" i="5"/>
  <c r="Q125" i="5"/>
  <c r="P122" i="5"/>
  <c r="C122" i="5"/>
  <c r="B122" i="5"/>
  <c r="Q121" i="5"/>
  <c r="Q120" i="5"/>
  <c r="Q119" i="5"/>
  <c r="Q118" i="5"/>
  <c r="R61" i="3" l="1"/>
  <c r="P8" i="1"/>
  <c r="I308" i="10"/>
  <c r="N17" i="5"/>
  <c r="P17" i="5"/>
  <c r="R14" i="5"/>
  <c r="I17" i="5"/>
  <c r="S362" i="4"/>
  <c r="C308" i="10"/>
  <c r="S359" i="4"/>
  <c r="S349" i="4"/>
  <c r="C379" i="11"/>
  <c r="O17" i="5"/>
  <c r="L17" i="5"/>
  <c r="K17" i="5"/>
  <c r="B17" i="5"/>
  <c r="Q17" i="5" s="1"/>
  <c r="M17" i="5"/>
  <c r="E17" i="5"/>
  <c r="R13" i="5"/>
  <c r="C17" i="5"/>
  <c r="H17" i="5"/>
  <c r="G17" i="5"/>
  <c r="F17" i="5"/>
  <c r="R15" i="5"/>
  <c r="D17" i="5"/>
  <c r="R12" i="5"/>
  <c r="R16" i="5" s="1"/>
  <c r="E10" i="5"/>
  <c r="Q60" i="8"/>
  <c r="K180" i="25"/>
  <c r="K186" i="25"/>
  <c r="D374" i="4"/>
  <c r="S368" i="4"/>
  <c r="S341" i="4"/>
  <c r="S361" i="4"/>
  <c r="P373" i="4"/>
  <c r="K294" i="10"/>
  <c r="K170" i="25"/>
  <c r="J374" i="4"/>
  <c r="N374" i="4"/>
  <c r="G188" i="25"/>
  <c r="I65" i="3"/>
  <c r="B10" i="5"/>
  <c r="Q10" i="5" s="1"/>
  <c r="I58" i="3"/>
  <c r="K177" i="25"/>
  <c r="B188" i="25"/>
  <c r="M373" i="4"/>
  <c r="F373" i="4"/>
  <c r="S360" i="4"/>
  <c r="G373" i="4"/>
  <c r="S343" i="4"/>
  <c r="S344" i="4"/>
  <c r="E364" i="11"/>
  <c r="E372" i="11"/>
  <c r="C294" i="10"/>
  <c r="M308" i="10"/>
  <c r="G302" i="10"/>
  <c r="D65" i="3"/>
  <c r="F188" i="25"/>
  <c r="K182" i="25"/>
  <c r="K173" i="25"/>
  <c r="K176" i="25"/>
  <c r="K183" i="25"/>
  <c r="C302" i="10"/>
  <c r="B65" i="3"/>
  <c r="I188" i="25"/>
  <c r="L26" i="1"/>
  <c r="K178" i="25"/>
  <c r="K169" i="25"/>
  <c r="K172" i="25"/>
  <c r="K171" i="25"/>
  <c r="Q308" i="10"/>
  <c r="K308" i="10"/>
  <c r="O308" i="10"/>
  <c r="G308" i="10"/>
  <c r="O65" i="3"/>
  <c r="K174" i="25"/>
  <c r="K185" i="25"/>
  <c r="K184" i="25"/>
  <c r="Q176" i="7"/>
  <c r="S350" i="4"/>
  <c r="Q302" i="10"/>
  <c r="O302" i="10"/>
  <c r="I302" i="10"/>
  <c r="O294" i="10"/>
  <c r="M294" i="10"/>
  <c r="E294" i="10"/>
  <c r="U14" i="8"/>
  <c r="M286" i="10"/>
  <c r="D188" i="25"/>
  <c r="C188" i="25"/>
  <c r="E188" i="25"/>
  <c r="H188" i="25"/>
  <c r="Q72" i="8"/>
  <c r="Q40" i="8"/>
  <c r="Q33" i="8"/>
  <c r="Q23" i="8"/>
  <c r="Q14" i="8"/>
  <c r="Q180" i="7"/>
  <c r="S363" i="4"/>
  <c r="S367" i="4"/>
  <c r="E372" i="4"/>
  <c r="I372" i="4"/>
  <c r="M372" i="4"/>
  <c r="Q372" i="4"/>
  <c r="J373" i="4"/>
  <c r="N373" i="4"/>
  <c r="C374" i="4"/>
  <c r="K374" i="4"/>
  <c r="O374" i="4"/>
  <c r="L374" i="4"/>
  <c r="S346" i="4"/>
  <c r="S342" i="4"/>
  <c r="S347" i="4"/>
  <c r="I10" i="28"/>
  <c r="P10" i="28"/>
  <c r="J10" i="28"/>
  <c r="D10" i="28"/>
  <c r="K10" i="28"/>
  <c r="R7" i="28"/>
  <c r="C10" i="28"/>
  <c r="O10" i="28"/>
  <c r="B10" i="28"/>
  <c r="Q10" i="28" s="1"/>
  <c r="M10" i="28"/>
  <c r="L10" i="28"/>
  <c r="R5" i="28"/>
  <c r="R9" i="28" s="1"/>
  <c r="N10" i="28"/>
  <c r="M199" i="27"/>
  <c r="J199" i="27"/>
  <c r="S351" i="4"/>
  <c r="J372" i="4"/>
  <c r="C373" i="4"/>
  <c r="K373" i="4"/>
  <c r="S348" i="4"/>
  <c r="S352" i="4"/>
  <c r="S357" i="4"/>
  <c r="S365" i="4"/>
  <c r="C372" i="4"/>
  <c r="G372" i="4"/>
  <c r="K372" i="4"/>
  <c r="O372" i="4"/>
  <c r="D373" i="4"/>
  <c r="L373" i="4"/>
  <c r="E374" i="4"/>
  <c r="I374" i="4"/>
  <c r="M374" i="4"/>
  <c r="Q374" i="4"/>
  <c r="S364" i="4"/>
  <c r="F372" i="4"/>
  <c r="N372" i="4"/>
  <c r="O373" i="4"/>
  <c r="S345" i="4"/>
  <c r="S353" i="4"/>
  <c r="S358" i="4"/>
  <c r="S366" i="4"/>
  <c r="D372" i="4"/>
  <c r="L372" i="4"/>
  <c r="P372" i="4"/>
  <c r="E373" i="4"/>
  <c r="I373" i="4"/>
  <c r="Q373" i="4"/>
  <c r="F374" i="4"/>
  <c r="K65" i="3"/>
  <c r="H65" i="3"/>
  <c r="M65" i="3"/>
  <c r="R56" i="3"/>
  <c r="G65" i="3"/>
  <c r="E65" i="3"/>
  <c r="L65" i="3"/>
  <c r="F65" i="3"/>
  <c r="R60" i="3"/>
  <c r="C65" i="3"/>
  <c r="R62" i="3"/>
  <c r="N65" i="3"/>
  <c r="K58" i="3"/>
  <c r="C58" i="3"/>
  <c r="P65" i="3"/>
  <c r="R53" i="3"/>
  <c r="B58" i="3"/>
  <c r="J58" i="3"/>
  <c r="F58" i="3"/>
  <c r="N58" i="3"/>
  <c r="D58" i="3"/>
  <c r="R54" i="3"/>
  <c r="G58" i="3"/>
  <c r="E58" i="3"/>
  <c r="R63" i="3"/>
  <c r="H58" i="3"/>
  <c r="R55" i="3"/>
  <c r="J65" i="3"/>
  <c r="M58" i="3"/>
  <c r="O58" i="3"/>
  <c r="P58" i="3"/>
  <c r="L10" i="5"/>
  <c r="N10" i="5"/>
  <c r="R5" i="5"/>
  <c r="R9" i="5" s="1"/>
  <c r="R8" i="5"/>
  <c r="O10" i="5"/>
  <c r="K10" i="5"/>
  <c r="G10" i="5"/>
  <c r="C10" i="5"/>
  <c r="J10" i="5"/>
  <c r="M10" i="5"/>
  <c r="D10" i="5"/>
  <c r="R6" i="5"/>
  <c r="F10" i="5"/>
  <c r="I10" i="5"/>
  <c r="P10" i="5"/>
  <c r="R7" i="5"/>
  <c r="U60" i="8"/>
  <c r="U40" i="8"/>
  <c r="U23" i="8"/>
  <c r="U33" i="8"/>
  <c r="E379" i="11"/>
  <c r="H80" i="28"/>
  <c r="M80" i="28"/>
  <c r="R79" i="28"/>
  <c r="R75" i="28"/>
  <c r="O80" i="28"/>
  <c r="G80" i="28"/>
  <c r="Q80" i="28"/>
  <c r="N80" i="28"/>
  <c r="B80" i="28"/>
  <c r="R78" i="28"/>
  <c r="R77" i="28"/>
  <c r="K80" i="28"/>
  <c r="C80" i="28"/>
  <c r="R76" i="28"/>
  <c r="J80" i="28"/>
  <c r="F80" i="28"/>
  <c r="P80" i="28"/>
  <c r="I80" i="28"/>
  <c r="L80" i="28"/>
  <c r="E80" i="28"/>
  <c r="E10" i="28"/>
  <c r="H10" i="28"/>
  <c r="G10" i="28"/>
  <c r="F10" i="28"/>
  <c r="R6" i="28"/>
  <c r="C199" i="27"/>
  <c r="R198" i="27"/>
  <c r="D199" i="27"/>
  <c r="I199" i="27"/>
  <c r="G199" i="27"/>
  <c r="Q199" i="27"/>
  <c r="F199" i="27"/>
  <c r="P199" i="27"/>
  <c r="R196" i="27"/>
  <c r="E199" i="27"/>
  <c r="K199" i="27"/>
  <c r="R195" i="27"/>
  <c r="B199" i="27"/>
  <c r="L199" i="27"/>
  <c r="R193" i="27"/>
  <c r="R197" i="27"/>
  <c r="O199" i="27"/>
  <c r="N199" i="27"/>
  <c r="R194" i="27"/>
  <c r="E302" i="10"/>
  <c r="I294" i="10"/>
  <c r="E286" i="10"/>
  <c r="I286" i="10"/>
  <c r="E308" i="10"/>
  <c r="K302" i="10"/>
  <c r="M302" i="10"/>
  <c r="Q294" i="10"/>
  <c r="G294" i="10"/>
  <c r="G286" i="10"/>
  <c r="K286" i="10"/>
  <c r="O286" i="10"/>
  <c r="Q286" i="10"/>
  <c r="C286" i="10"/>
  <c r="R370" i="4"/>
  <c r="R369" i="4"/>
  <c r="R371" i="4"/>
  <c r="Q129" i="5"/>
  <c r="B130" i="5" s="1"/>
  <c r="Q122" i="5"/>
  <c r="O128" i="3"/>
  <c r="N128" i="3"/>
  <c r="M128" i="3"/>
  <c r="L128" i="3"/>
  <c r="K128" i="3"/>
  <c r="J128" i="3"/>
  <c r="I128" i="3"/>
  <c r="H128" i="3"/>
  <c r="G128" i="3"/>
  <c r="F128" i="3"/>
  <c r="E128" i="3"/>
  <c r="D128" i="3"/>
  <c r="C128" i="3"/>
  <c r="B128" i="3"/>
  <c r="Q127" i="3"/>
  <c r="Q126" i="3"/>
  <c r="Q125" i="3"/>
  <c r="Q124" i="3"/>
  <c r="P121" i="3"/>
  <c r="O121" i="3"/>
  <c r="N121" i="3"/>
  <c r="M121" i="3"/>
  <c r="L121" i="3"/>
  <c r="K121" i="3"/>
  <c r="J121" i="3"/>
  <c r="I121" i="3"/>
  <c r="H121" i="3"/>
  <c r="G121" i="3"/>
  <c r="F121" i="3"/>
  <c r="E121" i="3"/>
  <c r="D121" i="3"/>
  <c r="C121" i="3"/>
  <c r="B121" i="3"/>
  <c r="Q120" i="3"/>
  <c r="Q119" i="3"/>
  <c r="Q118" i="3"/>
  <c r="Q117" i="3"/>
  <c r="Q6" i="2"/>
  <c r="R57" i="3" l="1"/>
  <c r="R64" i="3"/>
  <c r="Q65" i="3"/>
  <c r="Q58" i="3"/>
  <c r="R126" i="5"/>
  <c r="F123" i="5"/>
  <c r="D123" i="5"/>
  <c r="I123" i="5"/>
  <c r="E123" i="5"/>
  <c r="G123" i="5"/>
  <c r="H123" i="5"/>
  <c r="I130" i="5"/>
  <c r="C123" i="5"/>
  <c r="R4" i="2"/>
  <c r="R5" i="2"/>
  <c r="M4" i="1"/>
  <c r="R128" i="5"/>
  <c r="H130" i="5"/>
  <c r="N123" i="5"/>
  <c r="J123" i="5"/>
  <c r="O123" i="5"/>
  <c r="M123" i="5"/>
  <c r="K123" i="5"/>
  <c r="R125" i="5"/>
  <c r="L7" i="1"/>
  <c r="S369" i="4"/>
  <c r="R119" i="5"/>
  <c r="R120" i="5"/>
  <c r="D130" i="5"/>
  <c r="L6" i="1"/>
  <c r="P123" i="5"/>
  <c r="C130" i="5"/>
  <c r="B123" i="5"/>
  <c r="P130" i="5"/>
  <c r="O130" i="5"/>
  <c r="N130" i="5"/>
  <c r="M130" i="5"/>
  <c r="K130" i="5"/>
  <c r="J130" i="5"/>
  <c r="G130" i="5"/>
  <c r="F130" i="5"/>
  <c r="E130" i="5"/>
  <c r="S371" i="4"/>
  <c r="R372" i="4"/>
  <c r="R373" i="4"/>
  <c r="R121" i="5"/>
  <c r="Q128" i="3"/>
  <c r="I129" i="3" s="1"/>
  <c r="Q121" i="3"/>
  <c r="R119" i="3" s="1"/>
  <c r="R448" i="4"/>
  <c r="R392" i="4"/>
  <c r="R6" i="2" l="1"/>
  <c r="C129" i="3"/>
  <c r="I122" i="3"/>
  <c r="L8" i="1"/>
  <c r="M6" i="1"/>
  <c r="Q130" i="5"/>
  <c r="R122" i="5"/>
  <c r="Q123" i="5" s="1"/>
  <c r="R129" i="5"/>
  <c r="N122" i="3"/>
  <c r="J122" i="3"/>
  <c r="F122" i="3"/>
  <c r="B122" i="3"/>
  <c r="M122" i="3"/>
  <c r="E122" i="3"/>
  <c r="L122" i="3"/>
  <c r="H122" i="3"/>
  <c r="O122" i="3"/>
  <c r="K122" i="3"/>
  <c r="G122" i="3"/>
  <c r="C122" i="3"/>
  <c r="D122" i="3"/>
  <c r="O129" i="3"/>
  <c r="K129" i="3"/>
  <c r="G129" i="3"/>
  <c r="N129" i="3"/>
  <c r="J129" i="3"/>
  <c r="F129" i="3"/>
  <c r="B129" i="3"/>
  <c r="M129" i="3"/>
  <c r="E129" i="3"/>
  <c r="R125" i="3"/>
  <c r="L129" i="3"/>
  <c r="H129" i="3"/>
  <c r="D129" i="3"/>
  <c r="R127" i="3"/>
  <c r="R124" i="3"/>
  <c r="R126" i="3"/>
  <c r="R120" i="3"/>
  <c r="R118" i="3"/>
  <c r="R117" i="3"/>
  <c r="D348" i="10"/>
  <c r="E344" i="10" l="1"/>
  <c r="E347" i="10"/>
  <c r="E346" i="10"/>
  <c r="Q129" i="3"/>
  <c r="R128" i="3"/>
  <c r="Q122" i="3"/>
  <c r="R121" i="3"/>
  <c r="E348" i="10" l="1"/>
  <c r="C414" i="4"/>
  <c r="D414" i="4"/>
  <c r="E414" i="4"/>
  <c r="F414" i="4"/>
  <c r="G414" i="4"/>
  <c r="H414" i="4"/>
  <c r="I414" i="4"/>
  <c r="J414" i="4"/>
  <c r="K414" i="4"/>
  <c r="L414" i="4"/>
  <c r="M414" i="4"/>
  <c r="N414" i="4"/>
  <c r="O414" i="4"/>
  <c r="P414" i="4"/>
  <c r="Q414" i="4"/>
  <c r="C415" i="4"/>
  <c r="D415" i="4"/>
  <c r="E415" i="4"/>
  <c r="F415" i="4"/>
  <c r="G415" i="4"/>
  <c r="H415" i="4"/>
  <c r="I415" i="4"/>
  <c r="J415" i="4"/>
  <c r="K415" i="4"/>
  <c r="L415" i="4"/>
  <c r="M415" i="4"/>
  <c r="N415" i="4"/>
  <c r="O415" i="4"/>
  <c r="P415" i="4"/>
  <c r="Q415" i="4"/>
  <c r="C416" i="4"/>
  <c r="D416" i="4"/>
  <c r="E416" i="4"/>
  <c r="F416" i="4"/>
  <c r="G416" i="4"/>
  <c r="H416" i="4"/>
  <c r="I416" i="4"/>
  <c r="J416" i="4"/>
  <c r="K416" i="4"/>
  <c r="L416" i="4"/>
  <c r="M416" i="4"/>
  <c r="N416" i="4"/>
  <c r="O416" i="4"/>
  <c r="P416" i="4"/>
  <c r="Q416" i="4"/>
  <c r="D419" i="4" l="1"/>
  <c r="O419" i="4"/>
  <c r="K419" i="4"/>
  <c r="G419" i="4"/>
  <c r="C419" i="4"/>
  <c r="N418" i="4"/>
  <c r="J418" i="4"/>
  <c r="F418" i="4"/>
  <c r="Q417" i="4"/>
  <c r="M417" i="4"/>
  <c r="I417" i="4"/>
  <c r="E417" i="4"/>
  <c r="P417" i="4"/>
  <c r="L417" i="4"/>
  <c r="D417" i="4"/>
  <c r="Q418" i="4"/>
  <c r="I418" i="4"/>
  <c r="I419" i="4"/>
  <c r="E419" i="4"/>
  <c r="P418" i="4"/>
  <c r="L418" i="4"/>
  <c r="D418" i="4"/>
  <c r="O417" i="4"/>
  <c r="K417" i="4"/>
  <c r="G417" i="4"/>
  <c r="C417" i="4"/>
  <c r="F419" i="4"/>
  <c r="M418" i="4"/>
  <c r="E418" i="4"/>
  <c r="P419" i="4"/>
  <c r="O418" i="4"/>
  <c r="K418" i="4"/>
  <c r="G418" i="4"/>
  <c r="C418" i="4"/>
  <c r="N417" i="4"/>
  <c r="J417" i="4"/>
  <c r="F417" i="4"/>
  <c r="Q245" i="7" l="1"/>
  <c r="K377" i="33"/>
  <c r="K378" i="33"/>
  <c r="K379" i="33"/>
  <c r="D380" i="33"/>
  <c r="D381" i="33" s="1"/>
  <c r="E380" i="33"/>
  <c r="E381" i="33" s="1"/>
  <c r="F380" i="33"/>
  <c r="F381" i="33" s="1"/>
  <c r="G380" i="33"/>
  <c r="G381" i="33" s="1"/>
  <c r="H380" i="33"/>
  <c r="H381" i="33" s="1"/>
  <c r="I380" i="33"/>
  <c r="I381" i="33" s="1"/>
  <c r="J380" i="33"/>
  <c r="J381" i="33" s="1"/>
  <c r="K386" i="33"/>
  <c r="K387" i="33"/>
  <c r="K388" i="33"/>
  <c r="K389" i="33"/>
  <c r="K390" i="33"/>
  <c r="D391" i="33"/>
  <c r="E391" i="33"/>
  <c r="F391" i="33"/>
  <c r="G391" i="33"/>
  <c r="H391" i="33"/>
  <c r="I391" i="33"/>
  <c r="J391" i="33"/>
  <c r="K396" i="33"/>
  <c r="K397" i="33"/>
  <c r="K398" i="33"/>
  <c r="K399" i="33"/>
  <c r="K400" i="33"/>
  <c r="D401" i="33"/>
  <c r="E401" i="33"/>
  <c r="F401" i="33"/>
  <c r="G401" i="33"/>
  <c r="H401" i="33"/>
  <c r="I401" i="33"/>
  <c r="J401" i="33"/>
  <c r="K416" i="33"/>
  <c r="K417" i="33"/>
  <c r="K380" i="33" l="1"/>
  <c r="K381" i="33" s="1"/>
  <c r="K418" i="33"/>
  <c r="I407" i="33"/>
  <c r="I406" i="33" s="1"/>
  <c r="E407" i="33"/>
  <c r="E406" i="33" s="1"/>
  <c r="H407" i="33"/>
  <c r="H406" i="33" s="1"/>
  <c r="D407" i="33"/>
  <c r="D406" i="33" s="1"/>
  <c r="K401" i="33"/>
  <c r="J407" i="33"/>
  <c r="J406" i="33" s="1"/>
  <c r="F407" i="33"/>
  <c r="F406" i="33" s="1"/>
  <c r="K391" i="33"/>
  <c r="G407" i="33"/>
  <c r="G406" i="33" s="1"/>
  <c r="Q240" i="7"/>
  <c r="K407" i="33" l="1"/>
  <c r="K406" i="33" s="1"/>
  <c r="Q234" i="7"/>
  <c r="Q246" i="7" s="1"/>
  <c r="Q241" i="7" l="1"/>
  <c r="J6" i="1" l="1"/>
  <c r="Q141" i="3"/>
  <c r="R318" i="10" l="1"/>
  <c r="N334" i="10"/>
  <c r="L334" i="10"/>
  <c r="J334" i="10"/>
  <c r="H334" i="10"/>
  <c r="F334" i="10"/>
  <c r="D334" i="10"/>
  <c r="B334" i="10"/>
  <c r="R60" i="8"/>
  <c r="K119" i="15"/>
  <c r="D429" i="11"/>
  <c r="K138" i="15"/>
  <c r="K134" i="15"/>
  <c r="K130" i="15"/>
  <c r="K124" i="15"/>
  <c r="K125" i="15" s="1"/>
  <c r="K116" i="15"/>
  <c r="K117" i="15" s="1"/>
  <c r="G329" i="10" l="1"/>
  <c r="G328" i="10"/>
  <c r="G333" i="10"/>
  <c r="G330" i="10"/>
  <c r="G331" i="10"/>
  <c r="O328" i="10"/>
  <c r="O329" i="10"/>
  <c r="O330" i="10"/>
  <c r="O333" i="10"/>
  <c r="O332" i="10"/>
  <c r="C332" i="10"/>
  <c r="C331" i="10"/>
  <c r="C330" i="10"/>
  <c r="C329" i="10"/>
  <c r="C333" i="10"/>
  <c r="C328" i="10"/>
  <c r="K333" i="10"/>
  <c r="K332" i="10"/>
  <c r="K330" i="10"/>
  <c r="K329" i="10"/>
  <c r="K328" i="10"/>
  <c r="E331" i="10"/>
  <c r="E332" i="10"/>
  <c r="E333" i="10"/>
  <c r="E329" i="10"/>
  <c r="E328" i="10"/>
  <c r="E330" i="10"/>
  <c r="M330" i="10"/>
  <c r="M331" i="10"/>
  <c r="M328" i="10"/>
  <c r="M332" i="10"/>
  <c r="M333" i="10"/>
  <c r="I329" i="10"/>
  <c r="I328" i="10"/>
  <c r="I333" i="10"/>
  <c r="I332" i="10"/>
  <c r="I331" i="10"/>
  <c r="S57" i="8"/>
  <c r="S59" i="8"/>
  <c r="S55" i="8"/>
  <c r="S56" i="8"/>
  <c r="S58" i="8"/>
  <c r="S53" i="8"/>
  <c r="S54" i="8"/>
  <c r="E426" i="11"/>
  <c r="E427" i="11"/>
  <c r="R383" i="4"/>
  <c r="R384" i="4"/>
  <c r="R385" i="4"/>
  <c r="R386" i="4"/>
  <c r="R387" i="4"/>
  <c r="R388" i="4"/>
  <c r="R389" i="4"/>
  <c r="R390" i="4"/>
  <c r="R391" i="4"/>
  <c r="R393" i="4"/>
  <c r="R394" i="4"/>
  <c r="S394" i="4" l="1"/>
  <c r="S389" i="4"/>
  <c r="S385" i="4"/>
  <c r="S388" i="4"/>
  <c r="S391" i="4"/>
  <c r="S390" i="4"/>
  <c r="S386" i="4"/>
  <c r="S393" i="4"/>
  <c r="S392" i="4"/>
  <c r="S384" i="4"/>
  <c r="S387" i="4"/>
  <c r="S383" i="4"/>
  <c r="E429" i="11"/>
  <c r="R445" i="4"/>
  <c r="R446" i="4"/>
  <c r="R447" i="4"/>
  <c r="R449" i="4"/>
  <c r="R450" i="4"/>
  <c r="R451" i="4"/>
  <c r="R452" i="4"/>
  <c r="R453" i="4"/>
  <c r="R454" i="4"/>
  <c r="R455" i="4"/>
  <c r="R456" i="4"/>
  <c r="S456" i="4" l="1"/>
  <c r="S447" i="4"/>
  <c r="S452" i="4"/>
  <c r="S455" i="4"/>
  <c r="S446" i="4"/>
  <c r="S454" i="4"/>
  <c r="S450" i="4"/>
  <c r="S445" i="4"/>
  <c r="S451" i="4"/>
  <c r="S453" i="4"/>
  <c r="S449" i="4"/>
  <c r="S448" i="4"/>
  <c r="B315" i="12"/>
  <c r="B307" i="12"/>
  <c r="C246" i="7"/>
  <c r="D246" i="7"/>
  <c r="E246" i="7"/>
  <c r="F246" i="7"/>
  <c r="H246" i="7"/>
  <c r="I246" i="7"/>
  <c r="J246" i="7"/>
  <c r="K246" i="7"/>
  <c r="L246" i="7"/>
  <c r="M246" i="7"/>
  <c r="N246" i="7"/>
  <c r="O246" i="7"/>
  <c r="P246" i="7"/>
  <c r="B246" i="7"/>
  <c r="C241" i="7"/>
  <c r="D241" i="7"/>
  <c r="E241" i="7"/>
  <c r="F241" i="7"/>
  <c r="H241" i="7"/>
  <c r="I241" i="7"/>
  <c r="J241" i="7"/>
  <c r="K241" i="7"/>
  <c r="L241" i="7"/>
  <c r="M241" i="7"/>
  <c r="N241" i="7"/>
  <c r="O241" i="7"/>
  <c r="P241" i="7"/>
  <c r="B241" i="7"/>
  <c r="C306" i="12" l="1"/>
  <c r="C301" i="12"/>
  <c r="C305" i="12"/>
  <c r="C300" i="12"/>
  <c r="C304" i="12"/>
  <c r="C299" i="12"/>
  <c r="C307" i="12"/>
  <c r="C302" i="12"/>
  <c r="C311" i="12"/>
  <c r="C314" i="12"/>
  <c r="C310" i="12"/>
  <c r="C313" i="12"/>
  <c r="C309" i="12"/>
  <c r="C312" i="12"/>
  <c r="Q226" i="7"/>
  <c r="M227" i="7" l="1"/>
  <c r="H227" i="7"/>
  <c r="D227" i="7"/>
  <c r="P227" i="7"/>
  <c r="L227" i="7"/>
  <c r="G227" i="7"/>
  <c r="C227" i="7"/>
  <c r="O227" i="7"/>
  <c r="K227" i="7"/>
  <c r="F227" i="7"/>
  <c r="B227" i="7"/>
  <c r="N227" i="7"/>
  <c r="J227" i="7"/>
  <c r="E227" i="7"/>
  <c r="D236" i="7"/>
  <c r="E236" i="7"/>
  <c r="F236" i="7"/>
  <c r="H236" i="7"/>
  <c r="I236" i="7"/>
  <c r="J236" i="7"/>
  <c r="K236" i="7"/>
  <c r="L236" i="7"/>
  <c r="M236" i="7"/>
  <c r="N236" i="7"/>
  <c r="O236" i="7"/>
  <c r="P236" i="7"/>
  <c r="C236" i="7"/>
  <c r="B236" i="7"/>
  <c r="Q235" i="7"/>
  <c r="Q236" i="7" s="1"/>
  <c r="Q230" i="7"/>
  <c r="N231" i="7" l="1"/>
  <c r="J231" i="7"/>
  <c r="F231" i="7"/>
  <c r="B231" i="7"/>
  <c r="M231" i="7"/>
  <c r="I231" i="7"/>
  <c r="E231" i="7"/>
  <c r="P231" i="7"/>
  <c r="L231" i="7"/>
  <c r="H231" i="7"/>
  <c r="D231" i="7"/>
  <c r="O231" i="7"/>
  <c r="K231" i="7"/>
  <c r="G231" i="7"/>
  <c r="C231" i="7"/>
  <c r="F125" i="15"/>
  <c r="F117" i="15"/>
  <c r="E121" i="15"/>
  <c r="F121" i="15"/>
  <c r="G121" i="15"/>
  <c r="D121" i="15"/>
  <c r="C121" i="15"/>
  <c r="E125" i="15"/>
  <c r="G125" i="15"/>
  <c r="D125" i="15"/>
  <c r="C125" i="15"/>
  <c r="J117" i="15"/>
  <c r="I117" i="15"/>
  <c r="J139" i="15" l="1"/>
  <c r="H139" i="15"/>
  <c r="E135" i="15"/>
  <c r="F135" i="15"/>
  <c r="G135" i="15"/>
  <c r="D135" i="15"/>
  <c r="G139" i="15" l="1"/>
  <c r="F139" i="15"/>
  <c r="E139" i="15"/>
  <c r="D139" i="15"/>
  <c r="C139" i="15"/>
  <c r="K137" i="15"/>
  <c r="K139" i="15" s="1"/>
  <c r="C135" i="15"/>
  <c r="K133" i="15"/>
  <c r="K135" i="15" s="1"/>
  <c r="G131" i="15"/>
  <c r="F131" i="15"/>
  <c r="E131" i="15"/>
  <c r="D131" i="15"/>
  <c r="C131" i="15"/>
  <c r="K129" i="15"/>
  <c r="K131" i="15" s="1"/>
  <c r="K120" i="15"/>
  <c r="K121" i="15" s="1"/>
  <c r="G117" i="15"/>
  <c r="E117" i="15"/>
  <c r="D117" i="15"/>
  <c r="C117" i="15"/>
  <c r="B14" i="13"/>
  <c r="B9" i="13"/>
  <c r="B332" i="12"/>
  <c r="B326" i="12"/>
  <c r="B321" i="12"/>
  <c r="B501" i="11"/>
  <c r="C499" i="11" s="1"/>
  <c r="B496" i="11"/>
  <c r="C493" i="11" s="1"/>
  <c r="B490" i="11"/>
  <c r="C485" i="11" s="1"/>
  <c r="D481" i="11"/>
  <c r="E478" i="11" s="1"/>
  <c r="B481" i="11"/>
  <c r="C480" i="11" s="1"/>
  <c r="D472" i="11"/>
  <c r="E471" i="11" s="1"/>
  <c r="B472" i="11"/>
  <c r="C471" i="11" s="1"/>
  <c r="D464" i="11"/>
  <c r="E463" i="11" s="1"/>
  <c r="B464" i="11"/>
  <c r="B449" i="11"/>
  <c r="B444" i="11"/>
  <c r="B438" i="11"/>
  <c r="B429" i="11"/>
  <c r="D422" i="11"/>
  <c r="B422" i="11"/>
  <c r="D414" i="11"/>
  <c r="B414" i="11"/>
  <c r="P70" i="28"/>
  <c r="O70" i="28"/>
  <c r="N70" i="28"/>
  <c r="M70" i="28"/>
  <c r="L70" i="28"/>
  <c r="K70" i="28"/>
  <c r="J70" i="28"/>
  <c r="I70" i="28"/>
  <c r="H70" i="28"/>
  <c r="G70" i="28"/>
  <c r="F70" i="28"/>
  <c r="E70" i="28"/>
  <c r="D70" i="28"/>
  <c r="C70" i="28"/>
  <c r="B70" i="28"/>
  <c r="P173" i="27"/>
  <c r="O173" i="27"/>
  <c r="N173" i="27"/>
  <c r="M173" i="27"/>
  <c r="L173" i="27"/>
  <c r="K173" i="27"/>
  <c r="J173" i="27"/>
  <c r="I173" i="27"/>
  <c r="H173" i="27"/>
  <c r="G173" i="27"/>
  <c r="F173" i="27"/>
  <c r="E173" i="27"/>
  <c r="D173" i="27"/>
  <c r="C173" i="27"/>
  <c r="B173" i="27"/>
  <c r="Q172" i="27"/>
  <c r="Q171" i="27"/>
  <c r="Q170" i="27"/>
  <c r="Q169" i="27"/>
  <c r="Q168" i="27"/>
  <c r="P348" i="10"/>
  <c r="N348" i="10"/>
  <c r="L348" i="10"/>
  <c r="J348" i="10"/>
  <c r="H348" i="10"/>
  <c r="F348" i="10"/>
  <c r="B348" i="10"/>
  <c r="R347" i="10"/>
  <c r="R346" i="10"/>
  <c r="R345" i="10"/>
  <c r="R344" i="10"/>
  <c r="P342" i="10"/>
  <c r="N342" i="10"/>
  <c r="L342" i="10"/>
  <c r="J342" i="10"/>
  <c r="H342" i="10"/>
  <c r="F342" i="10"/>
  <c r="D342" i="10"/>
  <c r="B342" i="10"/>
  <c r="R341" i="10"/>
  <c r="R340" i="10"/>
  <c r="R339" i="10"/>
  <c r="R338" i="10"/>
  <c r="R337" i="10"/>
  <c r="R336" i="10"/>
  <c r="P334" i="10"/>
  <c r="E334" i="10"/>
  <c r="R333" i="10"/>
  <c r="R332" i="10"/>
  <c r="R331" i="10"/>
  <c r="R330" i="10"/>
  <c r="R329" i="10"/>
  <c r="R328" i="10"/>
  <c r="P326" i="10"/>
  <c r="N326" i="10"/>
  <c r="L326" i="10"/>
  <c r="J326" i="10"/>
  <c r="H326" i="10"/>
  <c r="F326" i="10"/>
  <c r="D326" i="10"/>
  <c r="B326" i="10"/>
  <c r="R325" i="10"/>
  <c r="R324" i="10"/>
  <c r="R323" i="10"/>
  <c r="R322" i="10"/>
  <c r="R321" i="10"/>
  <c r="R320" i="10"/>
  <c r="R319" i="10"/>
  <c r="I237" i="25"/>
  <c r="H237" i="25"/>
  <c r="G237" i="25"/>
  <c r="F237" i="25"/>
  <c r="E237" i="25"/>
  <c r="D237" i="25"/>
  <c r="C237" i="25"/>
  <c r="B237" i="25"/>
  <c r="J236" i="25"/>
  <c r="J235" i="25"/>
  <c r="J234" i="25"/>
  <c r="J233" i="25"/>
  <c r="J232" i="25"/>
  <c r="J231" i="25"/>
  <c r="J230" i="25"/>
  <c r="J229" i="25"/>
  <c r="J228" i="25"/>
  <c r="J227" i="25"/>
  <c r="J226" i="25"/>
  <c r="J225" i="25"/>
  <c r="J224" i="25"/>
  <c r="J223" i="25"/>
  <c r="J222" i="25"/>
  <c r="J221" i="25"/>
  <c r="J220" i="25"/>
  <c r="J219" i="25"/>
  <c r="J218" i="25"/>
  <c r="I212" i="25"/>
  <c r="H212" i="25"/>
  <c r="G212" i="25"/>
  <c r="F212" i="25"/>
  <c r="E212" i="25"/>
  <c r="D212" i="25"/>
  <c r="C212" i="25"/>
  <c r="B212" i="25"/>
  <c r="J211" i="25"/>
  <c r="J210" i="25"/>
  <c r="J209" i="25"/>
  <c r="J208" i="25"/>
  <c r="J207" i="25"/>
  <c r="J206" i="25"/>
  <c r="J205" i="25"/>
  <c r="J204" i="25"/>
  <c r="J203" i="25"/>
  <c r="J202" i="25"/>
  <c r="J201" i="25"/>
  <c r="J200" i="25"/>
  <c r="J199" i="25"/>
  <c r="J198" i="25"/>
  <c r="J197" i="25"/>
  <c r="J196" i="25"/>
  <c r="J195" i="25"/>
  <c r="J194" i="25"/>
  <c r="J193" i="25"/>
  <c r="R72" i="8"/>
  <c r="R40" i="8"/>
  <c r="R33" i="8"/>
  <c r="R23" i="8"/>
  <c r="R14" i="8"/>
  <c r="Q220" i="7"/>
  <c r="Q219" i="7"/>
  <c r="Q215" i="7"/>
  <c r="Q214" i="7"/>
  <c r="Q210" i="7"/>
  <c r="Q209" i="7"/>
  <c r="Q205" i="7"/>
  <c r="Q201" i="7"/>
  <c r="R437" i="4"/>
  <c r="R436" i="4"/>
  <c r="R435" i="4"/>
  <c r="R434" i="4"/>
  <c r="R433" i="4"/>
  <c r="R432" i="4"/>
  <c r="R431" i="4"/>
  <c r="R430" i="4"/>
  <c r="R429" i="4"/>
  <c r="R428" i="4"/>
  <c r="R427" i="4"/>
  <c r="R426" i="4"/>
  <c r="R413" i="4"/>
  <c r="R412" i="4"/>
  <c r="R411" i="4"/>
  <c r="R410" i="4"/>
  <c r="R409" i="4"/>
  <c r="R408" i="4"/>
  <c r="R407" i="4"/>
  <c r="R406" i="4"/>
  <c r="R405" i="4"/>
  <c r="R404" i="4"/>
  <c r="R403" i="4"/>
  <c r="R402" i="4"/>
  <c r="P160" i="5"/>
  <c r="O160" i="5"/>
  <c r="N160" i="5"/>
  <c r="M160" i="5"/>
  <c r="L160" i="5"/>
  <c r="K160" i="5"/>
  <c r="J160" i="5"/>
  <c r="I160" i="5"/>
  <c r="H160" i="5"/>
  <c r="G160" i="5"/>
  <c r="F160" i="5"/>
  <c r="E160" i="5"/>
  <c r="D160" i="5"/>
  <c r="C160" i="5"/>
  <c r="B160" i="5"/>
  <c r="Q159" i="5"/>
  <c r="Q158" i="5"/>
  <c r="Q157" i="5"/>
  <c r="Q156" i="5"/>
  <c r="P153" i="5"/>
  <c r="O153" i="5"/>
  <c r="N153" i="5"/>
  <c r="M153" i="5"/>
  <c r="L153" i="5"/>
  <c r="K153" i="5"/>
  <c r="J153" i="5"/>
  <c r="I153" i="5"/>
  <c r="H153" i="5"/>
  <c r="G153" i="5"/>
  <c r="F153" i="5"/>
  <c r="E153" i="5"/>
  <c r="D153" i="5"/>
  <c r="C153" i="5"/>
  <c r="B153" i="5"/>
  <c r="Q152" i="5"/>
  <c r="Q151" i="5"/>
  <c r="Q150" i="5"/>
  <c r="Q149" i="5"/>
  <c r="P145" i="5"/>
  <c r="O145" i="5"/>
  <c r="N145" i="5"/>
  <c r="M145" i="5"/>
  <c r="L145" i="5"/>
  <c r="K145" i="5"/>
  <c r="J145" i="5"/>
  <c r="I145" i="5"/>
  <c r="H145" i="5"/>
  <c r="G145" i="5"/>
  <c r="F145" i="5"/>
  <c r="E145" i="5"/>
  <c r="D145" i="5"/>
  <c r="C145" i="5"/>
  <c r="B145" i="5"/>
  <c r="Q144" i="5"/>
  <c r="Q143" i="5"/>
  <c r="Q142" i="5"/>
  <c r="Q141" i="5"/>
  <c r="P138" i="5"/>
  <c r="O138" i="5"/>
  <c r="N138" i="5"/>
  <c r="M138" i="5"/>
  <c r="L138" i="5"/>
  <c r="K138" i="5"/>
  <c r="J138" i="5"/>
  <c r="I138" i="5"/>
  <c r="H138" i="5"/>
  <c r="G138" i="5"/>
  <c r="F138" i="5"/>
  <c r="E138" i="5"/>
  <c r="D138" i="5"/>
  <c r="C138" i="5"/>
  <c r="B138" i="5"/>
  <c r="Q137" i="5"/>
  <c r="Q136" i="5"/>
  <c r="Q135" i="5"/>
  <c r="Q134" i="5"/>
  <c r="P160" i="3"/>
  <c r="O160" i="3"/>
  <c r="N160" i="3"/>
  <c r="M160" i="3"/>
  <c r="L160" i="3"/>
  <c r="K160" i="3"/>
  <c r="J160" i="3"/>
  <c r="I160" i="3"/>
  <c r="H160" i="3"/>
  <c r="G160" i="3"/>
  <c r="F160" i="3"/>
  <c r="E160" i="3"/>
  <c r="D160" i="3"/>
  <c r="C160" i="3"/>
  <c r="B160" i="3"/>
  <c r="Q159" i="3"/>
  <c r="Q158" i="3"/>
  <c r="Q157" i="3"/>
  <c r="Q156" i="3"/>
  <c r="P153" i="3"/>
  <c r="O153" i="3"/>
  <c r="N153" i="3"/>
  <c r="M153" i="3"/>
  <c r="L153" i="3"/>
  <c r="K153" i="3"/>
  <c r="J153" i="3"/>
  <c r="I153" i="3"/>
  <c r="H153" i="3"/>
  <c r="G153" i="3"/>
  <c r="F153" i="3"/>
  <c r="E153" i="3"/>
  <c r="D153" i="3"/>
  <c r="C153" i="3"/>
  <c r="B153" i="3"/>
  <c r="Q152" i="3"/>
  <c r="Q151" i="3"/>
  <c r="Q150" i="3"/>
  <c r="Q149" i="3"/>
  <c r="P144" i="3"/>
  <c r="O144" i="3"/>
  <c r="N144" i="3"/>
  <c r="M144" i="3"/>
  <c r="L144" i="3"/>
  <c r="K144" i="3"/>
  <c r="J144" i="3"/>
  <c r="I144" i="3"/>
  <c r="H144" i="3"/>
  <c r="G144" i="3"/>
  <c r="F144" i="3"/>
  <c r="E144" i="3"/>
  <c r="D144" i="3"/>
  <c r="C144" i="3"/>
  <c r="B144" i="3"/>
  <c r="Q143" i="3"/>
  <c r="Q142" i="3"/>
  <c r="Q140" i="3"/>
  <c r="P137" i="3"/>
  <c r="O137" i="3"/>
  <c r="N137" i="3"/>
  <c r="M137" i="3"/>
  <c r="L137" i="3"/>
  <c r="K137" i="3"/>
  <c r="J137" i="3"/>
  <c r="I137" i="3"/>
  <c r="H137" i="3"/>
  <c r="G137" i="3"/>
  <c r="F137" i="3"/>
  <c r="E137" i="3"/>
  <c r="D137" i="3"/>
  <c r="C137" i="3"/>
  <c r="B137" i="3"/>
  <c r="Q136" i="3"/>
  <c r="Q135" i="3"/>
  <c r="Q134" i="3"/>
  <c r="Q133" i="3"/>
  <c r="Q18" i="2"/>
  <c r="O18" i="2"/>
  <c r="M18" i="2"/>
  <c r="K18" i="2"/>
  <c r="I18" i="2"/>
  <c r="G18" i="2"/>
  <c r="E18" i="2"/>
  <c r="C18" i="2"/>
  <c r="Q12" i="2"/>
  <c r="M191" i="10" l="1"/>
  <c r="K191" i="10"/>
  <c r="G191" i="10"/>
  <c r="O191" i="10"/>
  <c r="I191" i="10"/>
  <c r="Q191" i="10"/>
  <c r="R10" i="2"/>
  <c r="R11" i="2"/>
  <c r="R8" i="2"/>
  <c r="R9" i="2"/>
  <c r="S408" i="4"/>
  <c r="H18" i="2"/>
  <c r="P18" i="2"/>
  <c r="J18" i="2"/>
  <c r="P202" i="7"/>
  <c r="L202" i="7"/>
  <c r="G202" i="7"/>
  <c r="C202" i="7"/>
  <c r="O202" i="7"/>
  <c r="K202" i="7"/>
  <c r="F202" i="7"/>
  <c r="B202" i="7"/>
  <c r="N202" i="7"/>
  <c r="J202" i="7"/>
  <c r="D202" i="7"/>
  <c r="M202" i="7"/>
  <c r="H202" i="7"/>
  <c r="E202" i="7"/>
  <c r="D18" i="2"/>
  <c r="L18" i="2"/>
  <c r="M206" i="7"/>
  <c r="I206" i="7"/>
  <c r="E206" i="7"/>
  <c r="P206" i="7"/>
  <c r="L206" i="7"/>
  <c r="H206" i="7"/>
  <c r="D206" i="7"/>
  <c r="O206" i="7"/>
  <c r="K206" i="7"/>
  <c r="G206" i="7"/>
  <c r="C206" i="7"/>
  <c r="B206" i="7"/>
  <c r="N206" i="7"/>
  <c r="J206" i="7"/>
  <c r="F206" i="7"/>
  <c r="F18" i="2"/>
  <c r="N18" i="2"/>
  <c r="S426" i="4"/>
  <c r="S411" i="4"/>
  <c r="S402" i="4"/>
  <c r="S406" i="4"/>
  <c r="S410" i="4"/>
  <c r="R14" i="2"/>
  <c r="R17" i="2"/>
  <c r="R16" i="2"/>
  <c r="C8" i="13"/>
  <c r="C7" i="13"/>
  <c r="C12" i="13"/>
  <c r="C11" i="13"/>
  <c r="C14" i="13" s="1"/>
  <c r="C13" i="13"/>
  <c r="C6" i="13"/>
  <c r="C329" i="12"/>
  <c r="C328" i="12"/>
  <c r="C332" i="12"/>
  <c r="C331" i="12"/>
  <c r="C323" i="12"/>
  <c r="C325" i="12"/>
  <c r="C324" i="12"/>
  <c r="C317" i="12"/>
  <c r="C320" i="12"/>
  <c r="C319" i="12"/>
  <c r="C318" i="12"/>
  <c r="G321" i="10"/>
  <c r="G325" i="10"/>
  <c r="G324" i="10"/>
  <c r="G323" i="10"/>
  <c r="G319" i="10"/>
  <c r="G322" i="10"/>
  <c r="G318" i="10"/>
  <c r="O321" i="10"/>
  <c r="O320" i="10"/>
  <c r="O325" i="10"/>
  <c r="O322" i="10"/>
  <c r="O318" i="10"/>
  <c r="O323" i="10"/>
  <c r="O319" i="10"/>
  <c r="C338" i="10"/>
  <c r="C341" i="10"/>
  <c r="C337" i="10"/>
  <c r="C340" i="10"/>
  <c r="C336" i="10"/>
  <c r="C339" i="10"/>
  <c r="K341" i="10"/>
  <c r="K340" i="10"/>
  <c r="K336" i="10"/>
  <c r="K338" i="10"/>
  <c r="K337" i="10"/>
  <c r="C348" i="10"/>
  <c r="C344" i="10"/>
  <c r="C347" i="10"/>
  <c r="C346" i="10"/>
  <c r="C345" i="10"/>
  <c r="M344" i="10"/>
  <c r="M347" i="10"/>
  <c r="M346" i="10"/>
  <c r="M348" i="10"/>
  <c r="I325" i="10"/>
  <c r="I324" i="10"/>
  <c r="I321" i="10"/>
  <c r="I322" i="10"/>
  <c r="I320" i="10"/>
  <c r="I318" i="10"/>
  <c r="I319" i="10"/>
  <c r="I323" i="10"/>
  <c r="Q325" i="10"/>
  <c r="Q324" i="10"/>
  <c r="Q323" i="10"/>
  <c r="Q320" i="10"/>
  <c r="Q319" i="10"/>
  <c r="Q321" i="10"/>
  <c r="Q322" i="10"/>
  <c r="Q318" i="10"/>
  <c r="Q331" i="10"/>
  <c r="Q328" i="10"/>
  <c r="Q333" i="10"/>
  <c r="Q332" i="10"/>
  <c r="Q329" i="10"/>
  <c r="Q330" i="10"/>
  <c r="E339" i="10"/>
  <c r="E338" i="10"/>
  <c r="E337" i="10"/>
  <c r="E341" i="10"/>
  <c r="E340" i="10"/>
  <c r="M338" i="10"/>
  <c r="M337" i="10"/>
  <c r="M341" i="10"/>
  <c r="M340" i="10"/>
  <c r="M339" i="10"/>
  <c r="G345" i="10"/>
  <c r="G347" i="10"/>
  <c r="G346" i="10"/>
  <c r="G348" i="10"/>
  <c r="G344" i="10"/>
  <c r="O347" i="10"/>
  <c r="O346" i="10"/>
  <c r="O345" i="10"/>
  <c r="O344" i="10"/>
  <c r="O348" i="10"/>
  <c r="C323" i="10"/>
  <c r="C319" i="10"/>
  <c r="C322" i="10"/>
  <c r="C318" i="10"/>
  <c r="C320" i="10"/>
  <c r="C325" i="10"/>
  <c r="C324" i="10"/>
  <c r="C321" i="10"/>
  <c r="K323" i="10"/>
  <c r="K319" i="10"/>
  <c r="K321" i="10"/>
  <c r="K325" i="10"/>
  <c r="K324" i="10"/>
  <c r="K322" i="10"/>
  <c r="K320" i="10"/>
  <c r="K318" i="10"/>
  <c r="G339" i="10"/>
  <c r="G338" i="10"/>
  <c r="G337" i="10"/>
  <c r="G336" i="10"/>
  <c r="G341" i="10"/>
  <c r="G340" i="10"/>
  <c r="O338" i="10"/>
  <c r="O337" i="10"/>
  <c r="O336" i="10"/>
  <c r="O341" i="10"/>
  <c r="O340" i="10"/>
  <c r="O339" i="10"/>
  <c r="I347" i="10"/>
  <c r="I346" i="10"/>
  <c r="I348" i="10"/>
  <c r="I344" i="10"/>
  <c r="I345" i="10"/>
  <c r="Q347" i="10"/>
  <c r="Q346" i="10"/>
  <c r="Q345" i="10"/>
  <c r="Q348" i="10"/>
  <c r="Q344" i="10"/>
  <c r="E322" i="10"/>
  <c r="E318" i="10"/>
  <c r="E323" i="10"/>
  <c r="E319" i="10"/>
  <c r="E325" i="10"/>
  <c r="E324" i="10"/>
  <c r="E321" i="10"/>
  <c r="M322" i="10"/>
  <c r="M318" i="10"/>
  <c r="M325" i="10"/>
  <c r="M324" i="10"/>
  <c r="M323" i="10"/>
  <c r="M319" i="10"/>
  <c r="M321" i="10"/>
  <c r="I339" i="10"/>
  <c r="I338" i="10"/>
  <c r="I337" i="10"/>
  <c r="I341" i="10"/>
  <c r="I340" i="10"/>
  <c r="Q338" i="10"/>
  <c r="Q337" i="10"/>
  <c r="Q336" i="10"/>
  <c r="Q341" i="10"/>
  <c r="Q340" i="10"/>
  <c r="Q339" i="10"/>
  <c r="K348" i="10"/>
  <c r="K344" i="10"/>
  <c r="K345" i="10"/>
  <c r="K347" i="10"/>
  <c r="K346" i="10"/>
  <c r="S430" i="4"/>
  <c r="S434" i="4"/>
  <c r="S435" i="4"/>
  <c r="S403" i="4"/>
  <c r="S431" i="4"/>
  <c r="S404" i="4"/>
  <c r="S412" i="4"/>
  <c r="S428" i="4"/>
  <c r="S432" i="4"/>
  <c r="S436" i="4"/>
  <c r="S407" i="4"/>
  <c r="S427" i="4"/>
  <c r="S405" i="4"/>
  <c r="S409" i="4"/>
  <c r="S413" i="4"/>
  <c r="S429" i="4"/>
  <c r="S433" i="4"/>
  <c r="S437" i="4"/>
  <c r="S37" i="8"/>
  <c r="S38" i="8"/>
  <c r="S36" i="8"/>
  <c r="S20" i="8"/>
  <c r="S22" i="8"/>
  <c r="S18" i="8"/>
  <c r="S21" i="8"/>
  <c r="S19" i="8"/>
  <c r="S17" i="8"/>
  <c r="S13" i="8"/>
  <c r="S7" i="8"/>
  <c r="S9" i="8"/>
  <c r="S12" i="8"/>
  <c r="S10" i="8"/>
  <c r="S8" i="8"/>
  <c r="S5" i="8"/>
  <c r="S11" i="8"/>
  <c r="S70" i="8"/>
  <c r="S66" i="8"/>
  <c r="S68" i="8"/>
  <c r="S71" i="8"/>
  <c r="S69" i="8"/>
  <c r="S67" i="8"/>
  <c r="S65" i="8"/>
  <c r="S64" i="8"/>
  <c r="S31" i="8"/>
  <c r="S30" i="8"/>
  <c r="S28" i="8"/>
  <c r="S27" i="8"/>
  <c r="C418" i="11"/>
  <c r="C416" i="11"/>
  <c r="C422" i="11"/>
  <c r="C420" i="11"/>
  <c r="C421" i="11"/>
  <c r="C419" i="11"/>
  <c r="C417" i="11"/>
  <c r="C443" i="11"/>
  <c r="C442" i="11"/>
  <c r="C441" i="11"/>
  <c r="C444" i="11"/>
  <c r="E420" i="11"/>
  <c r="E421" i="11"/>
  <c r="E418" i="11"/>
  <c r="E416" i="11"/>
  <c r="E417" i="11"/>
  <c r="C449" i="11"/>
  <c r="C448" i="11"/>
  <c r="C446" i="11"/>
  <c r="C408" i="11"/>
  <c r="C406" i="11"/>
  <c r="C414" i="11"/>
  <c r="C409" i="11"/>
  <c r="C413" i="11"/>
  <c r="C411" i="11"/>
  <c r="C412" i="11"/>
  <c r="C410" i="11"/>
  <c r="C407" i="11"/>
  <c r="C428" i="11"/>
  <c r="C426" i="11"/>
  <c r="C427" i="11"/>
  <c r="E412" i="11"/>
  <c r="E410" i="11"/>
  <c r="E407" i="11"/>
  <c r="E413" i="11"/>
  <c r="E408" i="11"/>
  <c r="E406" i="11"/>
  <c r="E411" i="11"/>
  <c r="C437" i="11"/>
  <c r="C433" i="11"/>
  <c r="C432" i="11"/>
  <c r="C435" i="11"/>
  <c r="C438" i="11"/>
  <c r="C434" i="11"/>
  <c r="C436" i="11"/>
  <c r="C431" i="11"/>
  <c r="K334" i="10"/>
  <c r="C466" i="11"/>
  <c r="C468" i="11"/>
  <c r="C478" i="11"/>
  <c r="R342" i="10"/>
  <c r="E456" i="11"/>
  <c r="Q173" i="27"/>
  <c r="R170" i="27" s="1"/>
  <c r="E467" i="11"/>
  <c r="O334" i="10"/>
  <c r="E459" i="11"/>
  <c r="E468" i="11"/>
  <c r="E461" i="11"/>
  <c r="E466" i="11"/>
  <c r="C470" i="11"/>
  <c r="C479" i="11"/>
  <c r="I334" i="10"/>
  <c r="C495" i="11"/>
  <c r="C494" i="11"/>
  <c r="J212" i="25"/>
  <c r="K195" i="25" s="1"/>
  <c r="J237" i="25"/>
  <c r="K224" i="25" s="1"/>
  <c r="C463" i="11"/>
  <c r="C456" i="11"/>
  <c r="C487" i="11"/>
  <c r="C486" i="11"/>
  <c r="G334" i="10"/>
  <c r="R334" i="10"/>
  <c r="R348" i="10"/>
  <c r="Q211" i="7"/>
  <c r="Q221" i="7"/>
  <c r="E460" i="11"/>
  <c r="R326" i="10"/>
  <c r="M334" i="10"/>
  <c r="Q216" i="7"/>
  <c r="R440" i="4"/>
  <c r="C5" i="13"/>
  <c r="C9" i="13" s="1"/>
  <c r="Q153" i="5"/>
  <c r="H154" i="5" s="1"/>
  <c r="R438" i="4"/>
  <c r="R439" i="4"/>
  <c r="R414" i="4"/>
  <c r="C334" i="10"/>
  <c r="E469" i="11"/>
  <c r="E479" i="11"/>
  <c r="C484" i="11"/>
  <c r="C488" i="11"/>
  <c r="C500" i="11"/>
  <c r="C461" i="11"/>
  <c r="C498" i="11"/>
  <c r="C459" i="11"/>
  <c r="C457" i="11"/>
  <c r="C460" i="11"/>
  <c r="C467" i="11"/>
  <c r="C469" i="11"/>
  <c r="R415" i="4"/>
  <c r="R459" i="4"/>
  <c r="R457" i="4"/>
  <c r="R458" i="4"/>
  <c r="Q227" i="7"/>
  <c r="R416" i="4"/>
  <c r="Q145" i="5"/>
  <c r="H146" i="5" s="1"/>
  <c r="Q138" i="5"/>
  <c r="E139" i="5" s="1"/>
  <c r="Q160" i="3"/>
  <c r="K161" i="3" s="1"/>
  <c r="Q160" i="5"/>
  <c r="R157" i="5" s="1"/>
  <c r="Q144" i="3"/>
  <c r="B145" i="3" s="1"/>
  <c r="Q153" i="3"/>
  <c r="J154" i="3" s="1"/>
  <c r="Q137" i="3"/>
  <c r="D138" i="3" s="1"/>
  <c r="Q231" i="7"/>
  <c r="R18" i="2" l="1"/>
  <c r="R12" i="2"/>
  <c r="O138" i="3"/>
  <c r="C213" i="25"/>
  <c r="J145" i="3"/>
  <c r="R417" i="4"/>
  <c r="K7" i="1"/>
  <c r="K5" i="1"/>
  <c r="K6" i="1" s="1"/>
  <c r="S414" i="4"/>
  <c r="D213" i="25"/>
  <c r="K197" i="25"/>
  <c r="H145" i="3"/>
  <c r="F213" i="25"/>
  <c r="O145" i="3"/>
  <c r="I342" i="10"/>
  <c r="K194" i="25"/>
  <c r="F138" i="3"/>
  <c r="K200" i="25"/>
  <c r="N146" i="5"/>
  <c r="L146" i="5"/>
  <c r="R418" i="4"/>
  <c r="H154" i="3"/>
  <c r="K154" i="5"/>
  <c r="F154" i="5"/>
  <c r="P154" i="5"/>
  <c r="G146" i="5"/>
  <c r="H213" i="25"/>
  <c r="K198" i="25"/>
  <c r="E145" i="3"/>
  <c r="G213" i="25"/>
  <c r="K201" i="25"/>
  <c r="L145" i="3"/>
  <c r="J138" i="3"/>
  <c r="K204" i="25"/>
  <c r="C145" i="3"/>
  <c r="K207" i="25"/>
  <c r="N145" i="3"/>
  <c r="P138" i="3"/>
  <c r="G154" i="3"/>
  <c r="G154" i="5"/>
  <c r="M154" i="5"/>
  <c r="D154" i="5"/>
  <c r="M138" i="3"/>
  <c r="K203" i="25"/>
  <c r="L138" i="3"/>
  <c r="F154" i="3"/>
  <c r="N154" i="5"/>
  <c r="I154" i="5"/>
  <c r="F146" i="5"/>
  <c r="K206" i="25"/>
  <c r="M145" i="3"/>
  <c r="K138" i="3"/>
  <c r="K209" i="25"/>
  <c r="K193" i="25"/>
  <c r="P146" i="5"/>
  <c r="D145" i="3"/>
  <c r="B138" i="3"/>
  <c r="B213" i="25"/>
  <c r="K196" i="25"/>
  <c r="K145" i="3"/>
  <c r="I138" i="3"/>
  <c r="I213" i="25"/>
  <c r="K199" i="25"/>
  <c r="F145" i="3"/>
  <c r="H138" i="3"/>
  <c r="O154" i="5"/>
  <c r="J154" i="5"/>
  <c r="E154" i="5"/>
  <c r="K202" i="25"/>
  <c r="I145" i="3"/>
  <c r="C138" i="3"/>
  <c r="K205" i="25"/>
  <c r="P145" i="3"/>
  <c r="N138" i="3"/>
  <c r="K208" i="25"/>
  <c r="G145" i="3"/>
  <c r="E138" i="3"/>
  <c r="E213" i="25"/>
  <c r="D146" i="5"/>
  <c r="O146" i="5"/>
  <c r="M146" i="5"/>
  <c r="I146" i="5"/>
  <c r="C146" i="5"/>
  <c r="B146" i="5"/>
  <c r="K146" i="5"/>
  <c r="E146" i="5"/>
  <c r="J146" i="5"/>
  <c r="H139" i="5"/>
  <c r="G139" i="5"/>
  <c r="F139" i="5"/>
  <c r="B139" i="5"/>
  <c r="D139" i="5"/>
  <c r="C139" i="5"/>
  <c r="M139" i="5"/>
  <c r="P139" i="5"/>
  <c r="O139" i="5"/>
  <c r="N139" i="5"/>
  <c r="I139" i="5"/>
  <c r="L139" i="5"/>
  <c r="K139" i="5"/>
  <c r="J139" i="5"/>
  <c r="R169" i="27"/>
  <c r="R168" i="27"/>
  <c r="O174" i="27"/>
  <c r="N174" i="27"/>
  <c r="M174" i="27"/>
  <c r="L174" i="27"/>
  <c r="K174" i="27"/>
  <c r="J174" i="27"/>
  <c r="E174" i="27"/>
  <c r="H174" i="27"/>
  <c r="G174" i="27"/>
  <c r="B174" i="27"/>
  <c r="R172" i="27"/>
  <c r="D174" i="27"/>
  <c r="C321" i="12"/>
  <c r="K220" i="25"/>
  <c r="D238" i="25"/>
  <c r="K230" i="25"/>
  <c r="K236" i="25"/>
  <c r="K223" i="25"/>
  <c r="K222" i="25"/>
  <c r="F238" i="25"/>
  <c r="B238" i="25"/>
  <c r="K221" i="25"/>
  <c r="C238" i="25"/>
  <c r="K225" i="25"/>
  <c r="K231" i="25"/>
  <c r="K232" i="25"/>
  <c r="G238" i="25"/>
  <c r="K226" i="25"/>
  <c r="K233" i="25"/>
  <c r="K228" i="25"/>
  <c r="K235" i="25"/>
  <c r="K219" i="25"/>
  <c r="I238" i="25"/>
  <c r="K234" i="25"/>
  <c r="K218" i="25"/>
  <c r="E238" i="25"/>
  <c r="H238" i="25"/>
  <c r="K227" i="25"/>
  <c r="K229" i="25"/>
  <c r="S416" i="4"/>
  <c r="R419" i="4"/>
  <c r="R400" i="4"/>
  <c r="R460" i="4"/>
  <c r="S457" i="4"/>
  <c r="S415" i="4"/>
  <c r="R441" i="4"/>
  <c r="S438" i="4"/>
  <c r="S396" i="4"/>
  <c r="R399" i="4"/>
  <c r="S458" i="4"/>
  <c r="R461" i="4"/>
  <c r="S439" i="4"/>
  <c r="R442" i="4"/>
  <c r="S459" i="4"/>
  <c r="R462" i="4"/>
  <c r="R398" i="4"/>
  <c r="S395" i="4"/>
  <c r="S440" i="4"/>
  <c r="R443" i="4"/>
  <c r="P161" i="5"/>
  <c r="O161" i="5"/>
  <c r="N161" i="5"/>
  <c r="I161" i="5"/>
  <c r="L161" i="5"/>
  <c r="K161" i="5"/>
  <c r="J161" i="5"/>
  <c r="E161" i="5"/>
  <c r="H161" i="5"/>
  <c r="G161" i="5"/>
  <c r="F161" i="5"/>
  <c r="D161" i="5"/>
  <c r="C154" i="5"/>
  <c r="C161" i="5"/>
  <c r="B154" i="5"/>
  <c r="B161" i="5"/>
  <c r="M161" i="5"/>
  <c r="B161" i="3"/>
  <c r="M161" i="3"/>
  <c r="H161" i="3"/>
  <c r="G161" i="3"/>
  <c r="N161" i="3"/>
  <c r="M154" i="3"/>
  <c r="E161" i="3"/>
  <c r="D154" i="3"/>
  <c r="D161" i="3"/>
  <c r="C154" i="3"/>
  <c r="C161" i="3"/>
  <c r="B154" i="3"/>
  <c r="J161" i="3"/>
  <c r="I154" i="3"/>
  <c r="P154" i="3"/>
  <c r="P161" i="3"/>
  <c r="O154" i="3"/>
  <c r="O161" i="3"/>
  <c r="N154" i="3"/>
  <c r="F161" i="3"/>
  <c r="E154" i="3"/>
  <c r="L154" i="3"/>
  <c r="L161" i="3"/>
  <c r="K154" i="3"/>
  <c r="R68" i="28"/>
  <c r="R69" i="28"/>
  <c r="R66" i="28"/>
  <c r="R67" i="28"/>
  <c r="B71" i="28"/>
  <c r="P71" i="28"/>
  <c r="O71" i="28"/>
  <c r="N71" i="28"/>
  <c r="M71" i="28"/>
  <c r="L71" i="28"/>
  <c r="K71" i="28"/>
  <c r="J71" i="28"/>
  <c r="H71" i="28"/>
  <c r="G71" i="28"/>
  <c r="F71" i="28"/>
  <c r="E71" i="28"/>
  <c r="D71" i="28"/>
  <c r="C71" i="28"/>
  <c r="Q174" i="27"/>
  <c r="R173" i="27"/>
  <c r="F174" i="27"/>
  <c r="I174" i="27"/>
  <c r="P174" i="27"/>
  <c r="R171" i="27"/>
  <c r="C174" i="27"/>
  <c r="O326" i="10"/>
  <c r="K326" i="10"/>
  <c r="C326" i="10"/>
  <c r="M342" i="10"/>
  <c r="G342" i="10"/>
  <c r="G326" i="10"/>
  <c r="K187" i="25"/>
  <c r="C481" i="11"/>
  <c r="C496" i="11"/>
  <c r="R158" i="5"/>
  <c r="R156" i="5"/>
  <c r="R151" i="3"/>
  <c r="R135" i="5"/>
  <c r="C501" i="11"/>
  <c r="E342" i="10"/>
  <c r="O342" i="10"/>
  <c r="M326" i="10"/>
  <c r="C472" i="11"/>
  <c r="R143" i="3"/>
  <c r="Q334" i="10"/>
  <c r="E326" i="10"/>
  <c r="I326" i="10"/>
  <c r="E422" i="11"/>
  <c r="E464" i="11"/>
  <c r="R142" i="5"/>
  <c r="E472" i="11"/>
  <c r="Q342" i="10"/>
  <c r="R150" i="5"/>
  <c r="C429" i="11"/>
  <c r="C490" i="11"/>
  <c r="C464" i="11"/>
  <c r="E481" i="11"/>
  <c r="K342" i="10"/>
  <c r="Q326" i="10"/>
  <c r="S33" i="8"/>
  <c r="R134" i="5"/>
  <c r="C315" i="12"/>
  <c r="S72" i="8"/>
  <c r="S40" i="8"/>
  <c r="C342" i="10"/>
  <c r="C326" i="12"/>
  <c r="E414" i="11"/>
  <c r="Q202" i="7"/>
  <c r="S23" i="8"/>
  <c r="R149" i="5"/>
  <c r="R151" i="5"/>
  <c r="R152" i="5"/>
  <c r="S14" i="8"/>
  <c r="S60" i="8"/>
  <c r="Q206" i="7"/>
  <c r="R158" i="3"/>
  <c r="R156" i="3"/>
  <c r="R143" i="5"/>
  <c r="R159" i="5"/>
  <c r="R144" i="5"/>
  <c r="R141" i="5"/>
  <c r="R137" i="5"/>
  <c r="R136" i="5"/>
  <c r="R149" i="3"/>
  <c r="R150" i="3"/>
  <c r="R142" i="3"/>
  <c r="R152" i="3"/>
  <c r="R157" i="3"/>
  <c r="R159" i="3"/>
  <c r="R136" i="3"/>
  <c r="R134" i="3"/>
  <c r="R133" i="3"/>
  <c r="R135" i="3"/>
  <c r="R70" i="28" l="1"/>
  <c r="Q71" i="28"/>
  <c r="J188" i="25"/>
  <c r="J213" i="25"/>
  <c r="Q146" i="5"/>
  <c r="K237" i="25"/>
  <c r="K212" i="25"/>
  <c r="J238" i="25"/>
  <c r="R153" i="5"/>
  <c r="R160" i="5"/>
  <c r="Q154" i="5"/>
  <c r="R145" i="5"/>
  <c r="R160" i="3"/>
  <c r="Q161" i="3"/>
  <c r="R138" i="5"/>
  <c r="Q139" i="5"/>
  <c r="Q161" i="5"/>
  <c r="Q154" i="3"/>
  <c r="R144" i="3"/>
  <c r="R153" i="3"/>
  <c r="Q145" i="3"/>
  <c r="R137" i="3"/>
  <c r="Q138" i="3"/>
  <c r="M18" i="1"/>
  <c r="N84" i="8"/>
</calcChain>
</file>

<file path=xl/sharedStrings.xml><?xml version="1.0" encoding="utf-8"?>
<sst xmlns="http://schemas.openxmlformats.org/spreadsheetml/2006/main" count="6369" uniqueCount="997">
  <si>
    <t>Semi-Annual Comparisons</t>
  </si>
  <si>
    <t>Apr 2013 through Sep 2013</t>
  </si>
  <si>
    <t>Oct 2013 through Mar 2014</t>
  </si>
  <si>
    <t>Number of Reports Received</t>
  </si>
  <si>
    <t>Substantiation Rate</t>
  </si>
  <si>
    <t>Number of Reports Investigated &amp; Closed</t>
  </si>
  <si>
    <t>Number of Reports Responded to</t>
  </si>
  <si>
    <t>Number of Children in Out-of-Home Care on the Last Day of Reporting Period</t>
  </si>
  <si>
    <t>Number of Children in Shelter for More than 21 Days</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</si>
  <si>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</si>
  <si>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</si>
  <si>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</si>
  <si>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</si>
  <si>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</si>
  <si>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</si>
  <si>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</si>
  <si>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Neglect</t>
  </si>
  <si>
    <t>Physical Abuse</t>
  </si>
  <si>
    <t>Sexual Abuse</t>
  </si>
  <si>
    <t>Emotional Abuse</t>
  </si>
  <si>
    <t>Total</t>
  </si>
  <si>
    <t>October 2015 – March 2016</t>
  </si>
  <si>
    <t>April 2016 – September 2016</t>
  </si>
  <si>
    <t>October 2016 – March 2017</t>
  </si>
  <si>
    <t>April 2017 – September 2017</t>
  </si>
  <si>
    <t>Total Reports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</si>
  <si>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</si>
  <si>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</si>
  <si>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</si>
  <si>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</si>
  <si>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</si>
  <si>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</si>
  <si>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</si>
  <si>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</si>
  <si>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</si>
  <si>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</si>
  <si>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</si>
  <si>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</si>
  <si>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</si>
  <si>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</si>
  <si>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</si>
  <si>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</si>
  <si>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</si>
  <si>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</si>
  <si>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</si>
  <si>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</si>
  <si>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</si>
  <si>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</si>
  <si>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</si>
  <si>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</si>
  <si>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</si>
  <si>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</si>
  <si>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</si>
  <si>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</si>
  <si>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</si>
  <si>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</si>
  <si>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</si>
  <si>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</si>
  <si>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</si>
  <si>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</si>
  <si>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</si>
  <si>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</si>
  <si>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</si>
  <si>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</si>
  <si>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</si>
  <si>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</si>
  <si>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</si>
  <si>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</si>
  <si>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</si>
  <si>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</si>
  <si>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</si>
  <si>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</si>
  <si>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</si>
  <si>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</si>
  <si>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</si>
  <si>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</si>
  <si>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</si>
  <si>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</si>
  <si>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</si>
  <si>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</si>
  <si>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</si>
  <si>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</si>
  <si>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</si>
  <si>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</si>
  <si>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</si>
  <si>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</si>
  <si>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</si>
  <si>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</si>
  <si>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</si>
  <si>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</si>
  <si>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</si>
  <si>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</si>
  <si>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</si>
  <si>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</si>
  <si>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</si>
  <si>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</si>
  <si>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</si>
  <si>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</si>
  <si>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</si>
  <si>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</si>
  <si>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</si>
  <si>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</si>
  <si>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</si>
  <si>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</si>
  <si>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</si>
  <si>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</si>
  <si>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</si>
  <si>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</si>
  <si>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</si>
  <si>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</si>
  <si>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</si>
  <si>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</si>
  <si>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</si>
  <si>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</si>
  <si>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</si>
  <si>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</si>
  <si>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</si>
  <si>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</si>
  <si>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</si>
  <si>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</si>
  <si>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</si>
  <si>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</si>
  <si>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</si>
  <si>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</si>
  <si>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</si>
  <si>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</si>
  <si>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</si>
  <si>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</si>
  <si>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</si>
  <si>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</si>
  <si>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</si>
  <si>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</si>
  <si>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</si>
  <si>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</si>
  <si>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</si>
  <si>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</si>
  <si>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</si>
  <si>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</si>
  <si>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</si>
  <si>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</si>
  <si>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</si>
  <si>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</si>
  <si>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</si>
  <si>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</si>
  <si>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</si>
  <si>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</si>
  <si>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</si>
  <si>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</si>
  <si>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</si>
  <si>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</si>
  <si>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</si>
  <si>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</si>
  <si>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</si>
  <si>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</si>
  <si>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</si>
  <si>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</si>
  <si>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</si>
  <si>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</si>
  <si>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</si>
  <si>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</si>
  <si>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</si>
  <si>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</si>
  <si>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</si>
  <si>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</si>
  <si>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</si>
  <si>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</si>
  <si>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</si>
  <si>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</si>
  <si>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</si>
  <si>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</si>
  <si>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</si>
  <si>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</si>
  <si>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</si>
  <si>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</si>
  <si>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</si>
  <si>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</si>
  <si>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</si>
  <si>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</si>
  <si>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</si>
  <si>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</si>
  <si>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</si>
  <si>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</si>
  <si>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</si>
  <si>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</si>
  <si>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</si>
  <si>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</si>
  <si>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</si>
  <si>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</si>
  <si>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</si>
  <si>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</si>
  <si>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</si>
  <si>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</si>
  <si>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</si>
  <si>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</si>
  <si>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</si>
  <si>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</si>
  <si>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</si>
  <si>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</si>
  <si>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</si>
  <si>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</si>
  <si>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</si>
  <si>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</si>
  <si>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</si>
  <si>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</si>
  <si>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</si>
  <si>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</si>
  <si>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</si>
  <si>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</si>
  <si>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</si>
  <si>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</si>
  <si>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</si>
  <si>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</si>
  <si>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</si>
  <si>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</si>
  <si>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</si>
  <si>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</si>
  <si>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</si>
  <si>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</si>
  <si>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</si>
  <si>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</si>
  <si>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</si>
  <si>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</si>
  <si>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</si>
  <si>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</si>
  <si>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</si>
  <si>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</si>
  <si>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</si>
  <si>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</si>
  <si>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</si>
  <si>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</si>
  <si>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</si>
  <si>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</si>
  <si>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</si>
  <si>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Oct 2014 - Mar 2015</t>
  </si>
  <si>
    <t>Apr 2016 - Sep 2016</t>
  </si>
  <si>
    <t>Oct 2016 - Mar 2017</t>
  </si>
  <si>
    <t>SEMI-ANNUAL COMPARISONS</t>
  </si>
  <si>
    <t>Reports -No Jurisdiction (military/tribal)</t>
  </si>
  <si>
    <t>Oct 2015 - Mar 2016</t>
  </si>
  <si>
    <t>Apr 2017 - Sep 2017</t>
  </si>
  <si>
    <t>Jul 2018 - Dec 2018</t>
  </si>
  <si>
    <t>Jan 2018 - Jun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</si>
  <si>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</si>
  <si>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</si>
  <si>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</si>
  <si>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</si>
  <si>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</si>
  <si>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</si>
  <si>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</si>
  <si>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</si>
  <si>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</si>
  <si>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</si>
  <si>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Total OOH Population</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</si>
  <si>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</si>
  <si>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</si>
  <si>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</si>
  <si>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</si>
  <si>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</si>
  <si>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</si>
  <si>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</si>
  <si>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</si>
  <si>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10/1/2017 through 3/31/2018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</si>
  <si>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</si>
  <si>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</si>
  <si>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</si>
  <si>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</si>
  <si>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</si>
  <si>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</si>
  <si>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</si>
  <si>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</si>
  <si>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</si>
  <si>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</si>
  <si>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</si>
  <si>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</si>
  <si>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</si>
  <si>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</si>
  <si>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</si>
  <si>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</si>
  <si>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 xml:space="preserve">Newly enrolled during period </t>
  </si>
  <si>
    <t>Enrolled at beginning of period</t>
  </si>
  <si>
    <t xml:space="preserve">Enrolled at end of period </t>
  </si>
  <si>
    <t>Employee Rating for Specialists completing the training academy.</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</si>
  <si>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</si>
  <si>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</si>
  <si>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</si>
  <si>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</si>
  <si>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</si>
  <si>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</si>
  <si>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</si>
  <si>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</si>
  <si>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</si>
  <si>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</si>
  <si>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</si>
  <si>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original dependency cases court denied or dismissed.</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</si>
  <si>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</si>
  <si>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</si>
  <si>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</si>
  <si>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</si>
  <si>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</si>
  <si>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</si>
  <si>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</si>
  <si>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</si>
  <si>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</si>
  <si>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</si>
  <si>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</si>
  <si>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</si>
  <si>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</si>
  <si>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</si>
  <si>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</si>
  <si>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</si>
  <si>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</si>
  <si>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</si>
  <si>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</si>
  <si>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</si>
  <si>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</si>
  <si>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Long Term Foster Care</t>
  </si>
  <si>
    <r>
      <t xml:space="preserve">Percent Upheld </t>
    </r>
    <r>
      <rPr>
        <b/>
        <vertAlign val="superscript"/>
        <sz val="12"/>
        <color theme="1"/>
        <rFont val="Calibri"/>
        <family val="2"/>
        <scheme val="minor"/>
      </rPr>
      <t>7</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</si>
  <si>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</si>
  <si>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</si>
  <si>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</si>
  <si>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</si>
  <si>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</si>
  <si>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</si>
  <si>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</si>
  <si>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</si>
  <si>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</si>
  <si>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t xml:space="preserve">The number of child maltreatment deaths presented in the Semi-Annual Report is not comparable to child maltreatment deaths reported on the website by the Arizona Department of Child Safety (ADCS). </t>
  </si>
  <si>
    <t>3 to 5</t>
  </si>
  <si>
    <t>6 to 9</t>
  </si>
  <si>
    <t>10 to 12</t>
  </si>
  <si>
    <t>Range Minimum</t>
  </si>
  <si>
    <t>Range Maximum</t>
  </si>
  <si>
    <t>1 to 2 years</t>
  </si>
  <si>
    <t>2 to 3 years</t>
  </si>
  <si>
    <t>Average Length</t>
  </si>
  <si>
    <t>Children Receiving Visits *</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</si>
  <si>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</si>
  <si>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</si>
  <si>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</si>
  <si>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</si>
  <si>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</si>
  <si>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</si>
  <si>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</si>
  <si>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</si>
  <si>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</si>
  <si>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</si>
  <si>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</si>
  <si>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</si>
  <si>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</si>
  <si>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</si>
  <si>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</si>
  <si>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</si>
  <si>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</si>
  <si>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</si>
  <si>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</si>
  <si>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</si>
  <si>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</si>
  <si>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</si>
  <si>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</si>
  <si>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</si>
  <si>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</si>
  <si>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</si>
  <si>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</si>
  <si>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</si>
  <si>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</si>
  <si>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</si>
  <si>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</si>
  <si>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</si>
  <si>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</si>
  <si>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</si>
  <si>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</si>
  <si>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</si>
  <si>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</si>
  <si>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</si>
  <si>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</si>
  <si>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</si>
  <si>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</si>
  <si>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</si>
  <si>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</si>
  <si>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</si>
  <si>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</si>
  <si>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</si>
  <si>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</si>
  <si>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</si>
  <si>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</si>
  <si>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</si>
  <si>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</si>
  <si>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</si>
  <si>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</si>
  <si>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</si>
  <si>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</si>
  <si>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</si>
  <si>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</si>
  <si>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</si>
  <si>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</si>
  <si>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</si>
  <si>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</si>
  <si>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</si>
  <si>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</si>
  <si>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</si>
  <si>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</si>
  <si>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</si>
  <si>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</si>
  <si>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</si>
  <si>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</si>
  <si>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</si>
  <si>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</si>
  <si>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</si>
  <si>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t>Percent of Office of Administrative Hearings (OAH) decisions 
where case findings are affirmed.</t>
  </si>
  <si>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</si>
  <si>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</si>
  <si>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</si>
  <si>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</si>
  <si>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</si>
  <si>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</si>
  <si>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</si>
  <si>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</si>
  <si>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</si>
  <si>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</si>
  <si>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</si>
  <si>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</si>
  <si>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</si>
  <si>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</si>
  <si>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</si>
  <si>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</si>
  <si>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t>Unlicensed Kinship Homes</t>
  </si>
  <si>
    <t>BED SPACES</t>
  </si>
  <si>
    <t># of Reports</t>
  </si>
  <si>
    <t># of Report</t>
  </si>
  <si>
    <t># of FOSTER HOMES</t>
  </si>
  <si>
    <t>as of 03/31/2017</t>
  </si>
  <si>
    <t>Total Licensed Foster Homes</t>
  </si>
  <si>
    <t>2 years 10 months</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</si>
  <si>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</si>
  <si>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</si>
  <si>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</si>
  <si>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</si>
  <si>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</si>
  <si>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</si>
  <si>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</si>
  <si>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13-14</t>
  </si>
  <si>
    <t>Unsubstantiated</t>
  </si>
  <si>
    <t xml:space="preserve">  % OF TOTAL</t>
  </si>
  <si>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</si>
  <si>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</si>
  <si>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</si>
  <si>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</si>
  <si>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</si>
  <si>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</si>
  <si>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</si>
  <si>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</si>
  <si>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</si>
  <si>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</si>
  <si>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</si>
  <si>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</si>
  <si>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</si>
  <si>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</si>
  <si>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</si>
  <si>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</si>
  <si>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</si>
  <si>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</si>
  <si>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</si>
  <si>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</si>
  <si>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</si>
  <si>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</si>
  <si>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</si>
  <si>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</si>
  <si>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</si>
  <si>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</si>
  <si>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</si>
  <si>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</si>
  <si>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</si>
  <si>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</si>
  <si>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</si>
  <si>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DCS SPECIALISTS</t>
    </r>
    <r>
      <rPr>
        <sz val="14"/>
        <color theme="0"/>
        <rFont val="Calibri"/>
        <family val="2"/>
        <scheme val="minor"/>
      </rPr>
      <t xml:space="preserve"> </t>
    </r>
    <r>
      <rPr>
        <b/>
        <sz val="12"/>
        <color theme="0"/>
        <rFont val="Calibri"/>
        <family val="2"/>
        <scheme val="minor"/>
      </rPr>
      <t>(B4 and  B31)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</si>
  <si>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</si>
  <si>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</si>
  <si>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</si>
  <si>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</si>
  <si>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</si>
  <si>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</si>
  <si>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</si>
  <si>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</si>
  <si>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</si>
  <si>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</si>
  <si>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</si>
  <si>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</si>
  <si>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</si>
  <si>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and Percentage of Foster Homes not Receiving Visitation</t>
    </r>
    <r>
      <rPr>
        <b/>
        <vertAlign val="superscript"/>
        <sz val="10"/>
        <color rgb="FF000000"/>
        <rFont val="Calibri"/>
        <family val="2"/>
        <scheme val="minor"/>
      </rPr>
      <t>4</t>
    </r>
  </si>
  <si>
    <t>July 2018 - 
December 2018</t>
  </si>
  <si>
    <t>July 2018 – 
December 2018</t>
  </si>
  <si>
    <t>as of 12/31/2018</t>
  </si>
  <si>
    <r>
      <t xml:space="preserve"> RUNAWAY / ABSCONDED </t>
    </r>
    <r>
      <rPr>
        <b/>
        <vertAlign val="superscript"/>
        <sz val="10"/>
        <color theme="1"/>
        <rFont val="Calibri"/>
        <family val="2"/>
      </rPr>
      <t>12</t>
    </r>
  </si>
  <si>
    <t>As of 3/31/2018</t>
  </si>
  <si>
    <t>Success in meeting training requirements. 
(The DCS training academy is approximately 22 weeks.)</t>
  </si>
  <si>
    <r>
      <t xml:space="preserve">as of 12/31/2018 </t>
    </r>
    <r>
      <rPr>
        <b/>
        <vertAlign val="superscript"/>
        <sz val="12"/>
        <color theme="0"/>
        <rFont val="Calibri"/>
        <family val="2"/>
        <scheme val="minor"/>
      </rPr>
      <t>16</t>
    </r>
  </si>
  <si>
    <t>275 </t>
  </si>
  <si>
    <t>232 </t>
  </si>
  <si>
    <t> 250</t>
  </si>
  <si>
    <t> 5</t>
  </si>
  <si>
    <t> 63</t>
  </si>
  <si>
    <t>*Previous enrollment and graduation counts included individuals who completed training but had not submitted a required checklist.  Beginning the reporting period of July 2018-December 2018, this is no longer used to determine enrollment.</t>
  </si>
  <si>
    <t>DDD FOSTER HOME</t>
  </si>
  <si>
    <t>MISSING CHILD</t>
  </si>
  <si>
    <t>RELATIVE PLACEMENT</t>
  </si>
  <si>
    <t xml:space="preserve">FAMILY FOSTER CARE </t>
  </si>
  <si>
    <t>Drug Overdose - Accidental</t>
  </si>
  <si>
    <t>Pending Office of Medical Examiner Report</t>
  </si>
  <si>
    <t xml:space="preserve">Autopsy Not Done </t>
  </si>
  <si>
    <t>Licensed Community Foster Homes</t>
  </si>
  <si>
    <t>as of  12/31/2018</t>
  </si>
  <si>
    <t>FAM REJECT CHLD</t>
  </si>
  <si>
    <t xml:space="preserve">FAMILY CRISIS  </t>
  </si>
  <si>
    <t>LIC/CERT REVOKE</t>
  </si>
  <si>
    <t xml:space="preserve">NO COPE W/CHLD </t>
  </si>
  <si>
    <t>8 months</t>
  </si>
  <si>
    <t>0 days</t>
  </si>
  <si>
    <t>1 year 6 months</t>
  </si>
  <si>
    <t>10 years 6 months</t>
  </si>
  <si>
    <t>INDEPENDENT LIVING</t>
  </si>
  <si>
    <t>UNLICENSED REALATIVE</t>
  </si>
  <si>
    <t>HOSPITAL</t>
  </si>
  <si>
    <t>SEMI-ANNUAL CHILD WELFARE REPORT</t>
  </si>
  <si>
    <t>Total Affirmed Findings</t>
  </si>
  <si>
    <t>Total Decisions</t>
  </si>
  <si>
    <t>Percent of Original dependency cases where court denied or dismissed.</t>
  </si>
  <si>
    <t>5 years 2 months</t>
  </si>
  <si>
    <t>5 years 1 month</t>
  </si>
  <si>
    <t>Backlog Privatization</t>
  </si>
  <si>
    <r>
      <t>FY 2020 TOTAL DCS ESTIMATED EXPENDITURES</t>
    </r>
    <r>
      <rPr>
        <b/>
        <vertAlign val="superscript"/>
        <sz val="16"/>
        <color theme="0"/>
        <rFont val="Arial"/>
        <family val="2"/>
      </rPr>
      <t>1/</t>
    </r>
  </si>
  <si>
    <t>Reports Assigned to DCS</t>
  </si>
  <si>
    <t>Employee satisfaction (engagement) for employees in Department of Child Safety.</t>
  </si>
  <si>
    <t>Total Decisions Denied/Dismissed</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</si>
  <si>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</si>
  <si>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t xml:space="preserve">TRANSFER FROM ANOTHER STATE AGENCY </t>
  </si>
  <si>
    <r>
      <t xml:space="preserve">RATIO OF FILLED SUPERVISOR POSITIONS TO FILLED DCS SPECIALIST POSITIONS: </t>
    </r>
    <r>
      <rPr>
        <b/>
        <u/>
        <sz val="10"/>
        <rFont val="Calibri"/>
        <family val="2"/>
        <scheme val="minor"/>
      </rPr>
      <t>1:6</t>
    </r>
  </si>
  <si>
    <r>
      <t xml:space="preserve">Maximum Range </t>
    </r>
    <r>
      <rPr>
        <b/>
        <vertAlign val="superscript"/>
        <sz val="10"/>
        <color rgb="FF000000"/>
        <rFont val="Calibri"/>
        <family val="2"/>
      </rPr>
      <t>8</t>
    </r>
  </si>
  <si>
    <r>
      <rPr>
        <b/>
        <vertAlign val="superscript"/>
        <sz val="8"/>
        <rFont val="Calibri"/>
        <family val="2"/>
      </rPr>
      <t>9</t>
    </r>
    <r>
      <rPr>
        <b/>
        <sz val="8"/>
        <rFont val="Calibri"/>
        <family val="2"/>
      </rPr>
      <t>Age Breakout has been changed since the prior reporting period.</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</si>
  <si>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</si>
  <si>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Total Licensed Kinship Foster Homes</t>
  </si>
  <si>
    <t>Unable to Determine (Medical Examiner)</t>
  </si>
  <si>
    <t>Sudden Unexplained Infant Death</t>
  </si>
  <si>
    <t>* Number and percentage of children receiving visitation In the last month of reporting period.
** Number and percentage of foster homes receiving visitation in the last quarter of reporting period.</t>
  </si>
  <si>
    <t>Foster Homes Receiving Visits **</t>
  </si>
  <si>
    <t>Licensed Kinship Foster Homes with NO Out-Of-Home Child(ren) Placed</t>
  </si>
  <si>
    <r>
      <t xml:space="preserve">Licensed Kinship Foster Homes with Out-Of-Home Child(ren) Placed </t>
    </r>
    <r>
      <rPr>
        <b/>
        <i/>
        <vertAlign val="superscript"/>
        <sz val="10"/>
        <color rgb="FF000000"/>
        <rFont val="Calibri"/>
        <family val="2"/>
      </rPr>
      <t>9</t>
    </r>
  </si>
  <si>
    <r>
      <t xml:space="preserve">BED SPACES </t>
    </r>
    <r>
      <rPr>
        <b/>
        <vertAlign val="superscript"/>
        <sz val="10"/>
        <color rgb="FF000000"/>
        <rFont val="Calibri"/>
        <family val="2"/>
      </rPr>
      <t>10</t>
    </r>
  </si>
  <si>
    <r>
      <t>3.43</t>
    </r>
    <r>
      <rPr>
        <b/>
        <sz val="12"/>
        <color theme="1"/>
        <rFont val="Calibri"/>
        <family val="2"/>
        <scheme val="minor"/>
      </rPr>
      <t>*</t>
    </r>
  </si>
  <si>
    <t xml:space="preserve">Percent of OAH decisions where case findings are affirmed. </t>
  </si>
  <si>
    <r>
      <t xml:space="preserve">76.92% </t>
    </r>
    <r>
      <rPr>
        <vertAlign val="superscript"/>
        <sz val="10"/>
        <color theme="1"/>
        <rFont val="Calibri"/>
        <family val="2"/>
        <scheme val="minor"/>
      </rPr>
      <t>23</t>
    </r>
  </si>
  <si>
    <r>
      <t xml:space="preserve">Number of Licensed Foster Homes </t>
    </r>
    <r>
      <rPr>
        <b/>
        <vertAlign val="superscript"/>
        <sz val="10"/>
        <color theme="1"/>
        <rFont val="Calibri"/>
        <family val="2"/>
        <scheme val="minor"/>
      </rPr>
      <t>2</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</si>
  <si>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</si>
  <si>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PROJECTED ANNUALIZED DCS TURNOVER RATE </t>
    </r>
    <r>
      <rPr>
        <b/>
        <vertAlign val="superscript"/>
        <sz val="11"/>
        <rFont val="Calibri"/>
        <family val="2"/>
        <scheme val="minor"/>
      </rPr>
      <t>21</t>
    </r>
  </si>
  <si>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</si>
  <si>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t>10-11</t>
  </si>
  <si>
    <t>15-16</t>
  </si>
  <si>
    <t>18-19</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</si>
  <si>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</si>
  <si>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23</t>
  </si>
  <si>
    <t>29-30</t>
  </si>
  <si>
    <t>32-33</t>
  </si>
  <si>
    <t>% Reported of Statewide</t>
  </si>
  <si>
    <t>% Removed of Statewide</t>
  </si>
  <si>
    <t>calvindcs</t>
  </si>
  <si>
    <t>January 2019 - 
June 2019</t>
  </si>
  <si>
    <t>January 2019 – 
June 2019</t>
  </si>
  <si>
    <t>63 </t>
  </si>
  <si>
    <r>
      <t xml:space="preserve"> RUNAWAY</t>
    </r>
    <r>
      <rPr>
        <b/>
        <vertAlign val="superscript"/>
        <sz val="10"/>
        <color theme="1"/>
        <rFont val="Calibri"/>
        <family val="2"/>
      </rPr>
      <t>12</t>
    </r>
  </si>
  <si>
    <r>
      <t>MISSING CHILD</t>
    </r>
    <r>
      <rPr>
        <b/>
        <vertAlign val="superscript"/>
        <sz val="10"/>
        <color theme="1"/>
        <rFont val="Calibri"/>
        <family val="2"/>
      </rPr>
      <t>12</t>
    </r>
  </si>
  <si>
    <t>Child Rejected Family</t>
  </si>
  <si>
    <t>28 days</t>
  </si>
  <si>
    <t>7 years 9 months</t>
  </si>
  <si>
    <t>1 Year 11 Months</t>
  </si>
  <si>
    <t>2 years 0 Months</t>
  </si>
  <si>
    <t xml:space="preserve">1482  </t>
  </si>
  <si>
    <r>
      <t>3.52</t>
    </r>
    <r>
      <rPr>
        <b/>
        <sz val="12"/>
        <color theme="1"/>
        <rFont val="Calibri"/>
        <family val="2"/>
        <scheme val="minor"/>
      </rPr>
      <t>*</t>
    </r>
  </si>
  <si>
    <t>0.77% </t>
  </si>
  <si>
    <t>South</t>
  </si>
  <si>
    <t>Northwest</t>
  </si>
  <si>
    <t>Northeast</t>
  </si>
  <si>
    <t>Maricopa West</t>
  </si>
  <si>
    <r>
      <t>Number of Reports Substantiated</t>
    </r>
    <r>
      <rPr>
        <vertAlign val="superscript"/>
        <sz val="11"/>
        <color theme="1"/>
        <rFont val="Calibri"/>
        <family val="2"/>
        <scheme val="minor"/>
      </rPr>
      <t xml:space="preserve"> 1</t>
    </r>
  </si>
  <si>
    <t xml:space="preserve"> RUNAWAY</t>
  </si>
  <si>
    <t>Maricopa East</t>
  </si>
  <si>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</si>
  <si>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t>Runaway *</t>
  </si>
  <si>
    <t>AUTO ACCIDENT</t>
  </si>
  <si>
    <t>STROKE</t>
  </si>
  <si>
    <t>AICARDI SYNDROME</t>
  </si>
  <si>
    <t>DRUG OVERDOSE</t>
  </si>
  <si>
    <t>NATURAL CAUSES</t>
  </si>
  <si>
    <t>PENDING OME</t>
  </si>
  <si>
    <t>BLUNT FORCE</t>
  </si>
  <si>
    <t>ACUTE BRONCHITIS</t>
  </si>
  <si>
    <t>GROUP HOME</t>
  </si>
  <si>
    <t>DDD FC ZERO RT</t>
  </si>
  <si>
    <t>RUNAWAY/GROUP HOME</t>
  </si>
  <si>
    <t>FAMILY FOSTER CARE</t>
  </si>
  <si>
    <t>KINSHIP CARE</t>
  </si>
  <si>
    <t>CYTOMEGALOVIRUS *</t>
  </si>
  <si>
    <t>Initiatives</t>
  </si>
  <si>
    <t>Accomplishments</t>
  </si>
  <si>
    <t>Employee Retention</t>
  </si>
  <si>
    <t>Licensed Foster Care, Adoption and Kinship Homes</t>
  </si>
  <si>
    <t>1-5</t>
  </si>
  <si>
    <t>July 2019 – 
December 2019</t>
  </si>
  <si>
    <t xml:space="preserve">  </t>
  </si>
  <si>
    <t>as of 12/31/2019</t>
  </si>
  <si>
    <t>CARDIAC ARREST</t>
  </si>
  <si>
    <t>10 years 7 months</t>
  </si>
  <si>
    <t>13 days</t>
  </si>
  <si>
    <t>5 years 10 months</t>
  </si>
  <si>
    <t>198 </t>
  </si>
  <si>
    <t>UNLICENSED RELATIVE PLACEMENT</t>
  </si>
  <si>
    <t>INFECTION</t>
  </si>
  <si>
    <t>RESPIRATORY FAILURE</t>
  </si>
  <si>
    <t>HEAT EXPOSURE</t>
  </si>
  <si>
    <t>POSITIONAL ASPHYXIA</t>
  </si>
  <si>
    <t>BLUNT FORCE TRAUMA</t>
  </si>
  <si>
    <t>MUTIPLE MEDICAL ISSUES</t>
  </si>
  <si>
    <t>CANCER</t>
  </si>
  <si>
    <t>CERBERAL PALSY</t>
  </si>
  <si>
    <t>DDD GROUP HOME</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</si>
  <si>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</si>
  <si>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</si>
  <si>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t>OTHER FAMILY MEMBER</t>
  </si>
  <si>
    <t>COCONIO</t>
  </si>
  <si>
    <t>Between 07/01/2019 and 12/31/2019</t>
  </si>
  <si>
    <t xml:space="preserve">COURT DENIED FINALIZATION                                                                           </t>
  </si>
  <si>
    <t>1 year 10 months</t>
  </si>
  <si>
    <t>2 years 3 months</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</si>
  <si>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</si>
  <si>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Pre-Test cohort average scores</t>
  </si>
  <si>
    <t>Post-Test cohort average scores</t>
  </si>
  <si>
    <t xml:space="preserve">Maricopa East </t>
  </si>
  <si>
    <r>
      <t xml:space="preserve">July 2019 - 
December 2019 </t>
    </r>
    <r>
      <rPr>
        <b/>
        <vertAlign val="superscript"/>
        <sz val="10"/>
        <rFont val="Calibri"/>
        <family val="2"/>
        <scheme val="minor"/>
      </rPr>
      <t>3</t>
    </r>
  </si>
  <si>
    <t xml:space="preserve">ALLEGED MALTREATMENT BY PROVIDER                                                                       </t>
  </si>
  <si>
    <t>Hotline/CO</t>
  </si>
  <si>
    <t xml:space="preserve">Hotline/CO </t>
  </si>
  <si>
    <t>*The Department participates in the ADOA employee engagement survey.  In order to align with the Arizona Management System, effective June 2017, the Department will now report annually its results of the overall engagement ratio compared to the overall ratio of the state.  Data for FY 2016 have been updated to include prior ratio results.</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</si>
  <si>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</si>
  <si>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r>
      <t xml:space="preserve">as of 12/31/2019 </t>
    </r>
    <r>
      <rPr>
        <b/>
        <vertAlign val="superscript"/>
        <sz val="12"/>
        <color theme="0"/>
        <rFont val="Calibri"/>
        <family val="2"/>
        <scheme val="minor"/>
      </rPr>
      <t>16</t>
    </r>
  </si>
  <si>
    <r>
      <rPr>
        <b/>
        <vertAlign val="superscript"/>
        <sz val="10"/>
        <rFont val="Calibri"/>
        <family val="2"/>
        <scheme val="minor"/>
      </rPr>
      <t>19</t>
    </r>
    <r>
      <rPr>
        <sz val="10"/>
        <rFont val="Calibri"/>
        <family val="2"/>
        <scheme val="minor"/>
      </rPr>
      <t xml:space="preserve"> Hotline and Placement staff are excluded from the caseload standard calculations.</t>
    </r>
  </si>
  <si>
    <t xml:space="preserve">Completed new trainee Specialist learning track training during period </t>
  </si>
  <si>
    <t>Left the agency during the period</t>
  </si>
  <si>
    <r>
      <t>3.38</t>
    </r>
    <r>
      <rPr>
        <b/>
        <sz val="10"/>
        <color theme="1"/>
        <rFont val="Calibri"/>
        <family val="2"/>
        <scheme val="minor"/>
      </rPr>
      <t>*</t>
    </r>
  </si>
  <si>
    <r>
      <t>Total Reports Received by Maltreatment Category</t>
    </r>
    <r>
      <rPr>
        <sz val="12"/>
        <color theme="0"/>
        <rFont val="Calibri"/>
        <family val="2"/>
        <scheme val="minor"/>
      </rPr>
      <t xml:space="preserve"> </t>
    </r>
    <r>
      <rPr>
        <sz val="10"/>
        <color theme="0"/>
        <rFont val="Calibri"/>
        <family val="2"/>
        <scheme val="minor"/>
      </rPr>
      <t>(7)</t>
    </r>
  </si>
  <si>
    <r>
      <t xml:space="preserve">Total Reports Received </t>
    </r>
    <r>
      <rPr>
        <sz val="10"/>
        <color theme="0"/>
        <rFont val="Calibri"/>
        <family val="2"/>
        <scheme val="minor"/>
      </rPr>
      <t>(7)</t>
    </r>
  </si>
  <si>
    <r>
      <t xml:space="preserve">Total Reports Received by Priority </t>
    </r>
    <r>
      <rPr>
        <sz val="10"/>
        <color theme="0"/>
        <rFont val="Calibri"/>
        <family val="2"/>
        <scheme val="minor"/>
      </rPr>
      <t>(7)</t>
    </r>
  </si>
  <si>
    <r>
      <t>Total Reports Not Responded to</t>
    </r>
    <r>
      <rPr>
        <b/>
        <sz val="12"/>
        <color theme="0"/>
        <rFont val="Calibri"/>
        <family val="2"/>
        <scheme val="minor"/>
      </rPr>
      <t xml:space="preserve"> </t>
    </r>
    <r>
      <rPr>
        <sz val="10"/>
        <color theme="0"/>
        <rFont val="Calibri"/>
        <family val="2"/>
        <scheme val="minor"/>
      </rPr>
      <t>(8)</t>
    </r>
  </si>
  <si>
    <r>
      <t xml:space="preserve">Reports Assigned for Investigation by Priority and Maltreatment Type and County </t>
    </r>
    <r>
      <rPr>
        <sz val="10"/>
        <color theme="0"/>
        <rFont val="Calibri"/>
        <family val="2"/>
        <scheme val="minor"/>
      </rPr>
      <t xml:space="preserve">(9)  </t>
    </r>
  </si>
  <si>
    <r>
      <t>Reports Completed</t>
    </r>
    <r>
      <rPr>
        <sz val="10"/>
        <color theme="0"/>
        <rFont val="Calibri"/>
        <family val="2"/>
        <scheme val="minor"/>
      </rPr>
      <t xml:space="preserve"> (10a -10c)</t>
    </r>
  </si>
  <si>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</si>
  <si>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r>
      <rPr>
        <b/>
        <sz val="12"/>
        <color theme="0"/>
        <rFont val="Calibri"/>
        <family val="2"/>
      </rPr>
      <t>AGE</t>
    </r>
    <r>
      <rPr>
        <b/>
        <sz val="11"/>
        <color theme="0"/>
        <rFont val="Calibri"/>
        <family val="2"/>
      </rPr>
      <t xml:space="preserve"> </t>
    </r>
    <r>
      <rPr>
        <sz val="10"/>
        <color theme="0"/>
        <rFont val="Calibri"/>
        <family val="2"/>
      </rPr>
      <t>(20A)</t>
    </r>
  </si>
  <si>
    <r>
      <t xml:space="preserve">ETHNICITY </t>
    </r>
    <r>
      <rPr>
        <sz val="10"/>
        <color theme="0"/>
        <rFont val="Calibri"/>
        <family val="2"/>
      </rPr>
      <t>(20B)</t>
    </r>
  </si>
  <si>
    <r>
      <t xml:space="preserve">CASE PLAN GOAL (PERMANENCY GOAL) </t>
    </r>
    <r>
      <rPr>
        <sz val="10"/>
        <color theme="0"/>
        <rFont val="Calibri"/>
        <family val="2"/>
      </rPr>
      <t>(20C)</t>
    </r>
  </si>
  <si>
    <r>
      <t xml:space="preserve">LENGTH OF TIME IN CARE </t>
    </r>
    <r>
      <rPr>
        <sz val="10"/>
        <color theme="0"/>
        <rFont val="Calibri"/>
        <family val="2"/>
      </rPr>
      <t>(20E)</t>
    </r>
  </si>
  <si>
    <r>
      <t xml:space="preserve">SHELTER or RECEIVING HOME  &gt; 21 CONSECUTIVE DAYS BY AGE </t>
    </r>
    <r>
      <rPr>
        <vertAlign val="superscript"/>
        <sz val="10"/>
        <color theme="0"/>
        <rFont val="Calibri"/>
        <family val="2"/>
      </rPr>
      <t xml:space="preserve"> </t>
    </r>
    <r>
      <rPr>
        <sz val="10"/>
        <color theme="0"/>
        <rFont val="Calibri"/>
        <family val="2"/>
      </rPr>
      <t>(16)</t>
    </r>
  </si>
  <si>
    <r>
      <t xml:space="preserve">PRIMARY LEGAL STATUS (0 TO 17 YRS OLD) </t>
    </r>
    <r>
      <rPr>
        <sz val="10"/>
        <color theme="0"/>
        <rFont val="Calibri"/>
        <family val="2"/>
      </rPr>
      <t xml:space="preserve"> (20F)</t>
    </r>
  </si>
  <si>
    <r>
      <t xml:space="preserve">UNLICENSED KINSHIP HOMES </t>
    </r>
    <r>
      <rPr>
        <sz val="10"/>
        <color theme="0"/>
        <rFont val="Calibri"/>
        <family val="2"/>
      </rPr>
      <t xml:space="preserve"> (17) </t>
    </r>
  </si>
  <si>
    <r>
      <t>LICENSED COMMUNITY &amp; LICENSED KINSHIP HOMES</t>
    </r>
    <r>
      <rPr>
        <sz val="11"/>
        <color theme="0"/>
        <rFont val="Calibri"/>
        <family val="2"/>
      </rPr>
      <t xml:space="preserve"> (17) </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</si>
  <si>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</si>
  <si>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r>
      <t>CHILDREN EXITING OUT-OF-HOME CARE</t>
    </r>
    <r>
      <rPr>
        <sz val="10"/>
        <color theme="0"/>
        <rFont val="Calibri"/>
        <family val="2"/>
      </rPr>
      <t xml:space="preserve"> (22)  </t>
    </r>
  </si>
  <si>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</si>
  <si>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</si>
  <si>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</si>
  <si>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</si>
  <si>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</si>
  <si>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</si>
  <si>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</si>
  <si>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DROWNING</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</si>
  <si>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</si>
  <si>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</si>
  <si>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</si>
  <si>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r>
      <t xml:space="preserve">LEGAL STATUS </t>
    </r>
    <r>
      <rPr>
        <sz val="10"/>
        <color theme="0"/>
        <rFont val="Calibri"/>
        <family val="2"/>
      </rPr>
      <t>(24D &amp; 25E)</t>
    </r>
  </si>
  <si>
    <r>
      <t>AGE</t>
    </r>
    <r>
      <rPr>
        <sz val="10"/>
        <color theme="0"/>
        <rFont val="Calibri"/>
        <family val="2"/>
      </rPr>
      <t xml:space="preserve"> (26A)</t>
    </r>
  </si>
  <si>
    <r>
      <t>ETHNICITY</t>
    </r>
    <r>
      <rPr>
        <sz val="10"/>
        <color theme="0"/>
        <rFont val="Calibri"/>
        <family val="2"/>
      </rPr>
      <t xml:space="preserve"> (26B)</t>
    </r>
  </si>
  <si>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</si>
  <si>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</si>
  <si>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</si>
  <si>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</si>
  <si>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r>
      <t xml:space="preserve">CASELOADS </t>
    </r>
    <r>
      <rPr>
        <sz val="10"/>
        <color theme="0"/>
        <rFont val="Calibri"/>
        <family val="2"/>
        <scheme val="minor"/>
      </rPr>
      <t>(B2, B4, B5, B6)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</si>
  <si>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</si>
  <si>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DCS SPECIALISTS</t>
    </r>
    <r>
      <rPr>
        <sz val="10"/>
        <color theme="0"/>
        <rFont val="Calibri"/>
        <family val="2"/>
        <scheme val="minor"/>
      </rPr>
      <t xml:space="preserve"> (B4 and  B31)</t>
    </r>
  </si>
  <si>
    <t>INDIANA*</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</si>
  <si>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</si>
  <si>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t>TRAINING</t>
    </r>
    <r>
      <rPr>
        <sz val="9"/>
        <color theme="0"/>
        <rFont val="Calibri"/>
        <family val="2"/>
        <scheme val="minor"/>
      </rPr>
      <t xml:space="preserve"> (B1)</t>
    </r>
  </si>
  <si>
    <t>January 2020 - 
June 2020</t>
  </si>
  <si>
    <t>01/01/2020 through 06/30/2020</t>
  </si>
  <si>
    <t>January 2020 – June 2020</t>
  </si>
  <si>
    <t xml:space="preserve"> 01/01/2020 through 06/30/2020</t>
  </si>
  <si>
    <t xml:space="preserve"> 07/01/2019 through 12/31/2019</t>
  </si>
  <si>
    <t>as of 06/30/2020</t>
  </si>
  <si>
    <t xml:space="preserve"> TEMPLATE </t>
  </si>
  <si>
    <t>as of 06/30/2019</t>
  </si>
  <si>
    <t>Between 01/01/2020 and 06/30/2020</t>
  </si>
  <si>
    <t>* Death occurred in prior period but was not reported until current reporting period.</t>
  </si>
  <si>
    <t>07/01/2019 through 12/31/2019</t>
  </si>
  <si>
    <t>01/01/2019 through 06/30/2019</t>
  </si>
  <si>
    <t xml:space="preserve"> 01/01/2019 through 06/30/2019</t>
  </si>
  <si>
    <t xml:space="preserve"> 01/01/2018 through 06/30/2018</t>
  </si>
  <si>
    <t>As of 06/30/2018</t>
  </si>
  <si>
    <t>01/01/2018 through 06/30/2018</t>
  </si>
  <si>
    <t>as of 06/30/2018</t>
  </si>
  <si>
    <t>as of  06/30/2019</t>
  </si>
  <si>
    <t>as of  06/30/2018</t>
  </si>
  <si>
    <t xml:space="preserve"> TEMPLATE as of  06/30/2018</t>
  </si>
  <si>
    <t>as of 06/30/2019 16</t>
  </si>
  <si>
    <t>as of 06/30/2018 16</t>
  </si>
  <si>
    <t>01/01/2019 tnrough 06/30/2019</t>
  </si>
  <si>
    <t xml:space="preserve"> 07/01/2018 through 12/31/2018</t>
  </si>
  <si>
    <t>07/01/2018 through 12/31/2018</t>
  </si>
  <si>
    <t>As of 06/30/2020</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</si>
  <si>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</si>
  <si>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06/30/2020 </t>
    </r>
    <r>
      <rPr>
        <b/>
        <vertAlign val="superscript"/>
        <sz val="12"/>
        <color theme="0"/>
        <rFont val="Calibri"/>
        <family val="2"/>
        <scheme val="minor"/>
      </rPr>
      <t>16</t>
    </r>
  </si>
  <si>
    <t>1 year 11 months</t>
  </si>
  <si>
    <t>7 years 5 months</t>
  </si>
  <si>
    <t>1 year 5 months</t>
  </si>
  <si>
    <t>33 days</t>
  </si>
  <si>
    <t>341 </t>
  </si>
  <si>
    <t> 241</t>
  </si>
  <si>
    <t>371 </t>
  </si>
  <si>
    <t>75 </t>
  </si>
  <si>
    <t>136 </t>
  </si>
  <si>
    <t>2 years 2 months</t>
  </si>
  <si>
    <t>UNLICENSED KINSHIP CARE</t>
  </si>
  <si>
    <t>RUNAWAY</t>
  </si>
  <si>
    <t>RESIDENTIAL TREATMENT CENTER</t>
  </si>
  <si>
    <t>UNDETERMINED</t>
  </si>
  <si>
    <t xml:space="preserve">HYPOTENSION </t>
  </si>
  <si>
    <t>UNLICENSED RELATIVE</t>
  </si>
  <si>
    <r>
      <t>CHILDREN RECEIVING VISITATION BY DCS CHILD SAFETY SPECIALIST</t>
    </r>
    <r>
      <rPr>
        <sz val="10"/>
        <color theme="0"/>
        <rFont val="Calibri"/>
        <family val="2"/>
      </rPr>
      <t xml:space="preserve"> (19) </t>
    </r>
  </si>
  <si>
    <r>
      <t xml:space="preserve">PARENT(S) - GOAL of RETURN to PARENT - RECEIVING VISITATION BY DCS CHILD SAFETY SPECIALIST </t>
    </r>
    <r>
      <rPr>
        <b/>
        <sz val="10"/>
        <color theme="0"/>
        <rFont val="Calibri"/>
        <family val="2"/>
      </rPr>
      <t xml:space="preserve">(21) </t>
    </r>
  </si>
  <si>
    <r>
      <t xml:space="preserve">LICENSED FOSTER HOMES RECEIVING VISITATION BY LICENSING AGENCY REPRESENTATIVE </t>
    </r>
    <r>
      <rPr>
        <sz val="10"/>
        <color theme="0"/>
        <rFont val="Calibri"/>
        <family val="2"/>
      </rPr>
      <t xml:space="preserve">(18) </t>
    </r>
  </si>
  <si>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</si>
  <si>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</si>
  <si>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</si>
  <si>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</si>
  <si>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</si>
  <si>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</si>
  <si>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</si>
  <si>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</si>
  <si>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</si>
  <si>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r>
      <t>AGE (</t>
    </r>
    <r>
      <rPr>
        <b/>
        <sz val="10"/>
        <color theme="0"/>
        <rFont val="Calibri"/>
        <family val="2"/>
      </rPr>
      <t>24A &amp; 25A)</t>
    </r>
    <r>
      <rPr>
        <b/>
        <vertAlign val="superscript"/>
        <sz val="10"/>
        <color theme="0"/>
        <rFont val="Calibri"/>
        <family val="2"/>
      </rPr>
      <t>15</t>
    </r>
  </si>
  <si>
    <t>CAUSE of DISRUPTION  (26C)</t>
  </si>
  <si>
    <t xml:space="preserve">CHILD REJECTION of PROVIDER                                                                         </t>
  </si>
  <si>
    <t xml:space="preserve">FAMILY REJECTION of CHILD                                                                           </t>
  </si>
  <si>
    <t>% of total</t>
  </si>
  <si>
    <t>MARITAL STATUS of ADOPTIVE PARENT(S) to CHILD(REN) (26D)</t>
  </si>
  <si>
    <t>toTAL</t>
  </si>
  <si>
    <t>RELATIONSHIP of ADOPTIVE PARENT(S) to CHILD(REN) (26D)</t>
  </si>
  <si>
    <t>MARTIAL STATUS of ADOPTIVE PARENT(S) to CHILD(REN) (26D)</t>
  </si>
  <si>
    <t xml:space="preserve">INABILITY to COPE WITH PROBLEMS of CHILD                                                         </t>
  </si>
  <si>
    <t xml:space="preserve">UNABLE to BOND </t>
  </si>
  <si>
    <r>
      <t>FY 2021 TOTAL DCS ESTIMATED EXPENDITURES</t>
    </r>
    <r>
      <rPr>
        <b/>
        <vertAlign val="superscript"/>
        <sz val="16"/>
        <color theme="0"/>
        <rFont val="Arial"/>
        <family val="2"/>
      </rPr>
      <t>1/</t>
    </r>
  </si>
  <si>
    <t xml:space="preserve">Child Rejection of Provider                                                                         </t>
  </si>
  <si>
    <t xml:space="preserve">Family Rejected Child </t>
  </si>
  <si>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continuous quality assurance process.  The location of the child is known and documented in case notes, court reports and other documentation.</t>
    </r>
  </si>
  <si>
    <t>* These counts are for newborn infants less than 72 hours old, who qualify pursuant to A.R.S. § 13-3623.01.</t>
  </si>
  <si>
    <t xml:space="preserve"> COMPLICATIONS FROM MEDICAL PROCEDURE</t>
  </si>
  <si>
    <t xml:space="preserve"> COMPLICATIONS FROM MEDICAL ISSUES</t>
  </si>
  <si>
    <t>COMPLICATIONS FROM MEDICAL ISSUES</t>
  </si>
  <si>
    <t>SELF-INFLICTED GUN SHOT</t>
  </si>
  <si>
    <t>GUN SHOT</t>
  </si>
  <si>
    <t>KNIFE WOUND</t>
  </si>
  <si>
    <t>Jul 2020 - Dec 2020</t>
  </si>
  <si>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January 29, 2021.</t>
    </r>
  </si>
  <si>
    <t>July 2020 – December 2020</t>
  </si>
  <si>
    <t>07/01/2020 through 12/31/2020</t>
  </si>
  <si>
    <t xml:space="preserve"> 07/01/2020 through 12/31/2020</t>
  </si>
  <si>
    <t>As of 12/31/2020</t>
  </si>
  <si>
    <t>Unharmed Infants Delivered to Safe Haven</t>
  </si>
  <si>
    <t>as of 12/31/2020</t>
  </si>
  <si>
    <t xml:space="preserve"> as of 12/31/2020</t>
  </si>
  <si>
    <r>
      <t xml:space="preserve">as of 12/31/2020 </t>
    </r>
    <r>
      <rPr>
        <b/>
        <vertAlign val="superscript"/>
        <sz val="12"/>
        <color theme="0"/>
        <rFont val="Calibri"/>
        <family val="2"/>
        <scheme val="minor"/>
      </rPr>
      <t>16</t>
    </r>
  </si>
  <si>
    <t>Unable to Bond</t>
  </si>
  <si>
    <t>7 years 7 months</t>
  </si>
  <si>
    <t>226 </t>
  </si>
  <si>
    <t>179 </t>
  </si>
  <si>
    <t>86 </t>
  </si>
  <si>
    <t>163 </t>
  </si>
  <si>
    <t>58 </t>
  </si>
  <si>
    <t>89 </t>
  </si>
  <si>
    <t> 3.48</t>
  </si>
  <si>
    <t>July 2020 - 
December 2020</t>
  </si>
  <si>
    <t>07/01/2020 and 12/31/2020</t>
  </si>
  <si>
    <t>01/01/2020 and 06/30/2020</t>
  </si>
  <si>
    <t>Drug Overdose</t>
  </si>
  <si>
    <t>Gunshot Wound</t>
  </si>
  <si>
    <t>Edwards Syndrome</t>
  </si>
  <si>
    <t>Hospital</t>
  </si>
  <si>
    <t>Hospice</t>
  </si>
  <si>
    <t>Extended Foster Care</t>
  </si>
  <si>
    <r>
      <t>FY 2022 TOTAL DCS ESTIMATED EXPENDITURES</t>
    </r>
    <r>
      <rPr>
        <b/>
        <vertAlign val="superscript"/>
        <sz val="16"/>
        <color theme="0"/>
        <rFont val="Arial"/>
        <family val="2"/>
      </rPr>
      <t>1/</t>
    </r>
  </si>
  <si>
    <r>
      <rPr>
        <b/>
        <vertAlign val="superscript"/>
        <sz val="8"/>
        <rFont val="Calibri"/>
        <family val="2"/>
        <scheme val="minor"/>
      </rPr>
      <t>19</t>
    </r>
    <r>
      <rPr>
        <sz val="8"/>
        <rFont val="Calibri"/>
        <family val="2"/>
        <scheme val="minor"/>
      </rPr>
      <t xml:space="preserve"> Hotline staff are excluded from the caseload standard calculations.</t>
    </r>
  </si>
  <si>
    <r>
      <rPr>
        <b/>
        <vertAlign val="superscript"/>
        <sz val="8"/>
        <rFont val="Calibri"/>
        <family val="2"/>
        <scheme val="minor"/>
      </rPr>
      <t>20</t>
    </r>
    <r>
      <rPr>
        <sz val="8"/>
        <rFont val="Calibri"/>
        <family val="2"/>
        <scheme val="minor"/>
      </rPr>
      <t xml:space="preserve"> Data not available in HRIS.</t>
    </r>
  </si>
  <si>
    <r>
      <rPr>
        <b/>
        <vertAlign val="superscript"/>
        <sz val="8"/>
        <rFont val="Calibri"/>
        <family val="2"/>
        <scheme val="minor"/>
      </rPr>
      <t>21</t>
    </r>
    <r>
      <rPr>
        <b/>
        <sz val="8"/>
        <rFont val="Calibri"/>
        <family val="2"/>
        <scheme val="minor"/>
      </rPr>
      <t xml:space="preserve"> </t>
    </r>
    <r>
      <rPr>
        <sz val="8"/>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</si>
  <si>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8"/>
        <rFont val="Calibri"/>
        <family val="2"/>
        <scheme val="minor"/>
      </rPr>
      <t>22</t>
    </r>
    <r>
      <rPr>
        <sz val="8"/>
        <rFont val="Calibri"/>
        <family val="2"/>
        <scheme val="minor"/>
      </rPr>
      <t xml:space="preserve"> Includes positions that are reporting to the DCS Deputy Director in Central Office conducting field work activities.</t>
    </r>
  </si>
  <si>
    <r>
      <t xml:space="preserve">RATIO OF TOTAL SUPERVISOR POSITIONS TO TOTAL DCS SPECIALIST POSITIONS: </t>
    </r>
    <r>
      <rPr>
        <b/>
        <u/>
        <sz val="9"/>
        <rFont val="Calibri"/>
        <family val="2"/>
        <scheme val="minor"/>
      </rPr>
      <t>1:6</t>
    </r>
  </si>
  <si>
    <t>Pending OME</t>
  </si>
  <si>
    <t>2 years 5 months</t>
  </si>
  <si>
    <t>2 years 0 months</t>
  </si>
  <si>
    <t>8 years 0 months</t>
  </si>
  <si>
    <r>
      <t>Jul 2018 - Dec 2018</t>
    </r>
    <r>
      <rPr>
        <b/>
        <sz val="9"/>
        <rFont val="Calibri"/>
        <family val="2"/>
        <scheme val="minor"/>
      </rPr>
      <t>*</t>
    </r>
  </si>
  <si>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</si>
  <si>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</si>
  <si>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r>
      <t xml:space="preserve">RATIO OF FILLED SUPERVISOR POSITIONS TO FILLED DCS SPECIALIST POSITIONS: </t>
    </r>
    <r>
      <rPr>
        <b/>
        <u/>
        <sz val="9"/>
        <rFont val="Calibri"/>
        <family val="2"/>
        <scheme val="minor"/>
      </rPr>
      <t>1:6</t>
    </r>
  </si>
  <si>
    <r>
      <t xml:space="preserve">Reports Assigned for Investigation that Remain Open by Priority and Maltreatment Type and County </t>
    </r>
    <r>
      <rPr>
        <sz val="10"/>
        <color theme="0"/>
        <rFont val="Calibri"/>
        <family val="2"/>
        <scheme val="minor"/>
      </rPr>
      <t>(11) *</t>
    </r>
  </si>
  <si>
    <r>
      <t xml:space="preserve">4  </t>
    </r>
    <r>
      <rPr>
        <sz val="10"/>
        <color theme="1"/>
        <rFont val="Calibri"/>
        <family val="2"/>
        <scheme val="minor"/>
      </rPr>
      <t>Data is provided by HRSS provider agencies. During the July to December 2020 reporting period, agencies conducted home visits virtually due to COVID-19 restrictions, which attributes to a higher incidence of completed visitation.</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</si>
  <si>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</si>
  <si>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The Department’s five-year strategic priorities were:</t>
  </si>
  <si>
    <t>1.  All decisions are data informed, timely, mission-focused, built for sustainability, and considerate of system implications.</t>
  </si>
  <si>
    <r>
      <t>2.</t>
    </r>
    <r>
      <rPr>
        <sz val="7"/>
        <color rgb="FF000000"/>
        <rFont val="Times New Roman"/>
        <family val="1"/>
      </rPr>
      <t>     </t>
    </r>
    <r>
      <rPr>
        <sz val="12"/>
        <color rgb="FF000000"/>
        <rFont val="Times New Roman"/>
        <family val="1"/>
      </rPr>
      <t>DCS culture that fosters and inspires mission-driven professionals who believe in and practice our shared values.</t>
    </r>
  </si>
  <si>
    <t>5. DCS data is complete, accurate, protected, governed, and used to inform decisions.</t>
  </si>
  <si>
    <t xml:space="preserve">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t>
  </si>
  <si>
    <t>PRIORITY #1: DECISIONS ARE DATA INFORMED, TIMELY, MISSION-FOCUSED, BUILT FOR SUSTAINABILITY, AND CONSIDERATE OF SYSTEM IMPLICATIONS.</t>
  </si>
  <si>
    <t>Implement standardized clinical supervision in remaining ongoing case management units.</t>
  </si>
  <si>
    <t xml:space="preserve">Refine standard work, process adherence resources, and performance management processes (including mobile and telecommuting work force).
</t>
  </si>
  <si>
    <t>PRIORITY #2:  DCS CULTURE THAT FOSTERS AND INSPIRES MISSION-DRIVEN PROFESSIONALS WHO BELIEVE IN AND PRACTICE OUR SHARED VALUES.</t>
  </si>
  <si>
    <t>Develop and implement an aligned leadership and management culture that embodies and promotes our shared values, a learning and coaching mindset, and behavioral integrity.</t>
  </si>
  <si>
    <t>PRIORITY #3:  DESIGN, IMPLEMENT AND ENSURE FIDELITY OF A SERVICE ARRAY THAT IS INDIVIDUALIZED TO STRENGTHEN FAMILIES, COST EFFICIENT, AND ACCESSIBLE BY ALL WHO REQUIRE SUPPORT.</t>
  </si>
  <si>
    <t>Implement enhancements to the direct services array (supports FFPSA).</t>
  </si>
  <si>
    <t>Increase awareness of cross-agency process and develop efficient, operational partnerships with child-welfare system partners to improve service delivery that promotes child safety, strengthens families and promotes child well-being (ADE, DHS, AG’s, DES, QFCO, Courts and others).</t>
  </si>
  <si>
    <t>PRIORITY #4:  EVERY CHILD IS PAIRED WITH A CAREGIVER WHO RECEIVES NECESSARY SUPPORTS, AND IS ABLE TO MEET THE CHILD’S NEEDS AND SUPPORT THE CHILD’S PERMANENCY GOAL.</t>
  </si>
  <si>
    <t xml:space="preserve">Increase the skills and array of caregivers, including the development of QRTPs.  </t>
  </si>
  <si>
    <t>PRIORITY #5:  DCS DATA IS COMPLETE, ACCURATE, PROTECTED, GOVERNED, AND USED TO INFORM DECISIONS.</t>
  </si>
  <si>
    <t>Launch Guardian and update related business processes.</t>
  </si>
  <si>
    <t xml:space="preserve">Integrated Physical and Behavioral Health Services for Children in Foster Care
</t>
  </si>
  <si>
    <t>Family First Prevention Services Act (FFPSA)</t>
  </si>
  <si>
    <t>Additionally, the Department has engaged in the following activities:</t>
  </si>
  <si>
    <t xml:space="preserve">• Integrated requirements for evidence-based interventions into the Arizona Families First substance abuse treatment program, with go-live in February 2021;
• Program design and standardization of parent skill-based programs to improve the quality and effectiveness of In Home Preservation Services and Parent skill based education; and 
• Coordination with program developers and child welfare program evaluators to seek an evidence-based rating of the parent skill-based programs.
</t>
  </si>
  <si>
    <t xml:space="preserve">Settlement Agreement for the BK (Tinsley) v. Faust class action lawsuit  </t>
  </si>
  <si>
    <t>January 2021 – June 2021</t>
  </si>
  <si>
    <t>01/01/2021 through 06/30/2021</t>
  </si>
  <si>
    <t xml:space="preserve"> 01/01/2021 through 06/30/2021</t>
  </si>
  <si>
    <t xml:space="preserve"> 0#/01/20## through ##/3#/20##</t>
  </si>
  <si>
    <t>As of ##/3#/20##+2:17</t>
  </si>
  <si>
    <t>As of 06/30/2021</t>
  </si>
  <si>
    <t xml:space="preserve"> TEMPLATE ##/01/20## through ##/3#/20##</t>
  </si>
  <si>
    <r>
      <t xml:space="preserve">SAFE HAVEN </t>
    </r>
    <r>
      <rPr>
        <vertAlign val="superscript"/>
        <sz val="16"/>
        <color theme="0"/>
        <rFont val="Calibri"/>
        <family val="2"/>
      </rPr>
      <t>*</t>
    </r>
  </si>
  <si>
    <t>template ##/01/20## through ##/3#/20##</t>
  </si>
  <si>
    <t>as of ##/3#/20##</t>
  </si>
  <si>
    <t>as of 06/30/2021</t>
  </si>
  <si>
    <t>Jan 2021 - Jun 2021</t>
  </si>
  <si>
    <t>January 2021 - 
June 2021</t>
  </si>
  <si>
    <t>Template as of##/3#/20##</t>
  </si>
  <si>
    <t>Template ##/01/20## and ##/3#/20##</t>
  </si>
  <si>
    <t>01/01/2021 and 06/30/2021</t>
  </si>
  <si>
    <t>Template ##/01/20## through ##/3#/20##</t>
  </si>
  <si>
    <t>TEMPLATE ##/01/20## and ##/3#/20##</t>
  </si>
  <si>
    <t>TEMPLATE ##/0#/20## and ##/3#/20##</t>
  </si>
  <si>
    <t>Template 0#/01/20## through ##/3#/20##</t>
  </si>
  <si>
    <r>
      <t xml:space="preserve">Template as of ##/3#/20## </t>
    </r>
    <r>
      <rPr>
        <b/>
        <vertAlign val="superscript"/>
        <sz val="12"/>
        <color theme="0"/>
        <rFont val="Calibri"/>
        <family val="2"/>
        <scheme val="minor"/>
      </rPr>
      <t>16</t>
    </r>
  </si>
  <si>
    <r>
      <t xml:space="preserve">as of 06/30/2021 </t>
    </r>
    <r>
      <rPr>
        <b/>
        <vertAlign val="superscript"/>
        <sz val="12"/>
        <color theme="0"/>
        <rFont val="Calibri"/>
        <family val="2"/>
        <scheme val="minor"/>
      </rPr>
      <t>16</t>
    </r>
  </si>
  <si>
    <t>Maricopa</t>
  </si>
  <si>
    <t>Pinal</t>
  </si>
  <si>
    <t>Yuma</t>
  </si>
  <si>
    <t>26 days</t>
  </si>
  <si>
    <t>18 months</t>
  </si>
  <si>
    <t>7.8 months</t>
  </si>
  <si>
    <t>Foster Home</t>
  </si>
  <si>
    <t>LICENSING FUND</t>
  </si>
  <si>
    <t>CAP</t>
  </si>
  <si>
    <t>CHP Services</t>
  </si>
  <si>
    <t>CHP Admin</t>
  </si>
  <si>
    <t>CHP Premium Tax</t>
  </si>
  <si>
    <t xml:space="preserve"> Increased behavioral health needs</t>
  </si>
  <si>
    <t>8 years 6 months</t>
  </si>
  <si>
    <r>
      <t>Hotline/CO</t>
    </r>
    <r>
      <rPr>
        <b/>
        <vertAlign val="superscript"/>
        <sz val="11"/>
        <rFont val="Calibri"/>
        <family val="2"/>
        <scheme val="minor"/>
      </rPr>
      <t xml:space="preserve">  22</t>
    </r>
  </si>
  <si>
    <t>1 years 8 month</t>
  </si>
  <si>
    <t>2 years 8 months</t>
  </si>
  <si>
    <t>The Arizona Department of Child Safety (DCS) mission is to successfully engage children and families to ensure safety, strengthen families, and achieve permanency.  Our vision is that children thrive in family environments free from abuse and neglect.   Driven by this commitment, as well as a desire to be a national leader for child safety through a well-run, efficient, and effective organization based on best practices, DCS developed its Strategic Plan that outlined a clear and thoughtful approach to accomplishing these goals.  The Department adjusted its five-year strategies in State Fiscal Year 2021 (SFY21).</t>
  </si>
  <si>
    <t xml:space="preserve">The Department has a cohesive vision that drives the development of strategic priorities to achieve its mission of successfully engaging children and families to ensure safety, strengthen families, and achieve permanency. </t>
  </si>
  <si>
    <t xml:space="preserve">As required by FFPSA, the Department has already submitted and received Federal approval on its Foster Home Model Standards, and how the State will comply with the revised congregate care background check regulations.
</t>
  </si>
  <si>
    <t>In February 2021, the United State District Court approved the settlement agreement between Children’s Rights, Inc., who filed the lawsuit, and the Department.  The agreement must be successfully achieved by December 31, 2025.</t>
  </si>
  <si>
    <r>
      <rPr>
        <vertAlign val="superscript"/>
        <sz val="10"/>
        <color theme="1"/>
        <rFont val="Calibri"/>
        <family val="2"/>
        <scheme val="minor"/>
      </rPr>
      <t>6</t>
    </r>
    <r>
      <rPr>
        <sz val="10"/>
        <color theme="1"/>
        <rFont val="Calibri"/>
        <family val="2"/>
        <scheme val="minor"/>
      </rPr>
      <t xml:space="preserve"> The Department continues to diligently address data quality issues and will continue to update data as issues are identified and resolved. This data element will be updated and resubmitted in future iterations of this report.</t>
    </r>
  </si>
  <si>
    <r>
      <t xml:space="preserve">Number and Percentage of Children Receiving Visitation In the Last Month of Reporting Period </t>
    </r>
    <r>
      <rPr>
        <b/>
        <vertAlign val="superscript"/>
        <sz val="10"/>
        <color theme="1"/>
        <rFont val="Calibri"/>
        <family val="2"/>
        <scheme val="minor"/>
      </rPr>
      <t>6</t>
    </r>
  </si>
  <si>
    <r>
      <t xml:space="preserve">Number and Percentage of Children not  Receiving Visitation </t>
    </r>
    <r>
      <rPr>
        <b/>
        <vertAlign val="superscript"/>
        <sz val="10"/>
        <color theme="1"/>
        <rFont val="Calibri"/>
        <family val="2"/>
        <scheme val="minor"/>
      </rPr>
      <t>6</t>
    </r>
  </si>
  <si>
    <r>
      <t xml:space="preserve">Percentage of Parents Receiving Visitation </t>
    </r>
    <r>
      <rPr>
        <b/>
        <vertAlign val="superscript"/>
        <sz val="10"/>
        <color theme="1"/>
        <rFont val="Calibri"/>
        <family val="2"/>
        <scheme val="minor"/>
      </rPr>
      <t>6</t>
    </r>
  </si>
  <si>
    <t>Pending</t>
  </si>
  <si>
    <r>
      <rPr>
        <vertAlign val="superscript"/>
        <sz val="11"/>
        <color theme="1"/>
        <rFont val="Calibri"/>
        <family val="2"/>
        <scheme val="minor"/>
      </rPr>
      <t>1</t>
    </r>
    <r>
      <rPr>
        <sz val="11"/>
        <color theme="1"/>
        <rFont val="Calibri"/>
        <family val="2"/>
        <scheme val="minor"/>
      </rPr>
      <t xml:space="preserve"> The Department continues to diligently address data quality issues and will update data as issues are identified and resolved. This data element will be updated and resubmitted in future iterations of this report. Reviews of individual cases show that cases were responded to, but data is missing from the date field due to technical issues.  This element is being updated in the system.</t>
    </r>
  </si>
  <si>
    <r>
      <t>Total Reports Not Responded to</t>
    </r>
    <r>
      <rPr>
        <b/>
        <sz val="12"/>
        <color theme="0"/>
        <rFont val="Calibri"/>
        <family val="2"/>
        <scheme val="minor"/>
      </rPr>
      <t xml:space="preserve"> </t>
    </r>
    <r>
      <rPr>
        <sz val="10"/>
        <color theme="0"/>
        <rFont val="Calibri"/>
        <family val="2"/>
        <scheme val="minor"/>
      </rPr>
      <t xml:space="preserve">(8) </t>
    </r>
    <r>
      <rPr>
        <vertAlign val="superscript"/>
        <sz val="10"/>
        <color theme="0"/>
        <rFont val="Calibri"/>
        <family val="2"/>
        <scheme val="minor"/>
      </rPr>
      <t>1</t>
    </r>
  </si>
  <si>
    <r>
      <t xml:space="preserve">Finding Pending </t>
    </r>
    <r>
      <rPr>
        <vertAlign val="superscript"/>
        <sz val="10"/>
        <color theme="1"/>
        <rFont val="Calibri"/>
        <family val="2"/>
        <scheme val="minor"/>
      </rPr>
      <t>1</t>
    </r>
  </si>
  <si>
    <t>Finding Pending 1</t>
  </si>
  <si>
    <t>* The Department continues to diligently address data quality issues and will continue to update data as issues are identified and resolved. This data element will be updated and resubmitted in future iterations of this report.</t>
  </si>
  <si>
    <r>
      <rPr>
        <vertAlign val="superscript"/>
        <sz val="10"/>
        <color theme="1"/>
        <rFont val="Calibri"/>
        <family val="2"/>
        <scheme val="minor"/>
      </rPr>
      <t xml:space="preserve">7 </t>
    </r>
    <r>
      <rPr>
        <sz val="10"/>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</si>
  <si>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t>Live with Other Relatives **</t>
  </si>
  <si>
    <t xml:space="preserve">** This case plan goal is no longer an option and will be removed in future iterations of this report. </t>
  </si>
  <si>
    <t>Children Not Receiving Visits *</t>
  </si>
  <si>
    <r>
      <t xml:space="preserve"> MISSING /  ABDUCTED CHILD</t>
    </r>
    <r>
      <rPr>
        <b/>
        <vertAlign val="superscript"/>
        <sz val="10"/>
        <color theme="1"/>
        <rFont val="Calibri"/>
        <family val="2"/>
      </rPr>
      <t>12</t>
    </r>
  </si>
  <si>
    <t>*The Department continues to diligently address data quality issues and will continue to update data as issues are identified and resolved. This data element will be updated and resubmitted in future iterations of this report.</t>
  </si>
  <si>
    <t xml:space="preserve">1 The Department continues to diligently address data quality issues and will continue to update data as issues are identified and resolved. This data element will be updated and resubmitted in future iterations of this report. Reviw of cases indicate a finding was made but the system did not indicate. These will be updated for future iterations of the report. </t>
  </si>
  <si>
    <t>Pending Data Correction *</t>
  </si>
  <si>
    <r>
      <t xml:space="preserve"> RUNAWAY</t>
    </r>
    <r>
      <rPr>
        <b/>
        <vertAlign val="superscript"/>
        <sz val="10"/>
        <color theme="1"/>
        <rFont val="Calibri"/>
        <family val="2"/>
      </rPr>
      <t>12 *</t>
    </r>
  </si>
  <si>
    <t xml:space="preserve">* Known issues with the Guardian system has been repaired and data will be updated.  The Department continues to diligently address data quality issues and will continue to update data as issues are identified and resolved. This data element will be updated and resubmitted in future iterations of this report. </t>
  </si>
  <si>
    <t>OVERDOSE</t>
  </si>
  <si>
    <t xml:space="preserve"> ASPHYXIA</t>
  </si>
  <si>
    <t>Pending *</t>
  </si>
  <si>
    <r>
      <t xml:space="preserve">Pending </t>
    </r>
    <r>
      <rPr>
        <vertAlign val="superscript"/>
        <sz val="11"/>
        <rFont val="Calibri"/>
        <family val="2"/>
        <scheme val="minor"/>
      </rPr>
      <t>6</t>
    </r>
  </si>
  <si>
    <t>Pending 6</t>
  </si>
  <si>
    <t>SFY 2018</t>
  </si>
  <si>
    <t>SFY 2019</t>
  </si>
  <si>
    <t>SFY 2020</t>
  </si>
  <si>
    <t>SFY 2021</t>
  </si>
  <si>
    <t>July 2021 - 
December 2021</t>
  </si>
  <si>
    <t>July 2021 – December 2021</t>
  </si>
  <si>
    <t>07/01/2021 through 12/31/2021</t>
  </si>
  <si>
    <t xml:space="preserve"> 07/01/2021 through 12/31/2021</t>
  </si>
  <si>
    <t>As of 12/31/2021</t>
  </si>
  <si>
    <t>Jun 2021 - Dec 2021</t>
  </si>
  <si>
    <t>as of 12/31/2021</t>
  </si>
  <si>
    <t>07/01/2021 and 12/31/2021</t>
  </si>
  <si>
    <t>07/01/2021 and12/31/2021</t>
  </si>
  <si>
    <t>7/01/2021 through 12/31/2021</t>
  </si>
  <si>
    <t>01/01/2021 through 06/30/2021+44:64</t>
  </si>
  <si>
    <r>
      <t xml:space="preserve">as of 12/31/2021 </t>
    </r>
    <r>
      <rPr>
        <b/>
        <vertAlign val="superscript"/>
        <sz val="12"/>
        <color theme="0"/>
        <rFont val="Calibri"/>
        <family val="2"/>
        <scheme val="minor"/>
      </rPr>
      <t>16</t>
    </r>
  </si>
  <si>
    <t>template as of ##/3#/20##</t>
  </si>
  <si>
    <t>Reporting Period:  July 1, 2021 through December 31, 2021</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</si>
  <si>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Semi-Annual Benchmark Progress Report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</si>
  <si>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Case Plan Goal Being Developed</t>
  </si>
  <si>
    <t>Pending Data Correction*</t>
  </si>
  <si>
    <t>Out of Home</t>
  </si>
  <si>
    <r>
      <rPr>
        <b/>
        <sz val="11"/>
        <color theme="1"/>
        <rFont val="Calibri"/>
        <family val="2"/>
        <scheme val="minor"/>
      </rPr>
      <t xml:space="preserve">                                                                       </t>
    </r>
    <r>
      <rPr>
        <b/>
        <u/>
        <sz val="11"/>
        <color theme="1"/>
        <rFont val="Calibri"/>
        <family val="2"/>
        <scheme val="minor"/>
      </rPr>
      <t xml:space="preserve">FAITH-BASED ORGANIZATIONS  </t>
    </r>
    <r>
      <rPr>
        <sz val="11"/>
        <color theme="1"/>
        <rFont val="Calibri"/>
        <family val="2"/>
        <scheme val="minor"/>
      </rPr>
      <t xml:space="preserve">
</t>
    </r>
    <r>
      <rPr>
        <b/>
        <sz val="11"/>
        <color theme="1"/>
        <rFont val="Calibri"/>
        <family val="2"/>
        <scheme val="minor"/>
      </rPr>
      <t xml:space="preserve">Arizona 1.27
</t>
    </r>
    <r>
      <rPr>
        <sz val="11"/>
        <color theme="1"/>
        <rFont val="Calibri"/>
        <family val="2"/>
        <scheme val="minor"/>
      </rPr>
      <t xml:space="preserve">Arizona 1.27 is a network of churches that offers foster parent courses, training for potential foster parents, and events.  This organization also partners with CarePortal to help implement the CarePortal program.
</t>
    </r>
    <r>
      <rPr>
        <b/>
        <sz val="11"/>
        <color theme="1"/>
        <rFont val="Calibri"/>
        <family val="2"/>
        <scheme val="minor"/>
      </rPr>
      <t>CarePortal</t>
    </r>
    <r>
      <rPr>
        <sz val="11"/>
        <color theme="1"/>
        <rFont val="Calibri"/>
        <family val="2"/>
        <scheme val="minor"/>
      </rPr>
      <t xml:space="preserve">
CarePortal is an organization that facilitates a network of churches who help to provide services and tangible goods for families involved with DCS. The program is available in Pima, Maricopa, Coconino, Yavapai, and Yuma Counties.  CarePortal assisted with meeting tangible needs during COVID.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Mothodist,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Zion City Church.
</t>
    </r>
    <r>
      <rPr>
        <b/>
        <sz val="11"/>
        <color theme="1"/>
        <rFont val="Calibri"/>
        <family val="2"/>
        <scheme val="minor"/>
      </rPr>
      <t>Christ’s Church of the Valley</t>
    </r>
    <r>
      <rPr>
        <sz val="11"/>
        <color theme="1"/>
        <rFont val="Calibri"/>
        <family val="2"/>
        <scheme val="minor"/>
      </rPr>
      <t xml:space="preserve">
CCV sponsored 400 kids as part of our Giving Tree program.
</t>
    </r>
    <r>
      <rPr>
        <b/>
        <sz val="11"/>
        <color theme="1"/>
        <rFont val="Calibri"/>
        <family val="2"/>
        <scheme val="minor"/>
      </rPr>
      <t>Grace Evangelical Lutheran Church</t>
    </r>
    <r>
      <rPr>
        <sz val="11"/>
        <color theme="1"/>
        <rFont val="Calibri"/>
        <family val="2"/>
        <scheme val="minor"/>
      </rPr>
      <t xml:space="preserve">
Grace Church sponsored 10 kids as part of our Giving Tree program.
</t>
    </r>
    <r>
      <rPr>
        <b/>
        <sz val="11"/>
        <color theme="1"/>
        <rFont val="Calibri"/>
        <family val="2"/>
        <scheme val="minor"/>
      </rPr>
      <t>Hillsong Church</t>
    </r>
    <r>
      <rPr>
        <sz val="11"/>
        <color theme="1"/>
        <rFont val="Calibri"/>
        <family val="2"/>
        <scheme val="minor"/>
      </rPr>
      <t xml:space="preserve">
Hillsong sponsored 50 kids as part of our Giving Tree program.
</t>
    </r>
    <r>
      <rPr>
        <b/>
        <sz val="11"/>
        <color theme="1"/>
        <rFont val="Calibri"/>
        <family val="2"/>
        <scheme val="minor"/>
      </rPr>
      <t>Hope &amp; A Future</t>
    </r>
    <r>
      <rPr>
        <sz val="11"/>
        <color theme="1"/>
        <rFont val="Calibri"/>
        <family val="2"/>
        <scheme val="minor"/>
      </rPr>
      <t xml:space="preserve">
Hope &amp; A Future provides summer camps and mentoring program for children and youth in care. They also sponsor an annual Christmas party.
</t>
    </r>
    <r>
      <rPr>
        <b/>
        <sz val="11"/>
        <color theme="1"/>
        <rFont val="Calibri"/>
        <family val="2"/>
        <scheme val="minor"/>
      </rPr>
      <t>Hope City Church</t>
    </r>
    <r>
      <rPr>
        <sz val="11"/>
        <color theme="1"/>
        <rFont val="Calibri"/>
        <family val="2"/>
        <scheme val="minor"/>
      </rPr>
      <t xml:space="preserve">
Hope City Church provided gift cards for a holiday event and a retirement celebration.
</t>
    </r>
    <r>
      <rPr>
        <b/>
        <sz val="11"/>
        <color theme="1"/>
        <rFont val="Calibri"/>
        <family val="2"/>
        <scheme val="minor"/>
      </rPr>
      <t>Living Word Ahwatukee</t>
    </r>
    <r>
      <rPr>
        <sz val="11"/>
        <color theme="1"/>
        <rFont val="Calibri"/>
        <family val="2"/>
        <scheme val="minor"/>
      </rPr>
      <t xml:space="preserve">
Living Word helped build baby boxes, and provided baby items.
</t>
    </r>
    <r>
      <rPr>
        <b/>
        <sz val="11"/>
        <color theme="1"/>
        <rFont val="Calibri"/>
        <family val="2"/>
        <scheme val="minor"/>
      </rPr>
      <t>Mesa Church of Christ</t>
    </r>
    <r>
      <rPr>
        <sz val="11"/>
        <color theme="1"/>
        <rFont val="Calibri"/>
        <family val="2"/>
        <scheme val="minor"/>
      </rPr>
      <t xml:space="preserve">
Mesa Church of Christ sponsored 15 kids as part of our Giving Tree program.
</t>
    </r>
    <r>
      <rPr>
        <b/>
        <sz val="11"/>
        <color theme="1"/>
        <rFont val="Calibri"/>
        <family val="2"/>
        <scheme val="minor"/>
      </rPr>
      <t>Missio De Phoenix Church</t>
    </r>
    <r>
      <rPr>
        <sz val="11"/>
        <color theme="1"/>
        <rFont val="Calibri"/>
        <family val="2"/>
        <scheme val="minor"/>
      </rPr>
      <t xml:space="preserve">
Missio Dei Church sponsored our Maricopa West Program Manager retreat, including providing lunch and the location.
</t>
    </r>
    <r>
      <rPr>
        <b/>
        <sz val="11"/>
        <color theme="1"/>
        <rFont val="Calibri"/>
        <family val="2"/>
        <scheme val="minor"/>
      </rPr>
      <t>North Valley Baptist Church</t>
    </r>
    <r>
      <rPr>
        <sz val="11"/>
        <color theme="1"/>
        <rFont val="Calibri"/>
        <family val="2"/>
        <scheme val="minor"/>
      </rPr>
      <t xml:space="preserve">
North Valley has been providing backpacks with personal care items each month for the Welcome Center.
</t>
    </r>
    <r>
      <rPr>
        <b/>
        <sz val="11"/>
        <color theme="1"/>
        <rFont val="Calibri"/>
        <family val="2"/>
        <scheme val="minor"/>
      </rPr>
      <t>OCJ Kids</t>
    </r>
    <r>
      <rPr>
        <sz val="11"/>
        <color theme="1"/>
        <rFont val="Calibri"/>
        <family val="2"/>
        <scheme val="minor"/>
      </rPr>
      <t xml:space="preserve">
OCJ Kids has several programs which provide mentoring for children in care, and support for children in group homes. OCJ Kids also provides pajamas, personal care kits, kinship kits, cowboy camps and more.
</t>
    </r>
    <r>
      <rPr>
        <b/>
        <sz val="11"/>
        <color theme="1"/>
        <rFont val="Calibri"/>
        <family val="2"/>
        <scheme val="minor"/>
      </rPr>
      <t>Pantano Christian Church</t>
    </r>
    <r>
      <rPr>
        <sz val="11"/>
        <color theme="1"/>
        <rFont val="Calibri"/>
        <family val="2"/>
        <scheme val="minor"/>
      </rPr>
      <t xml:space="preserve">
Pantano Christian Church donated space for us to use for meetings and conferences, as well as sponsoring a foster parent training. Also, Pantano sponsored 200 children as part of our holiday Giving Tree program.
</t>
    </r>
    <r>
      <rPr>
        <b/>
        <sz val="11"/>
        <color theme="1"/>
        <rFont val="Calibri"/>
        <family val="2"/>
        <scheme val="minor"/>
      </rPr>
      <t>Phoenix Christian Reformed Church</t>
    </r>
    <r>
      <rPr>
        <sz val="11"/>
        <color theme="1"/>
        <rFont val="Calibri"/>
        <family val="2"/>
        <scheme val="minor"/>
      </rPr>
      <t xml:space="preserve">
Phoenix Christian Reformed Church sponsored 20 kids as part of our Giving Tree program.
</t>
    </r>
    <r>
      <rPr>
        <b/>
        <sz val="11"/>
        <color theme="1"/>
        <rFont val="Calibri"/>
        <family val="2"/>
        <scheme val="minor"/>
      </rPr>
      <t>Seventh Day Adventist Church (Apache Junction)</t>
    </r>
    <r>
      <rPr>
        <sz val="11"/>
        <color theme="1"/>
        <rFont val="Calibri"/>
        <family val="2"/>
        <scheme val="minor"/>
      </rPr>
      <t xml:space="preserve">
Throughout the year, a women’s group from the Seventh Day Adventist Church in Apache Junction puts together “Bags of Love.” Each handmade bag contains personal care products and a quilt. The bags are given to children entering foster care. The church donated dozens of Bags of Love.
</t>
    </r>
    <r>
      <rPr>
        <b/>
        <sz val="11"/>
        <color theme="1"/>
        <rFont val="Calibri"/>
        <family val="2"/>
        <scheme val="minor"/>
      </rPr>
      <t xml:space="preserve">
Verde Valley Christian Church</t>
    </r>
    <r>
      <rPr>
        <sz val="11"/>
        <color theme="1"/>
        <rFont val="Calibri"/>
        <family val="2"/>
        <scheme val="minor"/>
      </rPr>
      <t xml:space="preserve">
Verde Valley Christian Church sponsored 40 kids as part of our Giving Tree program.
</t>
    </r>
    <r>
      <rPr>
        <b/>
        <sz val="11"/>
        <color theme="1"/>
        <rFont val="Calibri"/>
        <family val="2"/>
        <scheme val="minor"/>
      </rPr>
      <t>Zion City Church</t>
    </r>
    <r>
      <rPr>
        <sz val="11"/>
        <color theme="1"/>
        <rFont val="Calibri"/>
        <family val="2"/>
        <scheme val="minor"/>
      </rPr>
      <t xml:space="preserve">
Zion City Church made a monetary donation for our Giving Tree program.
</t>
    </r>
  </si>
  <si>
    <t>57 </t>
  </si>
  <si>
    <t>3.31 </t>
  </si>
  <si>
    <t>Jan 2022 - Jun 2022</t>
  </si>
  <si>
    <t>Jul 2021 - Dec 2021</t>
  </si>
  <si>
    <t>145 </t>
  </si>
  <si>
    <t>321 </t>
  </si>
  <si>
    <t> 171</t>
  </si>
  <si>
    <t> 116</t>
  </si>
  <si>
    <r>
      <t>3.31</t>
    </r>
    <r>
      <rPr>
        <b/>
        <sz val="10"/>
        <color theme="1"/>
        <rFont val="Calibri"/>
        <family val="2"/>
        <scheme val="minor"/>
      </rPr>
      <t>*</t>
    </r>
  </si>
  <si>
    <t>0 months</t>
  </si>
  <si>
    <t>8 years 8 months</t>
  </si>
  <si>
    <t>3 days</t>
  </si>
  <si>
    <t>6 years 6 months</t>
  </si>
  <si>
    <t>1year 7 months</t>
  </si>
  <si>
    <t>Safety Concerns</t>
  </si>
  <si>
    <t>Shelter</t>
  </si>
  <si>
    <t>Kinship</t>
  </si>
  <si>
    <t>SFY 2022</t>
  </si>
  <si>
    <t>as of  12/31/2021</t>
  </si>
  <si>
    <t>Overdose</t>
  </si>
  <si>
    <t>Blunt Force Trauma</t>
  </si>
  <si>
    <t>Natural</t>
  </si>
  <si>
    <t>Acute Respitory Failure</t>
  </si>
  <si>
    <t>2 years</t>
  </si>
  <si>
    <r>
      <t xml:space="preserve">TYPE OF OUT-OF-HOME PLACEMENT, CATEGORIZED BY AGE </t>
    </r>
    <r>
      <rPr>
        <sz val="10"/>
        <color theme="0"/>
        <rFont val="Calibri"/>
        <family val="2"/>
        <scheme val="minor"/>
      </rPr>
      <t>(20D)</t>
    </r>
  </si>
  <si>
    <t>In order to accomplish these priorities, DCS developed initiatives to accomplish the strategic priorities.  The SFY22 Strategic Plan initiatives, efforts and accomplishments are outlined below.</t>
  </si>
  <si>
    <t xml:space="preserve">The Department continues defining practice standards for permanency sections and units to provide consistency for the population served in these areas.  
</t>
  </si>
  <si>
    <t>Implement standardized administrative supervision and performance management in remaining ongoing case management units.</t>
  </si>
  <si>
    <t xml:space="preserve">The Office of Quality Improvement is developing new clinical supervision guides for permanency sections.  A Kaizen event is being scheduled to help inform this development. 
</t>
  </si>
  <si>
    <t xml:space="preserve">The standard work, process adherence resources and performance management resources were developed and have been implemented.  Training materials for performance management will be updated next quarter.  </t>
  </si>
  <si>
    <t>In 2021, the DCS joined the National Partnership for Child Safety, a convening of multiple county and state jurisdictions working to utilize a safety science approach to reducing child maltreatment.  Through this partnership, DCS is able to collaborate with Dr. Michael Cull and his team from the University of Kentucky to further our learning through the application of safety science to all areas of the Department.  In 2022, Dr. Cull and his team assisted Department leadership with completing an organizational survey to gain insight into the organizational culture, emotional exhaustion, mindful organizing, psychological safety, personal/workplace safety and safety climate.  This survey will be repeated in an effort to gauge the impact of any safety improvement initiatives and/or changes in the safety culture over time.</t>
  </si>
  <si>
    <t xml:space="preserve">DCS has been supporting the the curriculum development for Standardized Mandated Reporter Training.
Work Force Resilience (WFR) provides a confidential and timely resource to aid DCS employees with the unique challenges of their roles and the impact it can have on personal and professional lives.  Requests for assistance from WFR has increased during the past six months. </t>
  </si>
  <si>
    <t xml:space="preserve">The Department implemented service array enhancements effective July 1, 2021 by adding evidenced-supported services called the Family Connections (FC) and Nurturing Parenting Programs (NPP).  Contracts were awarded for both services. 
The Department is exploring revisions to parenting time practice and changes to parenting time supervision services. </t>
  </si>
  <si>
    <t>DCS has been working with the Juvenile Courts to develop a bench guide that will assist the court to have a working knowledge of the new service array.  DCS has provided numerous juvenile judges training on the subject. 
DCS continues to meet with community partners on a bi-monthly basis to discuss child welfare data.  Meetings will resume in April 2022. These meetings explore not only DCS data but other child welfare related data.  These discussions promote a common understanding of data definitions, and making data driven decisions to enhance service provision.</t>
  </si>
  <si>
    <t>Monitor and improve integrated behavioral and physical health system within DCS.</t>
  </si>
  <si>
    <t>The contract for integrated health care services was awarded to Mercy Care in July 2020 and DCS went live on April 1, 2021.  This included significant revisions and improvements to the rapid response process, care management and access to child and youth information.  
Additionally, DCS and Mercy Care have worked to get DCS Specialists, Supervisors, Manager and CHP staff access to Mercy Care’s FamilyConnect portal.  This provide staff information about youth member ID cards, appointment information and claims related information.  
CHP System of Care developed a Child and Family Team (CFT) Practice Evaluation tool to ensure that youth in out-of-home care receive the benefit of the CFT practice</t>
  </si>
  <si>
    <t>DCS implemented the requirements of the Family First Prevention Services Act, including the development of QRTP,  by the go-live data of October 1, 2021. As of February 2022, DCS has developed and contracted with 13 QRTP providers with an additional 6 pending accreditation. The 13 providers accounts for 596 available beds. The Department has updated its internal policies and forms, finalized a process flow for assessment and placement into a QRTP.</t>
  </si>
  <si>
    <t>Refine and implement caregiver training to improve support of children and youth with higher needs.</t>
  </si>
  <si>
    <t xml:space="preserve">DCS outlined new training requirements for therapeutic foster care caregiver training.  The RFP was issued and the contract was awarded.  DCS has worked with behavioral health managed care organizations, licensing agencies, foster parent and other key stakeholders to review and update the training curriculum. 
</t>
  </si>
  <si>
    <t xml:space="preserve">Redefine the support infrastructure for foster families to improve the recruitment experience and match the level of support between caregivers and the needs of children in their care.
</t>
  </si>
  <si>
    <t xml:space="preserve">A new webpage and foster parent orientation went live in 2021.  This page takes the prospective foster caregiver through a guided process to assess their understanding of foster care, the needs of youth in care and the goals of caregivers. 
DCS contracted with A Second Chance, Inc. to conduct a comprehensive assessment of Arizona’s kinship care service delivery.
DCS provided grants to qualified agencies with the goal of supporting those agencies in increasing their capacity to support current and prospective foster families and to nurture the pipeline of prospective foster parents.
</t>
  </si>
  <si>
    <t>Finalize and implement a child to out-of-home caregiver matching process.</t>
  </si>
  <si>
    <t xml:space="preserve">The Department completed the mapping for the placement of children and youth by identifying kinships and family like settings as a priority based on the multiple needs of the child or youth.  A Caregiver Assessment Tool was created and is being used to guide the decision-making process thereby ensuring improved consistency when making placement decisions. 
</t>
  </si>
  <si>
    <t xml:space="preserve">Implement continuous improvement for business processes through release and deployment.
</t>
  </si>
  <si>
    <t xml:space="preserve">Stabilize IT infrastructure and processes through continuous improvement initiatives.
</t>
  </si>
  <si>
    <t xml:space="preserve">Key issues with data collection and reporting have been addressed.  The Department committed multiple internal resources to monitor data quality. Many of the existing reports have been updated to provide data back to January 2021.
</t>
  </si>
  <si>
    <t>Guardian went live on February 1, 2021.  Challenges to the provider and caregiver portal were aggressively addressed.  The Department kept the resolution of these issues as a top priority and has resolved the critical issues with the portal. Overall, the Guardian system’s performance has been stable and has caused little interruption to the critical business of child protection and foster care.  Key issues remain with data collection and reporting.  This is a key priority and the Department has committed multiple internal resources to monitor data quality.
DCS was also the recipient of the State Government Experience Award from the Center for Digital government in 2021 for its CHILDS Case Management System Replacement project in collaboration with ADOA-ASET.</t>
  </si>
  <si>
    <t xml:space="preserve">DCS established a Data Governance program that will analyze existing data roles and policies, define a model for governance and define data, and establish standards and procedures for data collection and management.  This includes creating a data inventory and data analytics strategy.   </t>
  </si>
  <si>
    <t>The Department recognizes that some of its reports were unable to provide a complete breakdown of regularly reported data.  For each item that had been unavailable, teams reviewed the source and process to produce this data to ensure data quality and availability of data. For the recurring reports that have not been able to include the level of detail typically provided, data has been updated and provided in whole. The Department has actively engaged data governance activities to develop consistencies in data definitions, procedures and methodologies.  This will be a continuous improvement effort.</t>
  </si>
  <si>
    <t xml:space="preserve">During calendar year 2021, the Department operated under several circumstances that made it a particularly difficult year for the Department’s standard work: COVID-19, continuing challenges with the Guardian migration, and a diminishing number of people in the Arizona workforce. DCS experienced challenges over the last year in hiring and retaining child safety specialists as well staff who support these positions (e.g. case aides).  Guardian is unique to DCS, but COVID and workforce challenges affected DCS in these areas much as they affected other agencies, businesses, and organizations.  DCS continued to accept reports of abuse and neglect, respond to those reports within required timelines and made every effort to maintain monthly contact by DCS Specialists with children in out-of-home care, families and caregivers.  </t>
  </si>
  <si>
    <t xml:space="preserve">In addition to the strategic objectives and initiatives, the Department works diligently to provide safe, permanent homes for abused and neglected children.  DCS has achieved numerous successes and continues to pursue additional improvement opportunities.  </t>
  </si>
  <si>
    <t>Effective April 1, 2021, DCS in partnership with Mercy Care implemented an integrated health care model to provide physical and behavioral health services for children and youth by providing targeted engagement to enhance service delivery supports for youth and their caregivers.  The Department’s health plan changed its name from Comprehensive Medical and Dental Plan (CMDP) to DCS Comprehensive Health Plan (DCS CHP).  The integrated model is named “Mercy Care DCS CHP”.</t>
  </si>
  <si>
    <t xml:space="preserve">Significant changes resulting from integration include, but are not limited to, the integrated rapid response (IRR) which now utilizes one agency to coordinate the rapid response with providers.  This brings consistency to the process.  The IRR now includes a physical health screening to help identify significant issues and connect caregivers with healthcare providers. Care management is also available to assist DCS Specialists and caregivers with access to and the coordination of preventative health services for youth with complex needs.  This model makes Arizona the first state in the nation to integrate behavioral health and physical health service delivery in a dedicated health plan housed within its child welfare agency.    </t>
  </si>
  <si>
    <t xml:space="preserve">This partnership serves all Arizona children in OOH care (both Medicaid and non-Medicaid children involved in Arizona's child welfare system) and includes collaboration with DCS offices and staff throughout the state.  </t>
  </si>
  <si>
    <t>The Foster Care and Adoption Administration within DCS centralizes all the functions that impact the foster care and adoption recruitment process.  The objectives are to support and retain licensed and unlicensed foster parents and maintain children’s placement stability in a family-like setting.  The administration remains committed to its work to improve DCS Specialist and caregiver relationships; enhance its customer service team; and improve kinship and foster care supports.  The Department conducts quarterly statewide meetings with licensing agencies to provide relevant information and updates to the provider community and to hear their concerns and comments related to the delivery of services by DCS to foster homes. Additionally, the Department has developed internal strategies to respond to inquiries from prospective caregivers in a timely manner as well as efforts to ensure contractors and Department staff adequately handle intake calls in English and Spanish.</t>
  </si>
  <si>
    <t xml:space="preserve">The Department continues to recruit foster and adoptive families to care for children of all ages, with the most significant need continuing to be for teens, sibling groups, and children who have complex medical needs.  </t>
  </si>
  <si>
    <t xml:space="preserve">DCS created High Needs Foster Care (HNFC) to provide therapeutic foster care (TFC) in family settings when it is determined that it is the youth’s best care option, regardless of whether the circumstances fulfill Medicaid medical necessity criteria.  The Department believes these youth should have the opportunity to receive TFC when appropriate, particularly when they enter care because of severe trauma.  It is the Department’s intent to provide the opportunity for youth to remain in a family-like setting in the least restrictive environment but still receive a higher level of care to address their unique needs.  The anticipated outcome is that youth would achieve placement stability and reduce placements into congregate care or higher levels of care. </t>
  </si>
  <si>
    <t xml:space="preserve">DCS partnered with the Arizona Family Focused Treatment Association (AZ-FFTA) for much of this work through multiple engagements. Additionally, DCS provided grants to all agencies who license TFC caregivers to develop strategies and use as a kickoff to recruit more families.  DCS introduced the HNFC rate in an effort to recruit regular foster caregivers to become TFC caregivers. DCS is expanding utilization of Child Developmental Homes (CDH) and using a statewide Likely Eligibility Tool (LET) to help determine if a CDH caregiver is possible earlier in the decision-making process. The LET tool helps to identify the most appropriate placement for children who are likely to be eligible for services with Department of Economic Security (DES) / Division of Developmental Disabilities (DDD) but who are not yet enrolled.
</t>
  </si>
  <si>
    <t xml:space="preserve">With Governor Ducey’s support, DCS’s pending budget request increases the kinship stipend from $75 per month/per child to $300.  Additionally, DCS contracted with A Second Chance, Inc. to conduct a comprehensive assessment of Arizona’s kinship care service delivery.
The development of a foster care web portal in the new information management system (Guardian) provides caregivers direct access to pertinent information about a child in their care.  The Department acknowledges that the implementation of the Guardian system created problems for licensed and unlicensed caregivers as it relates to financial payments and access to the provider portal.  DCS prioritized this challenge and has been able to resolve the issues in Guardian. </t>
  </si>
  <si>
    <t xml:space="preserve">The Department will continue to conduct closed loop feedback on information conveyed to foster caregivers (including the receipt of placement packets) through DCS CHP Onboarding outreach efforts.  This continues with additional enhancements made after the integrated healthcare model was implemented. These enhancements included the establishment of Resource Liaisons who support caregivers’ access to and understanding of services available and required for youth in care.  Mercy Care DCS CHP outreach caregivers specific to health services available to youth in OOH care.
</t>
  </si>
  <si>
    <t xml:space="preserve">The Statewide Placement Administration (SPA) continues to engage in efforts to reduce the number of children in congregate care by identifying youth currently in group homes and searching for kinship or foster home placements.  The SPA tracks children in shelter care to reduce the number of children in shelter care overall as well as tracking youth whose time in shelter becomes extended.  The SPA also supports DCS Specialists in the field by assisting with court reports for youth placed in shelter care.  
</t>
  </si>
  <si>
    <t>On February 9, 2018, the FFPSA (also commonly referred to as Family First) was signed into law, as part of the Bipartisan Budget Act of 2018 (H.R. 1892). FFPSA includes reforms to help keep children safely with their families and avoid entering foster care when safe to do so. It emphasizes the importance of children growing up in families and helps ensure children are placed in the least restrictive, most family-like setting appropriate to their special needs when out-of-home care is necessary.</t>
  </si>
  <si>
    <t xml:space="preserve">The Department of Child Safety implemented the various components of the FFPSA on October 1, 2021.  The FFPSA greatly impacts the manner in which states approach efforts to prevent child abuse and neglect victims from entering out of home care, operationalizes and assesses the decision-making process for placing children in out-of-home care, and changes key components to how title IV-E funding is provided to states.  Family First includes historic reforms intended to help keep children safely with their families and avoid the experience of entering foster care, helps ensure children are placed in the least restrictive and most family-like setting appropriate to their needs when foster care is needed.
</t>
  </si>
  <si>
    <t>Federal funding can now be focused on maintaining in-home placement and seeks to ensure that it is focused on the placement of children in family-like settings. Restrictions on how long federal funding is allowable for youth in congregate care settings incentivizes states to ensure that these living arrangements are designed to serve specific, identified needs.</t>
  </si>
  <si>
    <t>Several key initiatives were implemented by the Department furthering the reduction of children placed in non-qualifying (federally funded) congregate care settings through:</t>
  </si>
  <si>
    <t xml:space="preserve">     • Recruitment of and support to Foster Homes that match the needs of the foster care population;
     • Public-Private partnerships to design Qualified Residential Treatment Placements; DCS developed and contracted with 13 QRTP 
        providers 
        with an additional 6 pending accreditation as of February 2022.
     • Partnership with AHCCCS to standardize the policy, procedure, training and admission to Therapeutic Foster Homes;
     • Increase the utilization of TFC for youth with higher level needs who do not meet medical necessity criteria through the development of 
        HNFC; and
     • Cross-System placements design with State Juvenile Corrections and County Probation.</t>
  </si>
  <si>
    <t xml:space="preserve">DCS has invested in employee retention by making every effort to reduce workloads for DCS Specialists, implemented Safety Science Principles, improved and enhanced employee training, developed a new onboarding experience, and implemented the Supervision Coach program.  These initiatives improved employee job satisfaction and stabilized the workforce at the Supervisory level and above. </t>
  </si>
  <si>
    <t xml:space="preserve">The Department will further invest and expand upon work previously conducted on departmental core values.  Through these efforts, the Department’s leadership at the middle to senior most levels will develop deeper insights on applying the core values, nurturing a learning culture that is free to explore the complexities of child welfare in a safe and supportive manner while continuing to adhere to standardization.  As noted previously, DCS is facing the same challenges with employee recruit and retention as other public and private organizations in Arizona and across the nation.
DCS also implemented a process that targets transitioning employees who are resigning.  This ‘temporary workers’ program is a creative solution that allows staff to remain employed part-time to provide assistance to the Department when that help is needed.  This allows the Department to access skilled staff to help when circumstances create a greater need for staff.  
</t>
  </si>
  <si>
    <t xml:space="preserve">The agreement focused primarily on four key areas: placement array, DCS Specialist workload, provision of behavioral health services and provision of physical and dental health services. Within these areas, key priorities were identified, including but not limited to, the reduction of the use of congregate care, increased access to therapeutic foster care and the timely delivery and receipt of Early Periodic Screening, Diagnostic, and Testing (EPSDT) services.  
</t>
  </si>
  <si>
    <t>Prior to preliminary approval of the agreement, DCS had already implemented improvement activities that would address these areas.  These include the integrated health care model, for reduction of congregate care use through planning efforts for FPPSA and improved placement decisions, supports provided to DCS Specialist including supervision coaches, enhanced trainings, and active case supports.</t>
  </si>
  <si>
    <r>
      <rPr>
        <vertAlign val="superscript"/>
        <sz val="8"/>
        <color theme="1"/>
        <rFont val="Calibri"/>
        <family val="2"/>
        <scheme val="minor"/>
      </rPr>
      <t>15</t>
    </r>
    <r>
      <rPr>
        <sz val="8"/>
        <color theme="1"/>
        <rFont val="Calibri"/>
        <family val="2"/>
        <scheme val="minor"/>
      </rPr>
      <t xml:space="preserve"> Deaths are reported due to abuse or neglect if the finding has been substantied. </t>
    </r>
  </si>
  <si>
    <r>
      <t xml:space="preserve">Number Of Children In An Open Or Active Child Safety Services Case Who Died As A Result Of Abuse 
as Categorized By The Custodial Relationship And County </t>
    </r>
    <r>
      <rPr>
        <b/>
        <vertAlign val="superscript"/>
        <sz val="12"/>
        <color theme="0"/>
        <rFont val="Calibri"/>
        <family val="2"/>
      </rPr>
      <t>15</t>
    </r>
    <r>
      <rPr>
        <b/>
        <sz val="12"/>
        <color theme="0"/>
        <rFont val="Calibri"/>
        <family val="2"/>
      </rPr>
      <t xml:space="preserve"> </t>
    </r>
    <r>
      <rPr>
        <sz val="12"/>
        <color theme="0"/>
        <rFont val="Calibri"/>
        <family val="2"/>
      </rPr>
      <t xml:space="preserve"> </t>
    </r>
    <r>
      <rPr>
        <sz val="10"/>
        <color theme="0"/>
        <rFont val="Calibri"/>
        <family val="2"/>
      </rPr>
      <t>(29A-E)</t>
    </r>
  </si>
  <si>
    <t>4.  Every child is paired with a caregiver who receives necessary supports, and is able to meet the child’s needs and supports the child’s permanency goal.</t>
  </si>
  <si>
    <t xml:space="preserve">3.  Design, implement and ensure fidelity of a service array that is individualized to strengthen families, cost efficient, and accessible by all who require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</si>
</sst>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s>
  <fonts count="151"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u/>
      <sz val="11"/>
      <color theme="1"/>
      <name val="Calibri"/>
      <family val="2"/>
      <scheme val="minor"/>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sz val="7"/>
      <color rgb="FF000000"/>
      <name val="Times New Roman"/>
      <family val="1"/>
    </font>
    <font>
      <b/>
      <sz val="12"/>
      <color rgb="FF000000"/>
      <name val="Times New Roman"/>
      <family val="1"/>
    </font>
    <font>
      <b/>
      <sz val="12"/>
      <color rgb="FF000000"/>
      <name val="Times New Roman Bold"/>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sz val="9"/>
      <color theme="0"/>
      <name val="Calibri"/>
      <family val="2"/>
      <scheme val="minor"/>
    </font>
    <font>
      <sz val="8"/>
      <color rgb="FF000000"/>
      <name val="Calibri"/>
      <family val="2"/>
      <scheme val="minor"/>
    </font>
    <font>
      <b/>
      <vertAlign val="superscript"/>
      <sz val="10"/>
      <color theme="0"/>
      <name val="Calibri"/>
      <family val="2"/>
    </font>
    <font>
      <b/>
      <sz val="11"/>
      <color theme="10"/>
      <name val="Calibri"/>
      <family val="2"/>
      <scheme val="minor"/>
    </font>
    <font>
      <sz val="8"/>
      <name val="Calibri"/>
      <family val="2"/>
      <scheme val="minor"/>
    </font>
    <font>
      <b/>
      <vertAlign val="superscript"/>
      <sz val="8"/>
      <name val="Calibri"/>
      <family val="2"/>
      <scheme val="minor"/>
    </font>
    <font>
      <b/>
      <u/>
      <sz val="9"/>
      <name val="Calibri"/>
      <family val="2"/>
      <scheme val="minor"/>
    </font>
    <font>
      <u/>
      <sz val="9"/>
      <name val="Calibri"/>
      <family val="2"/>
      <scheme val="minor"/>
    </font>
    <font>
      <sz val="11"/>
      <color rgb="FF1F497D"/>
      <name val="Calibri"/>
      <family val="2"/>
      <scheme val="minor"/>
    </font>
    <font>
      <b/>
      <i/>
      <u/>
      <sz val="12"/>
      <color theme="1"/>
      <name val="Times New Roman"/>
      <family val="1"/>
    </font>
    <font>
      <sz val="16"/>
      <color theme="0"/>
      <name val="Calibri"/>
      <family val="2"/>
    </font>
    <font>
      <vertAlign val="superscript"/>
      <sz val="16"/>
      <color theme="0"/>
      <name val="Calibri"/>
      <family val="2"/>
    </font>
    <font>
      <sz val="9"/>
      <color theme="1"/>
      <name val="Calibri"/>
      <family val="2"/>
    </font>
    <font>
      <b/>
      <sz val="9"/>
      <color theme="1"/>
      <name val="Calibri"/>
      <family val="2"/>
    </font>
    <font>
      <vertAlign val="superscript"/>
      <sz val="10"/>
      <color theme="0"/>
      <name val="Calibri"/>
      <family val="2"/>
      <scheme val="minor"/>
    </font>
    <font>
      <sz val="9"/>
      <color theme="1"/>
      <name val="Segoe UI"/>
      <family val="2"/>
    </font>
    <font>
      <b/>
      <i/>
      <sz val="11"/>
      <color theme="1"/>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gray125">
        <fgColor auto="1"/>
        <bgColor theme="0"/>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theme="4" tint="0.79998168889431442"/>
      </patternFill>
    </fill>
    <fill>
      <patternFill patternType="solid">
        <fgColor rgb="FFFF00FF"/>
        <bgColor indexed="64"/>
      </patternFill>
    </fill>
    <fill>
      <patternFill patternType="gray125">
        <bgColor theme="0" tint="-0.14999847407452621"/>
      </patternFill>
    </fill>
  </fills>
  <borders count="1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double">
        <color indexed="64"/>
      </top>
      <bottom style="thin">
        <color indexed="64"/>
      </bottom>
      <diagonal/>
    </border>
  </borders>
  <cellStyleXfs count="16">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4" fillId="0" borderId="0"/>
    <xf numFmtId="0" fontId="4" fillId="0" borderId="0"/>
    <xf numFmtId="0" fontId="4" fillId="0" borderId="0"/>
    <xf numFmtId="9" fontId="4" fillId="0" borderId="0" applyFont="0" applyFill="0" applyBorder="0" applyAlignment="0" applyProtection="0"/>
    <xf numFmtId="43" fontId="39" fillId="0" borderId="0" applyFont="0" applyFill="0" applyBorder="0" applyAlignment="0" applyProtection="0"/>
    <xf numFmtId="0" fontId="24" fillId="0" borderId="0"/>
    <xf numFmtId="9" fontId="106" fillId="0" borderId="0" applyFont="0" applyFill="0" applyBorder="0" applyAlignment="0" applyProtection="0"/>
    <xf numFmtId="43" fontId="4" fillId="0" borderId="0" applyFont="0" applyFill="0" applyBorder="0" applyAlignment="0" applyProtection="0"/>
    <xf numFmtId="0" fontId="73" fillId="0" borderId="0"/>
  </cellStyleXfs>
  <cellXfs count="2460">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39" fillId="0" borderId="0" xfId="5" applyFont="1" applyFill="1" applyBorder="1" applyAlignment="1">
      <alignment horizontal="center" wrapText="1"/>
    </xf>
    <xf numFmtId="0" fontId="6"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31" fillId="0" borderId="0" xfId="0" applyFont="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51" xfId="5" applyFont="1" applyFill="1" applyBorder="1" applyAlignment="1">
      <alignment horizontal="right"/>
    </xf>
    <xf numFmtId="0" fontId="52" fillId="2" borderId="32" xfId="5" applyFont="1" applyFill="1" applyBorder="1" applyAlignment="1">
      <alignment horizontal="right"/>
    </xf>
    <xf numFmtId="0" fontId="8"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61" fillId="2" borderId="22" xfId="0" applyFont="1" applyFill="1" applyBorder="1" applyAlignment="1">
      <alignment horizontal="center" vertical="center"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50" fillId="2" borderId="53" xfId="5" applyFont="1" applyFill="1" applyBorder="1" applyAlignment="1">
      <alignment horizontal="right"/>
    </xf>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66" fillId="2" borderId="25" xfId="5" quotePrefix="1" applyFont="1" applyFill="1" applyBorder="1" applyAlignment="1">
      <alignment horizontal="centerContinuous"/>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0" fillId="0" borderId="0" xfId="0" applyFont="1" applyBorder="1" applyAlignment="1">
      <alignment horizontal="center" vertical="center"/>
    </xf>
    <xf numFmtId="0" fontId="3" fillId="0" borderId="88" xfId="1" quotePrefix="1" applyBorder="1"/>
    <xf numFmtId="0" fontId="3" fillId="0" borderId="89" xfId="1" quotePrefix="1" applyBorder="1"/>
    <xf numFmtId="0" fontId="3" fillId="0" borderId="89" xfId="1" applyBorder="1"/>
    <xf numFmtId="0" fontId="72" fillId="5" borderId="0" xfId="0" applyFont="1" applyFill="1" applyBorder="1" applyAlignment="1">
      <alignment horizontal="left" vertical="center"/>
    </xf>
    <xf numFmtId="0" fontId="72" fillId="5" borderId="0" xfId="0" applyFont="1" applyFill="1" applyBorder="1" applyAlignment="1">
      <alignment horizontal="center"/>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3" fillId="0" borderId="89" xfId="1" applyNumberFormat="1" applyBorder="1" applyAlignment="1">
      <alignment horizontal="center"/>
    </xf>
    <xf numFmtId="0" fontId="75" fillId="0" borderId="0" xfId="0" applyFont="1" applyBorder="1" applyAlignment="1">
      <alignment horizontal="center" vertical="center" wrapText="1"/>
    </xf>
    <xf numFmtId="16" fontId="3" fillId="0" borderId="89" xfId="1" quotePrefix="1" applyNumberFormat="1" applyBorder="1" applyAlignment="1">
      <alignment horizontal="center"/>
    </xf>
    <xf numFmtId="0" fontId="75"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81"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3" fillId="0" borderId="89" xfId="1" quotePrefix="1" applyNumberFormat="1" applyBorder="1" applyAlignment="1">
      <alignment horizontal="center"/>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0" fontId="17" fillId="2" borderId="82" xfId="0" applyFont="1" applyFill="1" applyBorder="1" applyAlignment="1">
      <alignment horizontal="right" vertical="center" wrapText="1"/>
    </xf>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91"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3" fillId="3" borderId="14" xfId="0" applyNumberFormat="1" applyFont="1" applyFill="1" applyBorder="1" applyAlignment="1">
      <alignment horizontal="center" vertical="center" wrapText="1"/>
    </xf>
    <xf numFmtId="3" fontId="73" fillId="3" borderId="16" xfId="0" applyNumberFormat="1" applyFont="1" applyFill="1" applyBorder="1" applyAlignment="1">
      <alignment horizontal="center" vertical="center" wrapText="1"/>
    </xf>
    <xf numFmtId="3" fontId="73"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6" fillId="3" borderId="0" xfId="5" applyFont="1" applyFill="1" applyBorder="1" applyAlignment="1">
      <alignment horizontal="center" wrapText="1"/>
    </xf>
    <xf numFmtId="9" fontId="0" fillId="4" borderId="4" xfId="0" applyNumberFormat="1" applyFont="1" applyFill="1" applyBorder="1" applyAlignment="1">
      <alignment horizontal="center" vertical="center"/>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4" xfId="0" applyFont="1" applyFill="1" applyBorder="1" applyAlignment="1">
      <alignment horizontal="left" vertical="top"/>
    </xf>
    <xf numFmtId="0" fontId="42" fillId="16" borderId="95" xfId="0" applyFont="1" applyFill="1" applyBorder="1" applyAlignment="1">
      <alignment horizontal="left" vertical="top"/>
    </xf>
    <xf numFmtId="0" fontId="42" fillId="16" borderId="95" xfId="0" applyFont="1" applyFill="1" applyBorder="1" applyAlignment="1">
      <alignment horizontal="center" vertical="top"/>
    </xf>
    <xf numFmtId="0" fontId="42"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10" fillId="4" borderId="78" xfId="0" applyFont="1" applyFill="1" applyBorder="1" applyAlignment="1">
      <alignment horizontal="center" vertical="center" wrapText="1"/>
    </xf>
    <xf numFmtId="0" fontId="10"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0" fontId="50" fillId="4" borderId="22" xfId="5" applyFont="1" applyFill="1" applyBorder="1" applyAlignment="1"/>
    <xf numFmtId="0" fontId="50" fillId="4" borderId="9" xfId="5" applyFont="1" applyFill="1" applyBorder="1" applyAlignment="1"/>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10" fillId="0" borderId="0" xfId="1" applyFont="1" applyBorder="1" applyAlignment="1">
      <alignment vertical="center"/>
    </xf>
    <xf numFmtId="0" fontId="10" fillId="0" borderId="0" xfId="0" applyFont="1"/>
    <xf numFmtId="0" fontId="10" fillId="0" borderId="0" xfId="0" applyFont="1" applyAlignment="1">
      <alignment horizontal="center" vertical="center"/>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9" xfId="0" applyBorder="1"/>
    <xf numFmtId="165" fontId="50"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3" fontId="56" fillId="0" borderId="65" xfId="0" applyNumberFormat="1" applyFont="1" applyBorder="1" applyAlignment="1">
      <alignment horizontal="center" vertical="center" wrapText="1"/>
    </xf>
    <xf numFmtId="3" fontId="56"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5"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0"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56" fillId="0" borderId="90" xfId="0" applyNumberFormat="1"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49" fillId="2" borderId="3"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87"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61" fillId="2" borderId="22"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6" xfId="0" applyNumberFormat="1" applyFont="1" applyBorder="1" applyAlignment="1">
      <alignment horizontal="center" vertical="center"/>
    </xf>
    <xf numFmtId="0" fontId="58" fillId="5" borderId="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0" fillId="0" borderId="0" xfId="0" applyAlignment="1">
      <alignment horizontal="lef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6"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5"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3"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0" fontId="6" fillId="0" borderId="0" xfId="5" applyFont="1" applyFill="1" applyBorder="1" applyAlignment="1">
      <alignment vertical="top"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90"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10" fillId="2" borderId="50" xfId="0" applyFont="1" applyFill="1" applyBorder="1" applyAlignment="1">
      <alignment horizontal="left" vertical="center" wrapText="1"/>
    </xf>
    <xf numFmtId="10" fontId="112" fillId="13" borderId="22" xfId="0" applyNumberFormat="1" applyFont="1" applyFill="1" applyBorder="1" applyAlignment="1">
      <alignment horizontal="center" vertical="center" wrapText="1"/>
    </xf>
    <xf numFmtId="0" fontId="110" fillId="2" borderId="63" xfId="0" applyFont="1" applyFill="1" applyBorder="1" applyAlignment="1">
      <alignment horizontal="left" vertical="center" wrapText="1"/>
    </xf>
    <xf numFmtId="10" fontId="112" fillId="13" borderId="111"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0" fontId="17" fillId="2" borderId="64" xfId="0" applyFont="1" applyFill="1" applyBorder="1" applyAlignment="1">
      <alignment horizontal="right" vertical="center" wrapText="1"/>
    </xf>
    <xf numFmtId="3" fontId="52" fillId="0" borderId="4" xfId="0" applyNumberFormat="1" applyFont="1" applyFill="1" applyBorder="1" applyAlignment="1">
      <alignment horizontal="center" vertical="center" wrapText="1"/>
    </xf>
    <xf numFmtId="3" fontId="19" fillId="0" borderId="0" xfId="0" applyNumberFormat="1" applyFont="1"/>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2" xfId="0" applyNumberFormat="1" applyFont="1" applyFill="1" applyBorder="1" applyAlignment="1">
      <alignment horizontal="center" vertical="center"/>
    </xf>
    <xf numFmtId="1" fontId="112" fillId="13" borderId="113" xfId="0" applyNumberFormat="1" applyFont="1" applyFill="1" applyBorder="1" applyAlignment="1">
      <alignment horizontal="center" vertical="center" wrapText="1"/>
    </xf>
    <xf numFmtId="1" fontId="112" fillId="13" borderId="114" xfId="0" applyNumberFormat="1" applyFont="1" applyFill="1" applyBorder="1" applyAlignment="1">
      <alignment horizontal="center" vertical="center" wrapText="1"/>
    </xf>
    <xf numFmtId="37" fontId="20" fillId="0" borderId="115" xfId="14"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52" fillId="0" borderId="7" xfId="5" applyFont="1" applyBorder="1" applyAlignment="1">
      <alignment horizontal="right"/>
    </xf>
    <xf numFmtId="0" fontId="7" fillId="0" borderId="7" xfId="5" applyFont="1" applyBorder="1"/>
    <xf numFmtId="3" fontId="34"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9" fillId="0" borderId="0" xfId="0" applyFont="1" applyFill="1" applyBorder="1" applyAlignment="1">
      <alignment vertical="top" wrapText="1"/>
    </xf>
    <xf numFmtId="3" fontId="34" fillId="0" borderId="0" xfId="0" applyNumberFormat="1" applyFont="1" applyFill="1" applyBorder="1" applyAlignment="1">
      <alignment horizontal="left" vertical="top" wrapText="1"/>
    </xf>
    <xf numFmtId="0" fontId="0" fillId="0" borderId="0" xfId="0" applyAlignment="1">
      <alignment vertical="center"/>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0" fillId="2" borderId="23" xfId="5" applyFont="1" applyFill="1" applyBorder="1" applyAlignment="1">
      <alignment horizontal="right"/>
    </xf>
    <xf numFmtId="0" fontId="52" fillId="2" borderId="55" xfId="5" applyFont="1" applyFill="1" applyBorder="1" applyAlignment="1">
      <alignment horizontal="right"/>
    </xf>
    <xf numFmtId="0" fontId="17" fillId="2" borderId="82" xfId="0" applyFont="1" applyFill="1" applyBorder="1" applyAlignment="1">
      <alignment horizontal="right" vertical="center" wrapText="1"/>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10" fontId="10" fillId="6" borderId="57" xfId="5" applyNumberFormat="1" applyFont="1" applyFill="1" applyBorder="1" applyAlignment="1">
      <alignment horizontal="center" vertical="center"/>
    </xf>
    <xf numFmtId="10" fontId="10" fillId="6" borderId="15"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10" fontId="10" fillId="6" borderId="31" xfId="5" applyNumberFormat="1" applyFont="1" applyFill="1" applyBorder="1" applyAlignment="1">
      <alignment horizontal="center" vertical="center"/>
    </xf>
    <xf numFmtId="10" fontId="10" fillId="6" borderId="20"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11" fillId="0" borderId="113" xfId="0" applyNumberFormat="1" applyFont="1" applyFill="1" applyBorder="1" applyAlignment="1">
      <alignment horizontal="center" vertical="center"/>
    </xf>
    <xf numFmtId="3" fontId="111" fillId="0" borderId="117" xfId="0" applyNumberFormat="1" applyFont="1" applyFill="1" applyBorder="1" applyAlignment="1">
      <alignment horizontal="center" vertical="center"/>
    </xf>
    <xf numFmtId="10" fontId="112" fillId="13" borderId="30" xfId="0" applyNumberFormat="1" applyFont="1" applyFill="1" applyBorder="1" applyAlignment="1">
      <alignment horizontal="center" vertical="center" wrapText="1"/>
    </xf>
    <xf numFmtId="10" fontId="112" fillId="13" borderId="104"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91"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8" xfId="0" applyNumberFormat="1" applyFont="1" applyFill="1" applyBorder="1" applyAlignment="1">
      <alignment horizontal="center" vertical="top" wrapText="1" readingOrder="1"/>
    </xf>
    <xf numFmtId="173" fontId="20" fillId="0" borderId="119" xfId="0" applyNumberFormat="1" applyFont="1" applyFill="1" applyBorder="1" applyAlignment="1">
      <alignment horizontal="center" vertical="top" wrapText="1" readingOrder="1"/>
    </xf>
    <xf numFmtId="173" fontId="20" fillId="0" borderId="119" xfId="0" applyNumberFormat="1" applyFont="1" applyFill="1" applyBorder="1" applyAlignment="1">
      <alignment vertical="top" wrapText="1" readingOrder="1"/>
    </xf>
    <xf numFmtId="173" fontId="20" fillId="0" borderId="120"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5" xfId="0" applyNumberFormat="1" applyFont="1" applyFill="1" applyBorder="1" applyAlignment="1">
      <alignment horizontal="center" vertical="top" wrapText="1" readingOrder="1"/>
    </xf>
    <xf numFmtId="173" fontId="20" fillId="2" borderId="105"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3"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0" fontId="11" fillId="2" borderId="3" xfId="0" applyFont="1" applyFill="1" applyBorder="1" applyAlignment="1">
      <alignment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91" xfId="0" applyFont="1" applyFill="1" applyBorder="1" applyAlignment="1">
      <alignment horizontal="center" wrapText="1"/>
    </xf>
    <xf numFmtId="0" fontId="43" fillId="8" borderId="91" xfId="0" applyFont="1" applyFill="1" applyBorder="1" applyAlignment="1">
      <alignment horizontal="center" wrapText="1"/>
    </xf>
    <xf numFmtId="0" fontId="43" fillId="8" borderId="106" xfId="0" applyFont="1" applyFill="1" applyBorder="1" applyAlignment="1">
      <alignment horizontal="center" wrapText="1"/>
    </xf>
    <xf numFmtId="1" fontId="10" fillId="0" borderId="57" xfId="5" applyNumberFormat="1" applyFont="1" applyFill="1" applyBorder="1" applyAlignment="1">
      <alignment horizontal="center" vertical="center"/>
    </xf>
    <xf numFmtId="1" fontId="51" fillId="2" borderId="80" xfId="0" applyNumberFormat="1" applyFont="1" applyFill="1" applyBorder="1" applyAlignment="1">
      <alignment horizont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61" fillId="2" borderId="50" xfId="0" applyFont="1" applyFill="1" applyBorder="1" applyAlignment="1">
      <alignment horizontal="center" vertical="center"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8" fillId="0" borderId="121" xfId="5" applyNumberFormat="1" applyFont="1" applyFill="1" applyBorder="1" applyAlignment="1">
      <alignment horizontal="center"/>
    </xf>
    <xf numFmtId="3" fontId="8" fillId="0" borderId="116"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20" fillId="0" borderId="0" xfId="0" applyFont="1" applyAlignment="1">
      <alignment horizontal="center" vertical="center"/>
    </xf>
    <xf numFmtId="0" fontId="124" fillId="22" borderId="3" xfId="0" applyFont="1" applyFill="1" applyBorder="1" applyAlignment="1">
      <alignment horizontal="center" vertical="center" wrapText="1"/>
    </xf>
    <xf numFmtId="0" fontId="124" fillId="22" borderId="4" xfId="0" applyFont="1" applyFill="1" applyBorder="1" applyAlignment="1">
      <alignment horizontal="center" vertical="center" wrapText="1"/>
    </xf>
    <xf numFmtId="0" fontId="124" fillId="22" borderId="4" xfId="0" applyFont="1" applyFill="1" applyBorder="1" applyAlignment="1">
      <alignment horizontal="center" vertical="top" wrapText="1"/>
    </xf>
    <xf numFmtId="0" fontId="123" fillId="22" borderId="3" xfId="0" applyFont="1" applyFill="1" applyBorder="1" applyAlignment="1">
      <alignment horizontal="center" vertical="top" wrapText="1"/>
    </xf>
    <xf numFmtId="0" fontId="124" fillId="22" borderId="1" xfId="0" applyFont="1" applyFill="1" applyBorder="1" applyAlignment="1">
      <alignment horizontal="center" vertical="top" wrapText="1"/>
    </xf>
    <xf numFmtId="0" fontId="124" fillId="22" borderId="2" xfId="0" applyFont="1" applyFill="1" applyBorder="1" applyAlignment="1">
      <alignment horizontal="center" vertical="top" wrapText="1"/>
    </xf>
    <xf numFmtId="49" fontId="3" fillId="0" borderId="88" xfId="1" quotePrefix="1" applyNumberFormat="1" applyBorder="1" applyAlignment="1">
      <alignment horizontal="center"/>
    </xf>
    <xf numFmtId="0" fontId="0" fillId="0" borderId="0" xfId="0" applyAlignment="1">
      <alignment wrapText="1"/>
    </xf>
    <xf numFmtId="3" fontId="34" fillId="0" borderId="0" xfId="0" applyNumberFormat="1" applyFont="1" applyFill="1" applyBorder="1" applyAlignment="1">
      <alignment horizontal="left" vertical="top" wrapText="1"/>
    </xf>
    <xf numFmtId="0" fontId="121" fillId="0" borderId="1" xfId="0" applyFont="1" applyBorder="1" applyAlignment="1">
      <alignment horizontal="left" vertical="top" wrapText="1"/>
    </xf>
    <xf numFmtId="0" fontId="17" fillId="2" borderId="64"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164" fontId="56" fillId="0" borderId="50" xfId="0" applyNumberFormat="1" applyFont="1" applyFill="1" applyBorder="1" applyAlignment="1">
      <alignment horizontal="center" vertical="center" wrapText="1"/>
    </xf>
    <xf numFmtId="164" fontId="56" fillId="0" borderId="44" xfId="0" applyNumberFormat="1" applyFont="1" applyFill="1" applyBorder="1" applyAlignment="1">
      <alignment horizontal="center" vertical="center" wrapText="1"/>
    </xf>
    <xf numFmtId="164" fontId="0" fillId="0" borderId="13" xfId="2" applyNumberFormat="1" applyFont="1" applyFill="1" applyBorder="1"/>
    <xf numFmtId="171" fontId="39" fillId="0" borderId="13" xfId="6" applyNumberFormat="1" applyFont="1" applyFill="1" applyBorder="1"/>
    <xf numFmtId="9" fontId="39" fillId="0" borderId="0" xfId="2" applyNumberFormat="1" applyFont="1" applyFill="1" applyBorder="1"/>
    <xf numFmtId="164" fontId="39" fillId="0" borderId="0" xfId="2" applyNumberFormat="1" applyFont="1" applyFill="1" applyBorder="1"/>
    <xf numFmtId="3" fontId="52" fillId="15" borderId="66" xfId="3" applyNumberFormat="1" applyFont="1" applyFill="1" applyBorder="1" applyAlignment="1">
      <alignment horizontal="center" vertical="center"/>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50" fillId="2" borderId="48" xfId="0" applyFont="1" applyFill="1" applyBorder="1" applyAlignment="1">
      <alignment horizontal="center" vertical="center" wrapText="1"/>
    </xf>
    <xf numFmtId="0" fontId="50" fillId="2" borderId="68" xfId="0" applyFont="1" applyFill="1" applyBorder="1" applyAlignment="1">
      <alignment horizontal="center" vertical="center" wrapText="1"/>
    </xf>
    <xf numFmtId="3" fontId="52" fillId="15" borderId="65" xfId="3" applyNumberFormat="1" applyFont="1" applyFill="1" applyBorder="1" applyAlignment="1">
      <alignment horizontal="center" vertical="center"/>
    </xf>
    <xf numFmtId="3" fontId="52" fillId="15" borderId="105" xfId="3" applyNumberFormat="1" applyFont="1" applyFill="1" applyBorder="1" applyAlignment="1">
      <alignment horizontal="center" vertical="center"/>
    </xf>
    <xf numFmtId="1" fontId="10" fillId="0" borderId="105" xfId="5"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21" fillId="0" borderId="30" xfId="0" applyFont="1" applyBorder="1" applyAlignment="1">
      <alignment vertical="top" wrapText="1"/>
    </xf>
    <xf numFmtId="3" fontId="111" fillId="0" borderId="122"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11" fillId="0" borderId="22" xfId="0" applyNumberFormat="1" applyFont="1" applyFill="1" applyBorder="1" applyAlignment="1">
      <alignment horizontal="center" vertical="center"/>
    </xf>
    <xf numFmtId="3" fontId="111"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2" fillId="13" borderId="49" xfId="0" applyNumberFormat="1" applyFont="1" applyFill="1" applyBorder="1" applyAlignment="1">
      <alignment horizontal="center" vertical="center" wrapText="1"/>
    </xf>
    <xf numFmtId="10" fontId="112" fillId="13" borderId="123"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21" xfId="0" applyNumberFormat="1" applyFont="1" applyFill="1" applyBorder="1" applyAlignment="1">
      <alignment horizontal="center" vertical="center"/>
    </xf>
    <xf numFmtId="0" fontId="125" fillId="0" borderId="57" xfId="0" applyFont="1" applyFill="1" applyBorder="1" applyAlignment="1">
      <alignment horizontal="center" vertical="center"/>
    </xf>
    <xf numFmtId="0" fontId="125" fillId="0" borderId="10" xfId="0" applyFont="1" applyFill="1" applyBorder="1" applyAlignment="1">
      <alignment horizontal="center" vertical="center"/>
    </xf>
    <xf numFmtId="0" fontId="125" fillId="0" borderId="31" xfId="0" applyFont="1" applyFill="1" applyBorder="1" applyAlignment="1">
      <alignment horizontal="center" vertical="center"/>
    </xf>
    <xf numFmtId="0" fontId="61" fillId="2" borderId="6" xfId="0" applyFont="1" applyFill="1" applyBorder="1" applyAlignment="1">
      <alignment horizontal="center" vertical="center" wrapText="1"/>
    </xf>
    <xf numFmtId="0" fontId="0" fillId="0" borderId="0" xfId="0" applyBorder="1" applyAlignment="1">
      <alignment horizontal="left" vertical="top"/>
    </xf>
    <xf numFmtId="0" fontId="126" fillId="0" borderId="0" xfId="0" applyFont="1" applyBorder="1" applyAlignment="1">
      <alignment vertical="center"/>
    </xf>
    <xf numFmtId="0" fontId="126"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6"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6" fillId="0" borderId="5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70" xfId="0" applyFont="1" applyBorder="1" applyAlignment="1">
      <alignment horizontal="center" vertical="center" wrapText="1"/>
    </xf>
    <xf numFmtId="9" fontId="56"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6" fillId="0" borderId="64" xfId="0" applyNumberFormat="1" applyFont="1" applyBorder="1" applyAlignment="1">
      <alignment horizontal="center" vertical="center" wrapText="1"/>
    </xf>
    <xf numFmtId="3" fontId="52" fillId="0" borderId="18" xfId="3" applyNumberFormat="1" applyFont="1" applyFill="1" applyBorder="1" applyAlignment="1">
      <alignment horizontal="center" vertical="center"/>
    </xf>
    <xf numFmtId="3" fontId="52" fillId="0" borderId="31" xfId="3" applyNumberFormat="1" applyFont="1" applyFill="1" applyBorder="1" applyAlignment="1">
      <alignment horizontal="center" vertical="center"/>
    </xf>
    <xf numFmtId="3" fontId="52" fillId="0" borderId="20" xfId="3" applyNumberFormat="1" applyFont="1" applyFill="1" applyBorder="1" applyAlignment="1">
      <alignment horizontal="center" vertical="center"/>
    </xf>
    <xf numFmtId="3" fontId="52" fillId="0" borderId="105" xfId="3" applyNumberFormat="1" applyFont="1" applyFill="1" applyBorder="1" applyAlignment="1">
      <alignment horizontal="center" vertical="center"/>
    </xf>
    <xf numFmtId="3" fontId="52" fillId="0" borderId="68" xfId="3" applyNumberFormat="1" applyFont="1" applyFill="1" applyBorder="1" applyAlignment="1">
      <alignment horizontal="center" vertical="center"/>
    </xf>
    <xf numFmtId="0" fontId="50" fillId="2" borderId="84" xfId="0" applyFont="1" applyFill="1" applyBorder="1" applyAlignment="1">
      <alignment horizontal="center" wrapText="1"/>
    </xf>
    <xf numFmtId="0" fontId="50" fillId="2" borderId="43" xfId="0" applyFont="1" applyFill="1" applyBorder="1" applyAlignment="1">
      <alignment horizontal="center" wrapText="1"/>
    </xf>
    <xf numFmtId="0" fontId="50"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2" fillId="0" borderId="39" xfId="0" applyNumberFormat="1" applyFont="1" applyFill="1" applyBorder="1" applyAlignment="1">
      <alignment horizontal="center"/>
    </xf>
    <xf numFmtId="3" fontId="52" fillId="0" borderId="46" xfId="0" applyNumberFormat="1" applyFont="1" applyFill="1" applyBorder="1" applyAlignment="1">
      <alignment horizontal="center"/>
    </xf>
    <xf numFmtId="3" fontId="52"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121" fillId="0" borderId="1" xfId="0" applyFont="1" applyFill="1" applyBorder="1" applyAlignment="1">
      <alignment horizontal="left" vertical="top" wrapText="1"/>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0" fillId="2" borderId="53" xfId="5" applyFont="1" applyFill="1" applyBorder="1" applyAlignment="1">
      <alignment horizontal="right"/>
    </xf>
    <xf numFmtId="0" fontId="52" fillId="2" borderId="51" xfId="5" applyFont="1" applyFill="1" applyBorder="1" applyAlignment="1">
      <alignment horizontal="right"/>
    </xf>
    <xf numFmtId="0" fontId="50" fillId="2" borderId="25" xfId="0" applyFont="1" applyFill="1" applyBorder="1" applyAlignment="1">
      <alignment horizontal="center" vertical="center" wrapText="1"/>
    </xf>
    <xf numFmtId="0" fontId="44" fillId="2" borderId="50" xfId="0" applyFont="1" applyFill="1" applyBorder="1" applyAlignment="1">
      <alignment horizontal="right" vertical="center" wrapText="1" indent="1"/>
    </xf>
    <xf numFmtId="0" fontId="44" fillId="2" borderId="42" xfId="0" applyFont="1" applyFill="1" applyBorder="1" applyAlignment="1">
      <alignment horizontal="right" vertical="center" wrapText="1" indent="1"/>
    </xf>
    <xf numFmtId="0" fontId="44" fillId="2" borderId="63" xfId="0" applyFont="1" applyFill="1" applyBorder="1" applyAlignment="1">
      <alignment horizontal="right" vertical="center" wrapText="1" indent="1"/>
    </xf>
    <xf numFmtId="0" fontId="44" fillId="2" borderId="64" xfId="0" applyFont="1" applyFill="1" applyBorder="1" applyAlignment="1">
      <alignment horizontal="right" vertical="center" wrapText="1" indent="1"/>
    </xf>
    <xf numFmtId="0" fontId="44" fillId="2" borderId="44" xfId="0" applyFont="1" applyFill="1" applyBorder="1" applyAlignment="1">
      <alignment horizontal="right" vertical="center" wrapText="1" indent="1"/>
    </xf>
    <xf numFmtId="0" fontId="44"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6"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0" fontId="17" fillId="2" borderId="82" xfId="0" applyFont="1" applyFill="1" applyBorder="1" applyAlignment="1">
      <alignment horizontal="right" vertical="center" wrapText="1"/>
    </xf>
    <xf numFmtId="0" fontId="6" fillId="0" borderId="0" xfId="5" applyFont="1" applyFill="1" applyBorder="1" applyAlignment="1">
      <alignment horizontal="left"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0" fontId="45" fillId="2" borderId="11" xfId="0" applyFont="1" applyFill="1" applyBorder="1" applyAlignment="1">
      <alignment horizontal="right" vertical="center" wrapText="1"/>
    </xf>
    <xf numFmtId="0" fontId="45" fillId="2" borderId="62" xfId="0" applyFont="1" applyFill="1" applyBorder="1" applyAlignment="1">
      <alignment horizontal="right" vertical="center" wrapText="1"/>
    </xf>
    <xf numFmtId="3" fontId="34" fillId="0" borderId="0" xfId="0" applyNumberFormat="1" applyFont="1" applyFill="1" applyBorder="1" applyAlignment="1">
      <alignment horizontal="left" vertical="top" wrapText="1"/>
    </xf>
    <xf numFmtId="3" fontId="0" fillId="3" borderId="16" xfId="0" applyNumberFormat="1" applyFont="1" applyFill="1" applyBorder="1" applyAlignment="1">
      <alignment horizontal="center" vertical="center" wrapText="1"/>
    </xf>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21" xfId="0" applyNumberFormat="1" applyFont="1" applyFill="1" applyBorder="1" applyAlignment="1">
      <alignment horizontal="center" vertical="center"/>
    </xf>
    <xf numFmtId="3" fontId="111" fillId="3" borderId="22" xfId="0" applyNumberFormat="1" applyFont="1" applyFill="1" applyBorder="1" applyAlignment="1">
      <alignment horizontal="center" vertical="center"/>
    </xf>
    <xf numFmtId="3" fontId="111"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6"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6"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6"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6" fillId="3" borderId="71"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6" fillId="3" borderId="85" xfId="0" applyFont="1" applyFill="1" applyBorder="1" applyAlignment="1">
      <alignment horizontal="center" vertical="center" wrapText="1"/>
    </xf>
    <xf numFmtId="0" fontId="56" fillId="3" borderId="70" xfId="0" applyFont="1" applyFill="1" applyBorder="1" applyAlignment="1">
      <alignment horizontal="center" vertical="center" wrapText="1"/>
    </xf>
    <xf numFmtId="9" fontId="56"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6"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6"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2"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2" fillId="3" borderId="29" xfId="5" applyNumberFormat="1" applyFont="1" applyFill="1" applyBorder="1" applyAlignment="1">
      <alignment horizontal="center"/>
    </xf>
    <xf numFmtId="3" fontId="52" fillId="3" borderId="32" xfId="5" applyNumberFormat="1" applyFont="1" applyFill="1" applyBorder="1" applyAlignment="1">
      <alignment horizontal="center"/>
    </xf>
    <xf numFmtId="3" fontId="52" fillId="3" borderId="12" xfId="5" applyNumberFormat="1" applyFont="1" applyFill="1" applyBorder="1" applyAlignment="1">
      <alignment horizontal="center"/>
    </xf>
    <xf numFmtId="3" fontId="52" fillId="3" borderId="55" xfId="5" applyNumberFormat="1" applyFont="1" applyFill="1" applyBorder="1" applyAlignment="1">
      <alignment horizontal="center"/>
    </xf>
    <xf numFmtId="3" fontId="52"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3" fontId="10" fillId="3" borderId="15" xfId="5" applyNumberFormat="1" applyFont="1" applyFill="1" applyBorder="1" applyAlignment="1">
      <alignment horizontal="center" vertical="center"/>
    </xf>
    <xf numFmtId="3" fontId="10" fillId="3" borderId="19" xfId="5" applyNumberFormat="1" applyFont="1" applyFill="1" applyBorder="1" applyAlignment="1">
      <alignment horizontal="center" vertical="center"/>
    </xf>
    <xf numFmtId="3" fontId="10" fillId="3" borderId="20" xfId="5" applyNumberFormat="1" applyFont="1" applyFill="1" applyBorder="1" applyAlignment="1">
      <alignment horizontal="center" vertical="center"/>
    </xf>
    <xf numFmtId="10" fontId="7" fillId="3" borderId="60" xfId="5" applyNumberFormat="1" applyFont="1" applyFill="1" applyBorder="1" applyAlignment="1">
      <alignment horizontal="center" vertical="center"/>
    </xf>
    <xf numFmtId="1" fontId="10" fillId="3" borderId="57" xfId="5" applyNumberFormat="1" applyFont="1" applyFill="1" applyBorder="1" applyAlignment="1">
      <alignment horizontal="center" vertical="center"/>
    </xf>
    <xf numFmtId="1" fontId="10" fillId="3" borderId="105" xfId="5" applyNumberFormat="1" applyFont="1" applyFill="1" applyBorder="1" applyAlignment="1">
      <alignment horizontal="center" vertical="center"/>
    </xf>
    <xf numFmtId="10" fontId="10" fillId="3" borderId="60" xfId="5" applyNumberFormat="1" applyFont="1" applyFill="1" applyBorder="1" applyAlignment="1">
      <alignment horizontal="center" vertical="center"/>
    </xf>
    <xf numFmtId="3" fontId="0" fillId="17" borderId="14" xfId="0" applyNumberFormat="1" applyFont="1" applyFill="1" applyBorder="1" applyAlignment="1">
      <alignment horizontal="center" vertical="center"/>
    </xf>
    <xf numFmtId="3" fontId="0" fillId="17" borderId="16" xfId="0" applyNumberFormat="1" applyFont="1" applyFill="1" applyBorder="1" applyAlignment="1">
      <alignment horizontal="center" vertical="center"/>
    </xf>
    <xf numFmtId="3" fontId="0" fillId="17" borderId="39" xfId="0" applyNumberFormat="1" applyFont="1" applyFill="1" applyBorder="1" applyAlignment="1">
      <alignment horizontal="center" vertical="center"/>
    </xf>
    <xf numFmtId="3" fontId="0" fillId="17" borderId="55"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0" fontId="16" fillId="17" borderId="14"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29" xfId="0" applyFont="1" applyFill="1" applyBorder="1" applyAlignment="1">
      <alignment horizontal="center" vertical="center" wrapText="1"/>
    </xf>
    <xf numFmtId="3" fontId="16" fillId="17" borderId="29" xfId="0" applyNumberFormat="1" applyFont="1" applyFill="1" applyBorder="1" applyAlignment="1">
      <alignment horizontal="center" vertical="center" wrapText="1"/>
    </xf>
    <xf numFmtId="0" fontId="16" fillId="17" borderId="38" xfId="0" applyFont="1" applyFill="1" applyBorder="1" applyAlignment="1">
      <alignment horizontal="center" vertical="center" wrapText="1"/>
    </xf>
    <xf numFmtId="3" fontId="10" fillId="17" borderId="14" xfId="0" applyNumberFormat="1" applyFont="1" applyFill="1" applyBorder="1" applyAlignment="1">
      <alignment horizontal="center" vertical="center"/>
    </xf>
    <xf numFmtId="164" fontId="10" fillId="17" borderId="73" xfId="0" applyNumberFormat="1" applyFont="1" applyFill="1" applyBorder="1" applyAlignment="1">
      <alignment horizontal="center" vertical="center"/>
    </xf>
    <xf numFmtId="3" fontId="10" fillId="17" borderId="16" xfId="0" applyNumberFormat="1" applyFont="1" applyFill="1" applyBorder="1" applyAlignment="1">
      <alignment horizontal="center" vertical="center"/>
    </xf>
    <xf numFmtId="164" fontId="10" fillId="17" borderId="11" xfId="0" applyNumberFormat="1" applyFont="1" applyFill="1" applyBorder="1" applyAlignment="1">
      <alignment horizontal="center" vertical="center"/>
    </xf>
    <xf numFmtId="3" fontId="10" fillId="17" borderId="39" xfId="0" applyNumberFormat="1" applyFont="1" applyFill="1" applyBorder="1" applyAlignment="1">
      <alignment horizontal="center" vertical="center"/>
    </xf>
    <xf numFmtId="164" fontId="10" fillId="17" borderId="62" xfId="0" applyNumberFormat="1" applyFont="1" applyFill="1" applyBorder="1" applyAlignment="1">
      <alignment horizontal="center" vertical="center"/>
    </xf>
    <xf numFmtId="3" fontId="48" fillId="17" borderId="14" xfId="0" applyNumberFormat="1" applyFont="1" applyFill="1" applyBorder="1" applyAlignment="1">
      <alignment horizontal="center" vertical="center" wrapText="1"/>
    </xf>
    <xf numFmtId="164" fontId="48" fillId="17" borderId="57" xfId="0" applyNumberFormat="1" applyFont="1" applyFill="1" applyBorder="1" applyAlignment="1">
      <alignment horizontal="center" vertical="center" wrapText="1"/>
    </xf>
    <xf numFmtId="3" fontId="48" fillId="17" borderId="16" xfId="0" applyNumberFormat="1" applyFont="1" applyFill="1" applyBorder="1" applyAlignment="1">
      <alignment horizontal="center" vertical="center" wrapText="1"/>
    </xf>
    <xf numFmtId="164" fontId="48" fillId="17" borderId="10" xfId="0" applyNumberFormat="1" applyFont="1" applyFill="1" applyBorder="1" applyAlignment="1">
      <alignment horizontal="center" vertical="center" wrapText="1"/>
    </xf>
    <xf numFmtId="3" fontId="48" fillId="17" borderId="39" xfId="0" applyNumberFormat="1" applyFont="1" applyFill="1" applyBorder="1" applyAlignment="1">
      <alignment horizontal="center" vertical="center" wrapText="1"/>
    </xf>
    <xf numFmtId="164" fontId="48" fillId="17" borderId="46" xfId="0" applyNumberFormat="1" applyFont="1" applyFill="1" applyBorder="1" applyAlignment="1">
      <alignment horizontal="center" vertical="center" wrapText="1"/>
    </xf>
    <xf numFmtId="164" fontId="16" fillId="17" borderId="57" xfId="0" applyNumberFormat="1" applyFont="1" applyFill="1" applyBorder="1" applyAlignment="1">
      <alignment horizontal="center" vertical="center" wrapText="1"/>
    </xf>
    <xf numFmtId="164" fontId="16" fillId="17" borderId="10" xfId="0" applyNumberFormat="1" applyFont="1" applyFill="1" applyBorder="1" applyAlignment="1">
      <alignment horizontal="center" vertical="center" wrapText="1"/>
    </xf>
    <xf numFmtId="164" fontId="16" fillId="17" borderId="46" xfId="0" applyNumberFormat="1" applyFont="1" applyFill="1" applyBorder="1" applyAlignment="1">
      <alignment horizontal="center" vertical="center" wrapText="1"/>
    </xf>
    <xf numFmtId="168" fontId="16" fillId="17" borderId="16" xfId="0" applyNumberFormat="1" applyFont="1" applyFill="1" applyBorder="1" applyAlignment="1">
      <alignment horizontal="center" vertical="center" wrapText="1"/>
    </xf>
    <xf numFmtId="1" fontId="16" fillId="17" borderId="10" xfId="2" applyNumberFormat="1" applyFont="1" applyFill="1" applyBorder="1" applyAlignment="1">
      <alignment horizontal="center" vertical="center" wrapText="1"/>
    </xf>
    <xf numFmtId="1" fontId="16" fillId="17" borderId="19" xfId="0" applyNumberFormat="1" applyFont="1" applyFill="1" applyBorder="1" applyAlignment="1">
      <alignment horizontal="center" vertical="center" wrapText="1"/>
    </xf>
    <xf numFmtId="168" fontId="16" fillId="17" borderId="10" xfId="0" applyNumberFormat="1" applyFont="1" applyFill="1" applyBorder="1" applyAlignment="1">
      <alignment horizontal="center" vertical="center" wrapText="1"/>
    </xf>
    <xf numFmtId="1" fontId="16" fillId="17" borderId="19" xfId="2" applyNumberFormat="1" applyFont="1" applyFill="1" applyBorder="1" applyAlignment="1">
      <alignment horizontal="center" vertical="center" wrapText="1"/>
    </xf>
    <xf numFmtId="1" fontId="16" fillId="17" borderId="16" xfId="2" applyNumberFormat="1" applyFont="1" applyFill="1" applyBorder="1" applyAlignment="1">
      <alignment horizontal="center" vertical="center" wrapText="1"/>
    </xf>
    <xf numFmtId="168" fontId="16" fillId="17" borderId="19" xfId="0" applyNumberFormat="1" applyFont="1" applyFill="1" applyBorder="1" applyAlignment="1">
      <alignment horizontal="center" vertical="center" wrapText="1"/>
    </xf>
    <xf numFmtId="168" fontId="16" fillId="17" borderId="18" xfId="0" applyNumberFormat="1" applyFont="1" applyFill="1" applyBorder="1" applyAlignment="1">
      <alignment horizontal="center" vertical="center" wrapText="1"/>
    </xf>
    <xf numFmtId="1" fontId="16" fillId="17" borderId="31" xfId="2" applyNumberFormat="1" applyFont="1" applyFill="1" applyBorder="1" applyAlignment="1">
      <alignment horizontal="center" vertical="center" wrapText="1"/>
    </xf>
    <xf numFmtId="1" fontId="16" fillId="17" borderId="20" xfId="0" applyNumberFormat="1" applyFont="1" applyFill="1" applyBorder="1" applyAlignment="1">
      <alignment horizontal="center" vertical="center" wrapText="1"/>
    </xf>
    <xf numFmtId="168" fontId="16" fillId="17" borderId="31" xfId="0" applyNumberFormat="1" applyFont="1" applyFill="1" applyBorder="1" applyAlignment="1">
      <alignment horizontal="center" vertical="center" wrapText="1"/>
    </xf>
    <xf numFmtId="1" fontId="16" fillId="17" borderId="20"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68" fontId="16" fillId="17" borderId="20" xfId="0" applyNumberFormat="1" applyFont="1" applyFill="1" applyBorder="1" applyAlignment="1">
      <alignment horizontal="center" vertical="center" wrapText="1"/>
    </xf>
    <xf numFmtId="0" fontId="16" fillId="17" borderId="73"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1" fontId="16" fillId="17" borderId="16" xfId="0" applyNumberFormat="1" applyFont="1" applyFill="1" applyBorder="1" applyAlignment="1">
      <alignment horizontal="center" vertical="center" wrapText="1"/>
    </xf>
    <xf numFmtId="1" fontId="16" fillId="17" borderId="10" xfId="0" applyNumberFormat="1" applyFont="1" applyFill="1" applyBorder="1" applyAlignment="1">
      <alignment horizontal="center" vertical="center" wrapText="1"/>
    </xf>
    <xf numFmtId="1" fontId="16" fillId="17" borderId="11" xfId="0" applyNumberFormat="1"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46" xfId="0" applyFont="1" applyFill="1" applyBorder="1" applyAlignment="1">
      <alignment horizontal="center" vertical="center" wrapText="1"/>
    </xf>
    <xf numFmtId="0" fontId="16" fillId="17" borderId="62" xfId="0" applyFont="1" applyFill="1" applyBorder="1" applyAlignment="1">
      <alignment horizontal="center" vertical="center" wrapText="1"/>
    </xf>
    <xf numFmtId="3" fontId="0" fillId="17" borderId="36" xfId="0" applyNumberFormat="1" applyFont="1" applyFill="1" applyBorder="1" applyAlignment="1">
      <alignment horizontal="center" vertical="center"/>
    </xf>
    <xf numFmtId="3" fontId="52" fillId="17" borderId="14" xfId="3" applyNumberFormat="1" applyFont="1" applyFill="1" applyBorder="1" applyAlignment="1">
      <alignment horizontal="center" vertical="center"/>
    </xf>
    <xf numFmtId="3" fontId="52" fillId="17" borderId="57" xfId="3" applyNumberFormat="1" applyFont="1" applyFill="1" applyBorder="1" applyAlignment="1">
      <alignment horizontal="center" vertical="center"/>
    </xf>
    <xf numFmtId="3" fontId="52" fillId="17" borderId="16" xfId="3" applyNumberFormat="1" applyFont="1" applyFill="1" applyBorder="1" applyAlignment="1">
      <alignment horizontal="center" vertical="center"/>
    </xf>
    <xf numFmtId="3" fontId="52" fillId="17" borderId="10" xfId="3" applyNumberFormat="1" applyFont="1" applyFill="1" applyBorder="1" applyAlignment="1">
      <alignment horizontal="center" vertical="center"/>
    </xf>
    <xf numFmtId="3" fontId="52" fillId="17" borderId="15" xfId="3" applyNumberFormat="1" applyFont="1" applyFill="1" applyBorder="1" applyAlignment="1">
      <alignment horizontal="center" vertical="center"/>
    </xf>
    <xf numFmtId="3" fontId="73" fillId="3" borderId="57" xfId="0" applyNumberFormat="1" applyFont="1" applyFill="1" applyBorder="1" applyAlignment="1">
      <alignment horizontal="center" vertical="center" wrapText="1"/>
    </xf>
    <xf numFmtId="3" fontId="73" fillId="3" borderId="73" xfId="0" applyNumberFormat="1" applyFont="1" applyFill="1" applyBorder="1" applyAlignment="1">
      <alignment horizontal="center" vertical="center" wrapText="1"/>
    </xf>
    <xf numFmtId="3" fontId="73" fillId="3" borderId="10" xfId="0" applyNumberFormat="1" applyFont="1" applyFill="1" applyBorder="1" applyAlignment="1">
      <alignment horizontal="center" vertical="center" wrapText="1"/>
    </xf>
    <xf numFmtId="3" fontId="73" fillId="3" borderId="11" xfId="0" applyNumberFormat="1" applyFont="1" applyFill="1" applyBorder="1" applyAlignment="1">
      <alignment horizontal="center" vertical="center" wrapText="1"/>
    </xf>
    <xf numFmtId="3" fontId="73" fillId="3" borderId="39" xfId="0" applyNumberFormat="1" applyFont="1" applyFill="1" applyBorder="1" applyAlignment="1">
      <alignment horizontal="center" vertical="center" wrapText="1"/>
    </xf>
    <xf numFmtId="3" fontId="73" fillId="3" borderId="46" xfId="0" applyNumberFormat="1" applyFont="1" applyFill="1" applyBorder="1" applyAlignment="1">
      <alignment horizontal="center" vertical="center" wrapText="1"/>
    </xf>
    <xf numFmtId="3" fontId="73" fillId="3" borderId="62" xfId="0" applyNumberFormat="1" applyFont="1" applyFill="1" applyBorder="1" applyAlignment="1">
      <alignment horizontal="center" vertical="center" wrapText="1"/>
    </xf>
    <xf numFmtId="3" fontId="52" fillId="23" borderId="16" xfId="3" applyNumberFormat="1" applyFont="1" applyFill="1" applyBorder="1" applyAlignment="1">
      <alignment horizontal="center" vertical="center"/>
    </xf>
    <xf numFmtId="3" fontId="52" fillId="23" borderId="10" xfId="3" applyNumberFormat="1" applyFont="1" applyFill="1" applyBorder="1" applyAlignment="1">
      <alignment horizontal="center" vertical="center"/>
    </xf>
    <xf numFmtId="3" fontId="52" fillId="23" borderId="19" xfId="3" applyNumberFormat="1" applyFont="1" applyFill="1" applyBorder="1" applyAlignment="1">
      <alignment horizontal="center" vertical="center"/>
    </xf>
    <xf numFmtId="164" fontId="0" fillId="0" borderId="45" xfId="2" applyNumberFormat="1" applyFont="1" applyFill="1" applyBorder="1"/>
    <xf numFmtId="164" fontId="0" fillId="0" borderId="45" xfId="2" applyNumberFormat="1" applyFont="1" applyFill="1" applyBorder="1" applyAlignment="1">
      <alignment horizontal="right"/>
    </xf>
    <xf numFmtId="0" fontId="28" fillId="0" borderId="0" xfId="0" applyFont="1"/>
    <xf numFmtId="0" fontId="138" fillId="0" borderId="0" xfId="0" applyFont="1"/>
    <xf numFmtId="0" fontId="138" fillId="0" borderId="0" xfId="0" applyFont="1" applyAlignment="1">
      <alignment vertical="top"/>
    </xf>
    <xf numFmtId="0" fontId="27" fillId="0" borderId="0" xfId="0" applyFont="1"/>
    <xf numFmtId="0" fontId="138" fillId="0" borderId="0" xfId="5" applyFont="1" applyAlignment="1">
      <alignment vertical="top"/>
    </xf>
    <xf numFmtId="164" fontId="36" fillId="0" borderId="0" xfId="2" applyNumberFormat="1" applyFont="1" applyBorder="1" applyAlignment="1">
      <alignment horizontal="center"/>
    </xf>
    <xf numFmtId="0" fontId="116" fillId="0" borderId="0" xfId="0" applyFont="1" applyAlignment="1">
      <alignment horizontal="center"/>
    </xf>
    <xf numFmtId="164" fontId="116" fillId="0" borderId="0" xfId="2" applyNumberFormat="1" applyFont="1" applyBorder="1" applyAlignment="1">
      <alignment horizontal="center"/>
    </xf>
    <xf numFmtId="2" fontId="36" fillId="0" borderId="0" xfId="2" applyNumberFormat="1" applyFont="1" applyBorder="1" applyAlignment="1">
      <alignment horizontal="center"/>
    </xf>
    <xf numFmtId="0" fontId="39" fillId="24" borderId="1" xfId="5" applyFont="1" applyFill="1" applyBorder="1" applyAlignment="1">
      <alignment horizontal="center"/>
    </xf>
    <xf numFmtId="0" fontId="3" fillId="23" borderId="89" xfId="1" applyFill="1" applyBorder="1"/>
    <xf numFmtId="3" fontId="0" fillId="3" borderId="36" xfId="0" applyNumberFormat="1" applyFont="1" applyFill="1" applyBorder="1" applyAlignment="1">
      <alignment horizontal="center" vertical="center"/>
    </xf>
    <xf numFmtId="0" fontId="24" fillId="3" borderId="10" xfId="0" applyFont="1" applyFill="1" applyBorder="1" applyAlignment="1">
      <alignment horizontal="center" vertical="center" wrapText="1"/>
    </xf>
    <xf numFmtId="0" fontId="24" fillId="3" borderId="57"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21" fillId="3" borderId="71" xfId="0" applyNumberFormat="1" applyFont="1" applyFill="1" applyBorder="1" applyAlignment="1">
      <alignment horizontal="center" vertical="center" wrapText="1"/>
    </xf>
    <xf numFmtId="3" fontId="21" fillId="3" borderId="72" xfId="0" applyNumberFormat="1" applyFont="1" applyFill="1" applyBorder="1" applyAlignment="1">
      <alignment horizontal="center" vertical="center" wrapText="1"/>
    </xf>
    <xf numFmtId="3" fontId="21" fillId="3" borderId="74" xfId="0" applyNumberFormat="1" applyFont="1" applyFill="1" applyBorder="1" applyAlignment="1">
      <alignment horizontal="center" vertical="center" wrapText="1"/>
    </xf>
    <xf numFmtId="10" fontId="0" fillId="3" borderId="75" xfId="2"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3" fontId="7" fillId="3" borderId="75" xfId="5" applyNumberFormat="1" applyFont="1" applyFill="1" applyBorder="1" applyAlignment="1">
      <alignment horizontal="center"/>
    </xf>
    <xf numFmtId="0" fontId="116" fillId="3" borderId="0" xfId="0" applyFont="1" applyFill="1" applyBorder="1"/>
    <xf numFmtId="0" fontId="141" fillId="3" borderId="0" xfId="0" applyFont="1" applyFill="1" applyBorder="1"/>
    <xf numFmtId="0" fontId="116" fillId="3" borderId="0" xfId="0" applyFont="1" applyFill="1" applyBorder="1" applyAlignment="1">
      <alignment horizontal="right" wrapText="1"/>
    </xf>
    <xf numFmtId="164" fontId="36" fillId="3" borderId="0" xfId="2" applyNumberFormat="1" applyFont="1" applyFill="1" applyBorder="1" applyAlignment="1">
      <alignment horizontal="center"/>
    </xf>
    <xf numFmtId="167" fontId="36" fillId="3" borderId="0" xfId="2" applyNumberFormat="1" applyFont="1" applyFill="1" applyBorder="1" applyAlignment="1">
      <alignment horizontal="center"/>
    </xf>
    <xf numFmtId="164" fontId="116" fillId="3" borderId="0" xfId="2" applyNumberFormat="1" applyFont="1" applyFill="1" applyBorder="1" applyAlignment="1">
      <alignment horizontal="center"/>
    </xf>
    <xf numFmtId="3" fontId="10" fillId="0" borderId="14"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0" fontId="61" fillId="2" borderId="48"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142" fillId="0" borderId="0" xfId="0" applyFont="1"/>
    <xf numFmtId="0" fontId="121" fillId="0" borderId="50" xfId="0" applyFont="1" applyBorder="1" applyAlignment="1">
      <alignment horizontal="left" vertical="top" wrapText="1"/>
    </xf>
    <xf numFmtId="0" fontId="121" fillId="0" borderId="52" xfId="0" applyFont="1" applyBorder="1" applyAlignment="1">
      <alignment horizontal="left" vertical="top" wrapText="1"/>
    </xf>
    <xf numFmtId="0" fontId="121" fillId="0" borderId="42" xfId="0" applyFont="1" applyBorder="1" applyAlignment="1">
      <alignment horizontal="left" vertical="top" wrapText="1"/>
    </xf>
    <xf numFmtId="0" fontId="121" fillId="0" borderId="82" xfId="0" applyFont="1" applyBorder="1" applyAlignment="1">
      <alignment horizontal="left" vertical="top" wrapText="1"/>
    </xf>
    <xf numFmtId="0" fontId="123" fillId="22" borderId="16" xfId="0" applyFont="1" applyFill="1" applyBorder="1" applyAlignment="1">
      <alignment horizontal="center" vertical="top" wrapText="1"/>
    </xf>
    <xf numFmtId="0" fontId="124" fillId="22" borderId="19" xfId="0" applyFont="1" applyFill="1" applyBorder="1" applyAlignment="1">
      <alignment horizontal="center" vertical="top" wrapText="1"/>
    </xf>
    <xf numFmtId="0" fontId="121" fillId="0" borderId="16" xfId="0" applyFont="1" applyBorder="1" applyAlignment="1">
      <alignment horizontal="left" vertical="top" wrapText="1"/>
    </xf>
    <xf numFmtId="0" fontId="121" fillId="0" borderId="19" xfId="0" applyFont="1" applyBorder="1" applyAlignment="1">
      <alignment horizontal="left" vertical="top" wrapText="1"/>
    </xf>
    <xf numFmtId="0" fontId="121" fillId="0" borderId="18" xfId="0" applyFont="1" applyBorder="1" applyAlignment="1">
      <alignment horizontal="left" vertical="top" wrapText="1"/>
    </xf>
    <xf numFmtId="0" fontId="121" fillId="0" borderId="20" xfId="0" applyFont="1" applyBorder="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0" fontId="55" fillId="5" borderId="0" xfId="0" applyFont="1" applyFill="1" applyBorder="1" applyAlignment="1">
      <alignment horizontal="center" vertical="center" wrapText="1"/>
    </xf>
    <xf numFmtId="0" fontId="137" fillId="0" borderId="0" xfId="1" applyFont="1" applyAlignment="1">
      <alignment horizontal="left" vertical="top"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42" fillId="4" borderId="81" xfId="0" applyFont="1" applyFill="1" applyBorder="1" applyAlignment="1">
      <alignment horizontal="center" textRotation="90" wrapText="1"/>
    </xf>
    <xf numFmtId="0" fontId="45" fillId="2" borderId="13" xfId="0" applyFont="1" applyFill="1" applyBorder="1" applyAlignment="1">
      <alignment horizontal="right" vertical="center" wrapText="1"/>
    </xf>
    <xf numFmtId="0" fontId="45" fillId="2" borderId="21" xfId="0" applyFont="1" applyFill="1" applyBorder="1" applyAlignment="1">
      <alignment horizontal="right" vertical="center" wrapText="1"/>
    </xf>
    <xf numFmtId="0" fontId="45" fillId="2" borderId="45" xfId="0" applyFont="1" applyFill="1" applyBorder="1" applyAlignment="1">
      <alignment horizontal="right" vertical="center" wrapText="1"/>
    </xf>
    <xf numFmtId="0" fontId="45" fillId="2" borderId="124" xfId="0" applyFont="1" applyFill="1" applyBorder="1" applyAlignment="1">
      <alignment horizontal="right" vertical="center" wrapText="1"/>
    </xf>
    <xf numFmtId="0" fontId="42" fillId="4" borderId="28" xfId="0" applyFont="1" applyFill="1" applyBorder="1" applyAlignment="1">
      <alignment horizontal="center" textRotation="90" wrapText="1"/>
    </xf>
    <xf numFmtId="0" fontId="52" fillId="2" borderId="51" xfId="5" applyFont="1" applyFill="1" applyBorder="1" applyAlignment="1">
      <alignment horizontal="right"/>
    </xf>
    <xf numFmtId="0" fontId="50" fillId="2" borderId="53" xfId="5" applyFont="1" applyFill="1" applyBorder="1" applyAlignment="1">
      <alignment horizontal="right"/>
    </xf>
    <xf numFmtId="3" fontId="20" fillId="17" borderId="14" xfId="0" applyNumberFormat="1" applyFont="1" applyFill="1" applyBorder="1" applyAlignment="1">
      <alignment horizontal="center" vertical="center" wrapText="1"/>
    </xf>
    <xf numFmtId="3" fontId="20" fillId="17" borderId="16" xfId="0" applyNumberFormat="1" applyFont="1" applyFill="1" applyBorder="1" applyAlignment="1">
      <alignment horizontal="center" vertical="center" wrapText="1"/>
    </xf>
    <xf numFmtId="0" fontId="144" fillId="5" borderId="0" xfId="0" applyFont="1" applyFill="1" applyBorder="1" applyAlignment="1">
      <alignment horizontal="center"/>
    </xf>
    <xf numFmtId="3" fontId="0" fillId="17" borderId="67" xfId="0" applyNumberFormat="1" applyFont="1" applyFill="1" applyBorder="1" applyAlignment="1">
      <alignment horizontal="center" vertical="center"/>
    </xf>
    <xf numFmtId="3" fontId="111" fillId="17" borderId="79" xfId="0" applyNumberFormat="1" applyFont="1" applyFill="1" applyBorder="1" applyAlignment="1">
      <alignment horizontal="center" vertical="center"/>
    </xf>
    <xf numFmtId="3" fontId="111" fillId="17" borderId="110" xfId="0" applyNumberFormat="1" applyFont="1" applyFill="1" applyBorder="1" applyAlignment="1">
      <alignment horizontal="center" vertical="center"/>
    </xf>
    <xf numFmtId="3" fontId="0" fillId="17" borderId="28" xfId="0" applyNumberFormat="1" applyFont="1" applyFill="1" applyBorder="1" applyAlignment="1">
      <alignment horizontal="center" vertical="center"/>
    </xf>
    <xf numFmtId="3" fontId="0" fillId="17" borderId="47" xfId="0" applyNumberFormat="1" applyFont="1" applyFill="1" applyBorder="1" applyAlignment="1">
      <alignment horizontal="center" vertical="center"/>
    </xf>
    <xf numFmtId="3" fontId="0" fillId="17" borderId="108" xfId="0" applyNumberFormat="1" applyFont="1" applyFill="1" applyBorder="1" applyAlignment="1">
      <alignment horizontal="center" vertical="center"/>
    </xf>
    <xf numFmtId="0" fontId="10" fillId="0" borderId="0" xfId="1" applyFont="1" applyBorder="1" applyAlignment="1">
      <alignment horizontal="left" vertical="top" wrapText="1"/>
    </xf>
    <xf numFmtId="3" fontId="20" fillId="17" borderId="18" xfId="0" applyNumberFormat="1" applyFont="1" applyFill="1" applyBorder="1" applyAlignment="1">
      <alignment horizontal="center" vertical="center" wrapText="1"/>
    </xf>
    <xf numFmtId="164" fontId="20" fillId="17" borderId="67" xfId="2" applyNumberFormat="1"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0" fillId="20" borderId="14" xfId="0" applyNumberFormat="1" applyFont="1" applyFill="1" applyBorder="1" applyAlignment="1">
      <alignment horizontal="center" vertical="center"/>
    </xf>
    <xf numFmtId="0" fontId="6" fillId="0" borderId="0" xfId="5" applyFont="1" applyFill="1" applyBorder="1" applyAlignment="1">
      <alignment horizontal="left" wrapText="1"/>
    </xf>
    <xf numFmtId="3" fontId="52" fillId="20" borderId="10" xfId="3" applyNumberFormat="1" applyFont="1" applyFill="1" applyBorder="1" applyAlignment="1">
      <alignment horizontal="center" vertical="center"/>
    </xf>
    <xf numFmtId="164" fontId="0" fillId="20" borderId="52" xfId="0" applyNumberFormat="1" applyFont="1" applyFill="1" applyBorder="1" applyAlignment="1">
      <alignment horizontal="center" vertical="center"/>
    </xf>
    <xf numFmtId="3" fontId="24" fillId="3" borderId="105" xfId="0" applyNumberFormat="1" applyFont="1" applyFill="1" applyBorder="1" applyAlignment="1">
      <alignment horizontal="center" vertical="center" wrapText="1"/>
    </xf>
    <xf numFmtId="3" fontId="24" fillId="3" borderId="12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121" fillId="0" borderId="2" xfId="0" applyFont="1" applyBorder="1" applyAlignment="1">
      <alignment vertical="top" wrapText="1"/>
    </xf>
    <xf numFmtId="0" fontId="121" fillId="0" borderId="22" xfId="0" applyFont="1" applyBorder="1" applyAlignment="1">
      <alignment horizontal="left" vertical="top" wrapText="1"/>
    </xf>
    <xf numFmtId="0" fontId="121" fillId="0" borderId="17" xfId="0" applyFont="1" applyBorder="1" applyAlignment="1">
      <alignment vertical="top" wrapText="1"/>
    </xf>
    <xf numFmtId="0" fontId="121" fillId="0" borderId="104" xfId="0" applyFont="1" applyBorder="1" applyAlignment="1">
      <alignment vertical="top" wrapText="1"/>
    </xf>
    <xf numFmtId="0" fontId="121" fillId="0" borderId="7" xfId="0" applyFont="1" applyBorder="1" applyAlignment="1">
      <alignment horizontal="left" vertical="top" wrapText="1"/>
    </xf>
    <xf numFmtId="0" fontId="32" fillId="0" borderId="0" xfId="0" applyFont="1" applyFill="1"/>
    <xf numFmtId="0" fontId="43" fillId="0" borderId="0" xfId="0" applyFont="1" applyFill="1"/>
    <xf numFmtId="0" fontId="134" fillId="0" borderId="0" xfId="0" applyFont="1" applyFill="1"/>
    <xf numFmtId="3" fontId="52" fillId="25" borderId="57" xfId="3" applyNumberFormat="1" applyFont="1" applyFill="1" applyBorder="1" applyAlignment="1">
      <alignment horizontal="center" vertical="center"/>
    </xf>
    <xf numFmtId="0" fontId="43" fillId="0" borderId="0" xfId="0" applyFont="1" applyFill="1" applyAlignment="1">
      <alignment horizontal="center" vertical="center"/>
    </xf>
    <xf numFmtId="0" fontId="42" fillId="0" borderId="0" xfId="0" applyFont="1" applyFill="1" applyAlignment="1">
      <alignment horizontal="center" vertical="center"/>
    </xf>
    <xf numFmtId="3" fontId="10" fillId="3" borderId="57" xfId="5" applyNumberFormat="1" applyFont="1" applyFill="1" applyBorder="1" applyAlignment="1">
      <alignment horizontal="center" vertical="center"/>
    </xf>
    <xf numFmtId="3" fontId="10" fillId="3" borderId="10" xfId="5" applyNumberFormat="1" applyFont="1" applyFill="1" applyBorder="1" applyAlignment="1">
      <alignment horizontal="center" vertical="center"/>
    </xf>
    <xf numFmtId="4" fontId="10" fillId="3" borderId="31" xfId="5" applyNumberFormat="1" applyFont="1" applyFill="1" applyBorder="1" applyAlignment="1">
      <alignment horizontal="center" vertical="center"/>
    </xf>
    <xf numFmtId="0" fontId="10" fillId="2" borderId="14" xfId="0" applyFont="1" applyFill="1" applyBorder="1" applyAlignment="1">
      <alignment horizontal="center" vertical="center" wrapText="1"/>
    </xf>
    <xf numFmtId="3" fontId="56" fillId="2" borderId="127" xfId="0" applyNumberFormat="1" applyFont="1" applyFill="1" applyBorder="1" applyAlignment="1">
      <alignment horizontal="center" vertical="center" wrapText="1"/>
    </xf>
    <xf numFmtId="3" fontId="56" fillId="2" borderId="90" xfId="0" applyNumberFormat="1" applyFont="1" applyFill="1" applyBorder="1" applyAlignment="1">
      <alignment horizontal="center" vertical="center" wrapText="1"/>
    </xf>
    <xf numFmtId="164" fontId="56" fillId="2" borderId="90" xfId="0" applyNumberFormat="1" applyFont="1" applyFill="1" applyBorder="1" applyAlignment="1">
      <alignment horizontal="center" vertical="center" wrapText="1"/>
    </xf>
    <xf numFmtId="3" fontId="56" fillId="2" borderId="28" xfId="0" applyNumberFormat="1" applyFont="1" applyFill="1" applyBorder="1" applyAlignment="1">
      <alignment horizontal="center" vertical="center" wrapText="1"/>
    </xf>
    <xf numFmtId="3" fontId="56" fillId="2" borderId="64" xfId="0" applyNumberFormat="1" applyFont="1" applyFill="1" applyBorder="1" applyAlignment="1">
      <alignment horizontal="center" vertical="center" wrapText="1"/>
    </xf>
    <xf numFmtId="164" fontId="56" fillId="2" borderId="42" xfId="0" applyNumberFormat="1" applyFont="1" applyFill="1" applyBorder="1" applyAlignment="1">
      <alignment horizontal="center" vertical="center" wrapText="1"/>
    </xf>
    <xf numFmtId="3" fontId="56" fillId="2" borderId="108" xfId="0" applyNumberFormat="1" applyFont="1" applyFill="1" applyBorder="1" applyAlignment="1">
      <alignment horizontal="center" vertical="center" wrapText="1"/>
    </xf>
    <xf numFmtId="164" fontId="56" fillId="2" borderId="4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 fontId="56" fillId="2" borderId="81" xfId="0" applyNumberFormat="1" applyFont="1" applyFill="1" applyBorder="1" applyAlignment="1">
      <alignment horizontal="center" vertical="center" wrapText="1"/>
    </xf>
    <xf numFmtId="3" fontId="56" fillId="2" borderId="8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24" fillId="3" borderId="57"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164" fontId="24" fillId="3" borderId="10" xfId="0" applyNumberFormat="1" applyFont="1" applyFill="1" applyBorder="1" applyAlignment="1">
      <alignment horizontal="center" vertical="center" wrapText="1"/>
    </xf>
    <xf numFmtId="0" fontId="10" fillId="3" borderId="18" xfId="0" applyFont="1" applyFill="1" applyBorder="1" applyAlignment="1">
      <alignment horizontal="center" vertical="center" wrapText="1"/>
    </xf>
    <xf numFmtId="3" fontId="0" fillId="3" borderId="36" xfId="0" applyNumberFormat="1" applyFont="1" applyFill="1" applyBorder="1" applyAlignment="1">
      <alignment horizontal="center"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3" fontId="52" fillId="3" borderId="64" xfId="0" applyNumberFormat="1" applyFont="1" applyFill="1" applyBorder="1" applyAlignment="1">
      <alignment horizontal="center" vertical="center" wrapText="1"/>
    </xf>
    <xf numFmtId="0" fontId="5" fillId="3" borderId="9" xfId="0" applyFont="1" applyFill="1" applyBorder="1" applyAlignment="1">
      <alignment horizontal="right" vertical="center" wrapText="1"/>
    </xf>
    <xf numFmtId="0" fontId="5" fillId="3" borderId="0" xfId="0" applyFont="1" applyFill="1" applyBorder="1" applyAlignment="1">
      <alignment horizontal="right" vertical="center" wrapText="1"/>
    </xf>
    <xf numFmtId="3" fontId="0" fillId="3"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0" fillId="3" borderId="5" xfId="0" applyNumberFormat="1" applyFont="1" applyFill="1" applyBorder="1" applyAlignment="1">
      <alignment horizontal="center" vertical="center" wrapText="1"/>
    </xf>
    <xf numFmtId="0" fontId="45" fillId="2" borderId="78" xfId="0" applyFont="1" applyFill="1" applyBorder="1" applyAlignment="1">
      <alignment horizontal="right" vertical="center" wrapText="1"/>
    </xf>
    <xf numFmtId="0" fontId="45" fillId="2" borderId="32" xfId="0" applyFont="1" applyFill="1" applyBorder="1" applyAlignment="1">
      <alignment horizontal="right" vertical="center" wrapText="1"/>
    </xf>
    <xf numFmtId="0" fontId="45" fillId="2" borderId="55" xfId="0" applyFont="1" applyFill="1" applyBorder="1" applyAlignment="1">
      <alignment horizontal="right" vertical="center" wrapText="1"/>
    </xf>
    <xf numFmtId="0" fontId="45" fillId="2" borderId="53" xfId="0" applyFont="1" applyFill="1" applyBorder="1" applyAlignment="1">
      <alignment horizontal="right" vertical="center" wrapText="1"/>
    </xf>
    <xf numFmtId="0" fontId="42" fillId="4" borderId="51" xfId="0" applyFont="1" applyFill="1" applyBorder="1" applyAlignment="1">
      <alignment horizontal="center" textRotation="90" wrapText="1"/>
    </xf>
    <xf numFmtId="0" fontId="42" fillId="4" borderId="79" xfId="0" applyFont="1" applyFill="1" applyBorder="1" applyAlignment="1">
      <alignment horizontal="center" textRotation="90" wrapText="1"/>
    </xf>
    <xf numFmtId="0" fontId="50" fillId="2" borderId="68" xfId="0" applyFont="1" applyFill="1" applyBorder="1" applyAlignment="1">
      <alignment horizontal="center" textRotation="90" wrapText="1"/>
    </xf>
    <xf numFmtId="0" fontId="50" fillId="2" borderId="49" xfId="0" applyFont="1" applyFill="1" applyBorder="1" applyAlignment="1">
      <alignment horizontal="center" textRotation="90" wrapText="1"/>
    </xf>
    <xf numFmtId="3" fontId="45" fillId="0" borderId="38" xfId="0" applyNumberFormat="1" applyFont="1" applyBorder="1" applyAlignment="1">
      <alignment horizontal="center" vertical="center" shrinkToFit="1"/>
    </xf>
    <xf numFmtId="164" fontId="20" fillId="0" borderId="75" xfId="2" applyNumberFormat="1" applyFont="1" applyBorder="1" applyAlignment="1">
      <alignment horizontal="center" vertical="center" wrapText="1"/>
    </xf>
    <xf numFmtId="9" fontId="17" fillId="0" borderId="44" xfId="0" applyNumberFormat="1" applyFont="1" applyBorder="1" applyAlignment="1">
      <alignment horizontal="center" vertical="center" wrapText="1"/>
    </xf>
    <xf numFmtId="3" fontId="56" fillId="3" borderId="50" xfId="0" applyNumberFormat="1" applyFont="1" applyFill="1" applyBorder="1" applyAlignment="1">
      <alignment horizontal="center" vertical="center" wrapText="1"/>
    </xf>
    <xf numFmtId="3" fontId="56" fillId="3" borderId="42" xfId="0" applyNumberFormat="1" applyFont="1" applyFill="1" applyBorder="1" applyAlignment="1">
      <alignment horizontal="center" vertical="center" wrapText="1"/>
    </xf>
    <xf numFmtId="164" fontId="24" fillId="3" borderId="42" xfId="0" applyNumberFormat="1" applyFont="1" applyFill="1" applyBorder="1" applyAlignment="1">
      <alignment horizontal="center" vertical="center" wrapText="1"/>
    </xf>
    <xf numFmtId="3" fontId="56" fillId="3" borderId="44" xfId="0" applyNumberFormat="1" applyFont="1" applyFill="1" applyBorder="1" applyAlignment="1">
      <alignment horizontal="center" vertical="center" wrapText="1"/>
    </xf>
    <xf numFmtId="3" fontId="56" fillId="3" borderId="82" xfId="0" applyNumberFormat="1" applyFont="1" applyFill="1" applyBorder="1" applyAlignment="1">
      <alignment horizontal="center" vertical="center" wrapText="1"/>
    </xf>
    <xf numFmtId="164" fontId="24" fillId="3" borderId="82" xfId="0" applyNumberFormat="1" applyFont="1" applyFill="1" applyBorder="1" applyAlignment="1">
      <alignment horizontal="center" vertical="center" wrapText="1"/>
    </xf>
    <xf numFmtId="0" fontId="10" fillId="3" borderId="39" xfId="0" applyFont="1" applyFill="1" applyBorder="1" applyAlignment="1">
      <alignment horizontal="center" vertical="center" wrapText="1"/>
    </xf>
    <xf numFmtId="164" fontId="24" fillId="3" borderId="15" xfId="0" applyNumberFormat="1" applyFont="1" applyFill="1" applyBorder="1" applyAlignment="1">
      <alignment horizontal="center" vertical="center" wrapText="1"/>
    </xf>
    <xf numFmtId="164" fontId="24" fillId="3" borderId="19" xfId="0" applyNumberFormat="1" applyFont="1" applyFill="1" applyBorder="1" applyAlignment="1">
      <alignment horizontal="center" vertical="center" wrapText="1"/>
    </xf>
    <xf numFmtId="164" fontId="24" fillId="3" borderId="20" xfId="0" applyNumberFormat="1" applyFont="1" applyFill="1" applyBorder="1" applyAlignment="1">
      <alignment horizontal="center" vertical="center" wrapText="1"/>
    </xf>
    <xf numFmtId="0" fontId="13" fillId="2" borderId="1" xfId="0" applyFont="1" applyFill="1" applyBorder="1" applyAlignment="1">
      <alignment horizontal="right" vertical="center" wrapText="1"/>
    </xf>
    <xf numFmtId="3" fontId="17" fillId="4" borderId="64" xfId="0" applyNumberFormat="1" applyFont="1" applyFill="1" applyBorder="1" applyAlignment="1">
      <alignment horizontal="center" vertical="center" wrapText="1"/>
    </xf>
    <xf numFmtId="0" fontId="13" fillId="2" borderId="25" xfId="0" applyFont="1" applyFill="1" applyBorder="1" applyAlignment="1">
      <alignment horizontal="right" vertical="center" wrapText="1"/>
    </xf>
    <xf numFmtId="0" fontId="16" fillId="3" borderId="67" xfId="0" applyFont="1" applyFill="1" applyBorder="1" applyAlignment="1">
      <alignment horizontal="center" vertical="center" wrapText="1"/>
    </xf>
    <xf numFmtId="0" fontId="16" fillId="3" borderId="60" xfId="0" applyFont="1" applyFill="1" applyBorder="1" applyAlignment="1">
      <alignment horizontal="center" vertical="center" wrapText="1"/>
    </xf>
    <xf numFmtId="3" fontId="16" fillId="3" borderId="60" xfId="0" applyNumberFormat="1" applyFont="1" applyFill="1" applyBorder="1" applyAlignment="1">
      <alignment horizontal="center" vertical="center" wrapText="1"/>
    </xf>
    <xf numFmtId="0" fontId="16" fillId="3" borderId="6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164" fontId="129" fillId="3" borderId="19" xfId="0" applyNumberFormat="1" applyFont="1" applyFill="1" applyBorder="1" applyAlignment="1">
      <alignment horizontal="center" vertical="center" wrapText="1"/>
    </xf>
    <xf numFmtId="164" fontId="129" fillId="3" borderId="20" xfId="0" applyNumberFormat="1" applyFont="1" applyFill="1" applyBorder="1" applyAlignment="1">
      <alignment horizontal="center" vertical="center" wrapText="1"/>
    </xf>
    <xf numFmtId="0" fontId="0" fillId="0" borderId="8" xfId="0" applyBorder="1"/>
    <xf numFmtId="0" fontId="0" fillId="0" borderId="5" xfId="0" applyBorder="1"/>
    <xf numFmtId="0" fontId="0" fillId="0" borderId="25" xfId="0" applyBorder="1"/>
    <xf numFmtId="0" fontId="0" fillId="0" borderId="2" xfId="0" applyBorder="1"/>
    <xf numFmtId="3" fontId="17" fillId="3" borderId="50" xfId="0" applyNumberFormat="1" applyFont="1" applyFill="1" applyBorder="1" applyAlignment="1">
      <alignment horizontal="center" vertical="center" wrapText="1"/>
    </xf>
    <xf numFmtId="3" fontId="17" fillId="3" borderId="42" xfId="0" applyNumberFormat="1" applyFont="1" applyFill="1" applyBorder="1" applyAlignment="1">
      <alignment horizontal="center" vertical="center" wrapText="1"/>
    </xf>
    <xf numFmtId="3" fontId="17" fillId="3" borderId="63" xfId="0" applyNumberFormat="1" applyFont="1" applyFill="1" applyBorder="1" applyAlignment="1">
      <alignment horizontal="center" vertical="center" wrapText="1"/>
    </xf>
    <xf numFmtId="3" fontId="52" fillId="26" borderId="57" xfId="3" applyNumberFormat="1" applyFont="1" applyFill="1" applyBorder="1" applyAlignment="1">
      <alignment horizontal="center" vertical="center"/>
    </xf>
    <xf numFmtId="3" fontId="52" fillId="26" borderId="10" xfId="3" applyNumberFormat="1" applyFont="1" applyFill="1" applyBorder="1" applyAlignment="1">
      <alignment horizontal="center" vertical="center"/>
    </xf>
    <xf numFmtId="165" fontId="52" fillId="3" borderId="9" xfId="3" applyNumberFormat="1" applyFont="1" applyFill="1" applyBorder="1" applyAlignment="1">
      <alignment horizontal="center" vertical="center"/>
    </xf>
    <xf numFmtId="165" fontId="52" fillId="3" borderId="0" xfId="3" applyNumberFormat="1" applyFont="1" applyFill="1" applyBorder="1" applyAlignment="1">
      <alignment horizontal="center" vertical="center"/>
    </xf>
    <xf numFmtId="0" fontId="50" fillId="2" borderId="103" xfId="0" applyFont="1" applyFill="1" applyBorder="1" applyAlignment="1">
      <alignment horizontal="center" vertical="center" wrapText="1"/>
    </xf>
    <xf numFmtId="3" fontId="10" fillId="0" borderId="73" xfId="5" applyNumberFormat="1" applyFont="1" applyFill="1" applyBorder="1" applyAlignment="1">
      <alignment horizontal="center" vertical="center"/>
    </xf>
    <xf numFmtId="3" fontId="10" fillId="0" borderId="11" xfId="5" applyNumberFormat="1" applyFont="1" applyFill="1" applyBorder="1" applyAlignment="1">
      <alignment horizontal="center" vertical="center"/>
    </xf>
    <xf numFmtId="3" fontId="10" fillId="0" borderId="75" xfId="5" applyNumberFormat="1" applyFont="1" applyFill="1" applyBorder="1" applyAlignment="1">
      <alignment horizontal="center" vertical="center"/>
    </xf>
    <xf numFmtId="3" fontId="10" fillId="3" borderId="31" xfId="5" applyNumberFormat="1" applyFont="1" applyFill="1" applyBorder="1" applyAlignment="1">
      <alignment horizontal="center" vertical="center"/>
    </xf>
    <xf numFmtId="4" fontId="10" fillId="3" borderId="20" xfId="5" applyNumberFormat="1" applyFont="1" applyFill="1" applyBorder="1" applyAlignment="1">
      <alignment horizontal="center" vertical="center"/>
    </xf>
    <xf numFmtId="3" fontId="10" fillId="6" borderId="15" xfId="5" applyNumberFormat="1" applyFont="1" applyFill="1" applyBorder="1" applyAlignment="1">
      <alignment horizontal="center" vertical="center"/>
    </xf>
    <xf numFmtId="3" fontId="10" fillId="6" borderId="20" xfId="5" applyNumberFormat="1" applyFont="1" applyFill="1" applyBorder="1" applyAlignment="1">
      <alignment horizontal="center" vertical="center"/>
    </xf>
    <xf numFmtId="10" fontId="7" fillId="3" borderId="61" xfId="5" applyNumberFormat="1" applyFont="1" applyFill="1" applyBorder="1" applyAlignment="1">
      <alignment horizontal="center" vertical="center"/>
    </xf>
    <xf numFmtId="1" fontId="10" fillId="3" borderId="15" xfId="5" applyNumberFormat="1" applyFont="1" applyFill="1" applyBorder="1" applyAlignment="1">
      <alignment horizontal="center" vertical="center"/>
    </xf>
    <xf numFmtId="1" fontId="10" fillId="3" borderId="66" xfId="5" applyNumberFormat="1" applyFont="1" applyFill="1" applyBorder="1" applyAlignment="1">
      <alignment horizontal="center" vertical="center"/>
    </xf>
    <xf numFmtId="10" fontId="10" fillId="3" borderId="61" xfId="5" applyNumberFormat="1" applyFont="1" applyFill="1" applyBorder="1" applyAlignment="1">
      <alignment horizontal="center" vertical="center"/>
    </xf>
    <xf numFmtId="0" fontId="55" fillId="5" borderId="0" xfId="0" applyFont="1" applyFill="1" applyBorder="1" applyAlignment="1">
      <alignment horizontal="center" vertical="center" wrapText="1"/>
    </xf>
    <xf numFmtId="0" fontId="10" fillId="0" borderId="0" xfId="0" applyFont="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0" fontId="137" fillId="0" borderId="0" xfId="1" applyFont="1" applyAlignment="1">
      <alignment horizontal="left" vertical="top" wrapText="1"/>
    </xf>
    <xf numFmtId="3" fontId="0" fillId="3" borderId="16" xfId="0" applyNumberFormat="1" applyFont="1" applyFill="1" applyBorder="1" applyAlignment="1">
      <alignment horizontal="center" vertical="center"/>
    </xf>
    <xf numFmtId="3" fontId="34" fillId="0" borderId="0" xfId="0" applyNumberFormat="1" applyFont="1" applyFill="1" applyBorder="1" applyAlignment="1">
      <alignment horizontal="left" vertical="top" wrapText="1"/>
    </xf>
    <xf numFmtId="0" fontId="50" fillId="2" borderId="61"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52" fillId="2" borderId="51" xfId="5" applyFont="1" applyFill="1" applyBorder="1" applyAlignment="1">
      <alignment horizontal="right"/>
    </xf>
    <xf numFmtId="0" fontId="50" fillId="2" borderId="53" xfId="5" applyFont="1" applyFill="1" applyBorder="1" applyAlignment="1">
      <alignment horizontal="right"/>
    </xf>
    <xf numFmtId="0" fontId="6" fillId="0" borderId="0" xfId="5" applyFont="1" applyFill="1" applyBorder="1" applyAlignment="1">
      <alignment horizontal="left" wrapText="1"/>
    </xf>
    <xf numFmtId="3" fontId="0" fillId="3" borderId="16" xfId="0" applyNumberFormat="1" applyFont="1" applyFill="1" applyBorder="1" applyAlignment="1">
      <alignment horizontal="center" vertical="center"/>
    </xf>
    <xf numFmtId="3" fontId="52" fillId="27" borderId="10" xfId="3" applyNumberFormat="1" applyFont="1" applyFill="1" applyBorder="1" applyAlignment="1">
      <alignment horizontal="center" vertical="center"/>
    </xf>
    <xf numFmtId="3" fontId="52" fillId="27" borderId="57" xfId="3" applyNumberFormat="1" applyFont="1" applyFill="1" applyBorder="1" applyAlignment="1">
      <alignment horizontal="center" vertical="center"/>
    </xf>
    <xf numFmtId="3" fontId="24" fillId="3" borderId="65" xfId="0" applyNumberFormat="1" applyFont="1" applyFill="1" applyBorder="1" applyAlignment="1">
      <alignment horizontal="center" vertical="center" wrapText="1"/>
    </xf>
    <xf numFmtId="3" fontId="24" fillId="3" borderId="26" xfId="0" applyNumberFormat="1" applyFont="1" applyFill="1" applyBorder="1" applyAlignment="1">
      <alignment horizontal="center" vertical="center" wrapText="1"/>
    </xf>
    <xf numFmtId="0" fontId="10" fillId="2" borderId="82" xfId="0" applyFont="1" applyFill="1" applyBorder="1" applyAlignment="1">
      <alignment horizontal="center" vertical="center" wrapText="1"/>
    </xf>
    <xf numFmtId="3" fontId="24" fillId="2" borderId="65" xfId="0" applyNumberFormat="1" applyFont="1" applyFill="1" applyBorder="1" applyAlignment="1">
      <alignment horizontal="center" vertical="center" wrapText="1"/>
    </xf>
    <xf numFmtId="3" fontId="24" fillId="2" borderId="105" xfId="0" applyNumberFormat="1" applyFont="1" applyFill="1" applyBorder="1" applyAlignment="1">
      <alignment horizontal="center" vertical="center" wrapText="1"/>
    </xf>
    <xf numFmtId="3" fontId="24" fillId="3" borderId="124" xfId="0" applyNumberFormat="1" applyFont="1" applyFill="1" applyBorder="1" applyAlignment="1">
      <alignment horizontal="center" vertical="center" wrapText="1"/>
    </xf>
    <xf numFmtId="3" fontId="24" fillId="2" borderId="26" xfId="0" applyNumberFormat="1" applyFont="1" applyFill="1" applyBorder="1" applyAlignment="1">
      <alignment horizontal="center" vertical="center" wrapText="1"/>
    </xf>
    <xf numFmtId="3" fontId="24" fillId="2" borderId="126" xfId="0" applyNumberFormat="1" applyFont="1" applyFill="1" applyBorder="1" applyAlignment="1">
      <alignment horizontal="center" vertical="center" wrapText="1"/>
    </xf>
    <xf numFmtId="3" fontId="24" fillId="0" borderId="14" xfId="0" applyNumberFormat="1" applyFont="1" applyFill="1" applyBorder="1" applyAlignment="1">
      <alignment horizontal="center" vertical="center" wrapText="1"/>
    </xf>
    <xf numFmtId="3" fontId="24" fillId="0" borderId="57" xfId="0" applyNumberFormat="1" applyFont="1" applyFill="1" applyBorder="1" applyAlignment="1">
      <alignment horizontal="center" vertical="center" wrapText="1"/>
    </xf>
    <xf numFmtId="3" fontId="24" fillId="0" borderId="16" xfId="0" applyNumberFormat="1" applyFont="1" applyFill="1" applyBorder="1" applyAlignment="1">
      <alignment horizontal="center" vertical="center" wrapText="1"/>
    </xf>
    <xf numFmtId="3" fontId="24" fillId="0" borderId="65" xfId="0" applyNumberFormat="1" applyFont="1" applyFill="1" applyBorder="1" applyAlignment="1">
      <alignment horizontal="center" vertical="center" wrapText="1"/>
    </xf>
    <xf numFmtId="3" fontId="56" fillId="0" borderId="10" xfId="0" applyNumberFormat="1" applyFont="1" applyBorder="1" applyAlignment="1">
      <alignment horizontal="center" vertical="center" wrapText="1"/>
    </xf>
    <xf numFmtId="3" fontId="56" fillId="0" borderId="57" xfId="0" applyNumberFormat="1" applyFont="1" applyBorder="1" applyAlignment="1">
      <alignment horizontal="center" vertical="center" wrapText="1"/>
    </xf>
    <xf numFmtId="3" fontId="56" fillId="0" borderId="31" xfId="0" applyNumberFormat="1" applyFont="1" applyBorder="1" applyAlignment="1">
      <alignment horizontal="center" vertical="center" wrapText="1"/>
    </xf>
    <xf numFmtId="0" fontId="10" fillId="2" borderId="92" xfId="0" applyFont="1" applyFill="1" applyBorder="1" applyAlignment="1">
      <alignment horizontal="center" vertical="center" wrapText="1"/>
    </xf>
    <xf numFmtId="3" fontId="24" fillId="0" borderId="73" xfId="0" applyNumberFormat="1" applyFont="1" applyFill="1" applyBorder="1" applyAlignment="1">
      <alignment horizontal="center" vertical="center" wrapText="1"/>
    </xf>
    <xf numFmtId="3" fontId="56" fillId="0" borderId="50" xfId="0" applyNumberFormat="1"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3" fontId="24" fillId="0" borderId="11" xfId="0" applyNumberFormat="1" applyFont="1" applyFill="1" applyBorder="1" applyAlignment="1">
      <alignment horizontal="center" vertical="center" wrapText="1"/>
    </xf>
    <xf numFmtId="3" fontId="56" fillId="0" borderId="42" xfId="0" applyNumberFormat="1" applyFont="1" applyFill="1" applyBorder="1" applyAlignment="1">
      <alignment horizontal="center" vertical="center" wrapText="1"/>
    </xf>
    <xf numFmtId="3" fontId="24" fillId="0" borderId="105" xfId="0" applyNumberFormat="1" applyFont="1" applyFill="1" applyBorder="1" applyAlignment="1">
      <alignment horizontal="center" vertical="center" wrapText="1"/>
    </xf>
    <xf numFmtId="3" fontId="24" fillId="0" borderId="126" xfId="0" applyNumberFormat="1" applyFont="1" applyFill="1" applyBorder="1" applyAlignment="1">
      <alignment horizontal="center" vertical="center" wrapText="1"/>
    </xf>
    <xf numFmtId="164" fontId="56" fillId="2" borderId="64" xfId="0" applyNumberFormat="1" applyFont="1" applyFill="1" applyBorder="1" applyAlignment="1">
      <alignment horizontal="center" vertical="center" wrapText="1"/>
    </xf>
    <xf numFmtId="3" fontId="56" fillId="0" borderId="34" xfId="0" applyNumberFormat="1" applyFont="1" applyBorder="1" applyAlignment="1">
      <alignment horizontal="center" vertical="center" wrapText="1"/>
    </xf>
    <xf numFmtId="3" fontId="56" fillId="0" borderId="73"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5" xfId="0" applyNumberFormat="1" applyFont="1" applyBorder="1" applyAlignment="1">
      <alignment horizontal="center" vertical="center" wrapText="1"/>
    </xf>
    <xf numFmtId="3" fontId="111" fillId="3" borderId="48" xfId="0" applyNumberFormat="1" applyFont="1" applyFill="1" applyBorder="1" applyAlignment="1">
      <alignment horizontal="center" vertical="center"/>
    </xf>
    <xf numFmtId="3" fontId="111" fillId="3" borderId="39" xfId="0" applyNumberFormat="1" applyFont="1" applyFill="1" applyBorder="1" applyAlignment="1">
      <alignment horizontal="center" vertical="center"/>
    </xf>
    <xf numFmtId="0" fontId="13" fillId="2" borderId="41" xfId="0" applyFont="1" applyFill="1" applyBorder="1" applyAlignment="1">
      <alignment horizontal="center" vertical="center" wrapText="1"/>
    </xf>
    <xf numFmtId="3" fontId="21" fillId="0" borderId="28" xfId="0" applyNumberFormat="1" applyFont="1" applyBorder="1" applyAlignment="1">
      <alignment horizontal="center" vertical="center" wrapText="1"/>
    </xf>
    <xf numFmtId="164" fontId="20" fillId="0" borderId="35" xfId="2" applyNumberFormat="1" applyFont="1" applyBorder="1" applyAlignment="1">
      <alignment horizontal="center" vertical="center" wrapText="1"/>
    </xf>
    <xf numFmtId="0" fontId="13" fillId="2" borderId="90" xfId="0" applyFont="1" applyFill="1" applyBorder="1" applyAlignment="1">
      <alignment horizontal="right" vertical="center" wrapText="1"/>
    </xf>
    <xf numFmtId="0" fontId="13" fillId="2" borderId="44" xfId="0" applyFont="1" applyFill="1" applyBorder="1" applyAlignment="1">
      <alignment horizontal="right" vertical="center" wrapText="1"/>
    </xf>
    <xf numFmtId="0" fontId="50" fillId="2" borderId="61" xfId="0" applyFont="1" applyFill="1" applyBorder="1" applyAlignment="1">
      <alignment horizontal="center" vertical="center" wrapText="1"/>
    </xf>
    <xf numFmtId="3" fontId="10" fillId="7" borderId="15" xfId="5" applyNumberFormat="1" applyFont="1" applyFill="1" applyBorder="1" applyAlignment="1">
      <alignment horizontal="center" vertical="center"/>
    </xf>
    <xf numFmtId="3" fontId="10" fillId="7" borderId="19" xfId="5" applyNumberFormat="1" applyFont="1" applyFill="1" applyBorder="1" applyAlignment="1">
      <alignment horizontal="center" vertical="center"/>
    </xf>
    <xf numFmtId="4" fontId="10" fillId="7" borderId="20" xfId="5" applyNumberFormat="1" applyFont="1" applyFill="1" applyBorder="1" applyAlignment="1">
      <alignment horizontal="center" vertical="center"/>
    </xf>
    <xf numFmtId="3" fontId="10" fillId="7" borderId="20" xfId="5" applyNumberFormat="1" applyFont="1" applyFill="1" applyBorder="1" applyAlignment="1">
      <alignment horizontal="center" vertical="center"/>
    </xf>
    <xf numFmtId="0" fontId="37" fillId="28" borderId="0" xfId="5" applyFont="1" applyFill="1" applyBorder="1" applyAlignment="1"/>
    <xf numFmtId="10" fontId="7" fillId="7" borderId="61" xfId="5" applyNumberFormat="1" applyFont="1" applyFill="1" applyBorder="1" applyAlignment="1">
      <alignment horizontal="center" vertical="center"/>
    </xf>
    <xf numFmtId="9" fontId="24" fillId="0" borderId="18" xfId="0" applyNumberFormat="1" applyFont="1" applyBorder="1" applyAlignment="1">
      <alignment horizontal="center" vertical="center" wrapText="1"/>
    </xf>
    <xf numFmtId="9" fontId="24" fillId="0" borderId="31" xfId="0" applyNumberFormat="1" applyFont="1" applyBorder="1" applyAlignment="1">
      <alignment horizontal="center" vertical="center" wrapText="1"/>
    </xf>
    <xf numFmtId="9" fontId="24" fillId="0" borderId="20" xfId="0" applyNumberFormat="1" applyFont="1" applyBorder="1" applyAlignment="1">
      <alignment horizontal="center" vertical="center" wrapText="1"/>
    </xf>
    <xf numFmtId="0" fontId="5" fillId="29" borderId="125" xfId="0" applyFont="1" applyFill="1" applyBorder="1"/>
    <xf numFmtId="3" fontId="150" fillId="3" borderId="36" xfId="0" applyNumberFormat="1" applyFont="1" applyFill="1" applyBorder="1" applyAlignment="1">
      <alignment horizontal="center" vertical="center"/>
    </xf>
    <xf numFmtId="3" fontId="150" fillId="3" borderId="43" xfId="0" applyNumberFormat="1" applyFont="1" applyFill="1" applyBorder="1" applyAlignment="1">
      <alignment horizontal="center" vertical="center"/>
    </xf>
    <xf numFmtId="164" fontId="52" fillId="30" borderId="14" xfId="2" applyNumberFormat="1" applyFont="1" applyFill="1" applyBorder="1" applyAlignment="1">
      <alignment horizontal="center"/>
    </xf>
    <xf numFmtId="164" fontId="52" fillId="30" borderId="57" xfId="2" applyNumberFormat="1" applyFont="1" applyFill="1" applyBorder="1" applyAlignment="1">
      <alignment horizontal="center"/>
    </xf>
    <xf numFmtId="164" fontId="52" fillId="30" borderId="73" xfId="2" applyNumberFormat="1" applyFont="1" applyFill="1" applyBorder="1" applyAlignment="1">
      <alignment horizontal="center"/>
    </xf>
    <xf numFmtId="164" fontId="52" fillId="30" borderId="50" xfId="2" applyNumberFormat="1" applyFont="1" applyFill="1" applyBorder="1" applyAlignment="1">
      <alignment horizontal="center"/>
    </xf>
    <xf numFmtId="164" fontId="52" fillId="30" borderId="18" xfId="2" applyNumberFormat="1" applyFont="1" applyFill="1" applyBorder="1" applyAlignment="1">
      <alignment horizontal="center"/>
    </xf>
    <xf numFmtId="164" fontId="52" fillId="30" borderId="31" xfId="2" applyNumberFormat="1" applyFont="1" applyFill="1" applyBorder="1" applyAlignment="1">
      <alignment horizontal="center"/>
    </xf>
    <xf numFmtId="164" fontId="52" fillId="30" borderId="75" xfId="2" applyNumberFormat="1" applyFont="1" applyFill="1" applyBorder="1" applyAlignment="1">
      <alignment horizontal="center"/>
    </xf>
    <xf numFmtId="164" fontId="52" fillId="30" borderId="44" xfId="2" applyNumberFormat="1" applyFont="1" applyFill="1" applyBorder="1" applyAlignment="1">
      <alignment horizontal="center"/>
    </xf>
    <xf numFmtId="9" fontId="24" fillId="0" borderId="50"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63" xfId="0" applyNumberFormat="1" applyFont="1" applyBorder="1" applyAlignment="1">
      <alignment horizontal="center" vertical="center" wrapText="1"/>
    </xf>
    <xf numFmtId="0" fontId="0" fillId="3" borderId="0" xfId="0" applyFill="1"/>
    <xf numFmtId="0" fontId="2" fillId="0" borderId="0" xfId="0" applyFont="1" applyBorder="1" applyAlignment="1">
      <alignment horizontal="left" vertical="top" wrapText="1"/>
    </xf>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21" fillId="3" borderId="58" xfId="0" applyFont="1" applyFill="1" applyBorder="1" applyAlignment="1">
      <alignment horizontal="left" vertical="top" wrapText="1"/>
    </xf>
    <xf numFmtId="3" fontId="0" fillId="3" borderId="14" xfId="0" applyNumberFormat="1" applyFont="1" applyFill="1" applyBorder="1" applyAlignment="1">
      <alignment horizontal="center" vertical="center" shrinkToFit="1"/>
    </xf>
    <xf numFmtId="0" fontId="5" fillId="3" borderId="13" xfId="0" applyFont="1" applyFill="1" applyBorder="1" applyAlignment="1">
      <alignment horizontal="right" vertical="center" wrapText="1"/>
    </xf>
    <xf numFmtId="3" fontId="0" fillId="3" borderId="57" xfId="0" applyNumberFormat="1" applyFont="1" applyFill="1" applyBorder="1" applyAlignment="1">
      <alignment horizontal="center" vertical="center" shrinkToFit="1"/>
    </xf>
    <xf numFmtId="3" fontId="25" fillId="3" borderId="15" xfId="0" applyNumberFormat="1" applyFont="1" applyFill="1" applyBorder="1" applyAlignment="1">
      <alignment horizontal="center" vertical="center" shrinkToFit="1"/>
    </xf>
    <xf numFmtId="3" fontId="0" fillId="3" borderId="16" xfId="0" applyNumberFormat="1" applyFont="1" applyFill="1" applyBorder="1" applyAlignment="1">
      <alignment horizontal="center" vertical="center" shrinkToFit="1"/>
    </xf>
    <xf numFmtId="0" fontId="5" fillId="3" borderId="21" xfId="0" applyFont="1" applyFill="1" applyBorder="1" applyAlignment="1">
      <alignment horizontal="right" vertical="center" wrapText="1"/>
    </xf>
    <xf numFmtId="3" fontId="0" fillId="3" borderId="10" xfId="0" applyNumberFormat="1" applyFont="1" applyFill="1" applyBorder="1" applyAlignment="1">
      <alignment horizontal="center" vertical="center" shrinkToFit="1"/>
    </xf>
    <xf numFmtId="3" fontId="25" fillId="3" borderId="19" xfId="0" applyNumberFormat="1" applyFont="1" applyFill="1" applyBorder="1" applyAlignment="1">
      <alignment horizontal="center" vertical="center" shrinkToFit="1"/>
    </xf>
    <xf numFmtId="3" fontId="0" fillId="3" borderId="39" xfId="0" applyNumberFormat="1" applyFont="1" applyFill="1" applyBorder="1" applyAlignment="1">
      <alignment horizontal="center" vertical="center" shrinkToFit="1"/>
    </xf>
    <xf numFmtId="0" fontId="5" fillId="3" borderId="45" xfId="0" applyFont="1" applyFill="1" applyBorder="1" applyAlignment="1">
      <alignment horizontal="right" vertical="center" wrapText="1"/>
    </xf>
    <xf numFmtId="3" fontId="0" fillId="3" borderId="46" xfId="0" applyNumberFormat="1" applyFont="1" applyFill="1" applyBorder="1" applyAlignment="1">
      <alignment horizontal="center" vertical="center" shrinkToFit="1"/>
    </xf>
    <xf numFmtId="3" fontId="25" fillId="3" borderId="56" xfId="0" applyNumberFormat="1" applyFont="1" applyFill="1" applyBorder="1" applyAlignment="1">
      <alignment horizontal="center" vertical="center" shrinkToFit="1"/>
    </xf>
    <xf numFmtId="164" fontId="43" fillId="0" borderId="15" xfId="0" applyNumberFormat="1" applyFont="1" applyBorder="1" applyAlignment="1">
      <alignment horizontal="center" vertical="center" shrinkToFit="1"/>
    </xf>
    <xf numFmtId="164" fontId="43" fillId="0" borderId="19" xfId="0" applyNumberFormat="1" applyFont="1" applyBorder="1" applyAlignment="1">
      <alignment horizontal="center" vertical="center" shrinkToFit="1"/>
    </xf>
    <xf numFmtId="164" fontId="43" fillId="0" borderId="56" xfId="0" applyNumberFormat="1" applyFont="1" applyBorder="1" applyAlignment="1">
      <alignment horizontal="center" vertical="center" shrinkToFit="1"/>
    </xf>
    <xf numFmtId="164" fontId="42" fillId="0" borderId="38" xfId="0" applyNumberFormat="1" applyFont="1" applyBorder="1" applyAlignment="1">
      <alignment horizontal="center" vertical="center" shrinkToFit="1"/>
    </xf>
    <xf numFmtId="164" fontId="43" fillId="0" borderId="18" xfId="0" applyNumberFormat="1" applyFont="1" applyBorder="1" applyAlignment="1">
      <alignment horizontal="center" vertical="center" shrinkToFit="1"/>
    </xf>
    <xf numFmtId="164" fontId="43" fillId="0" borderId="31" xfId="0" applyNumberFormat="1" applyFont="1" applyBorder="1" applyAlignment="1">
      <alignment horizontal="center" vertical="center" shrinkToFit="1"/>
    </xf>
    <xf numFmtId="164" fontId="43" fillId="0" borderId="20" xfId="0" applyNumberFormat="1" applyFont="1" applyBorder="1" applyAlignment="1">
      <alignment horizontal="center" vertical="center" shrinkToFit="1"/>
    </xf>
    <xf numFmtId="1" fontId="73" fillId="3" borderId="12" xfId="15" applyNumberFormat="1" applyFill="1" applyBorder="1" applyAlignment="1">
      <alignment horizontal="center"/>
    </xf>
    <xf numFmtId="1" fontId="73" fillId="3" borderId="10" xfId="15" applyNumberFormat="1" applyFill="1" applyBorder="1" applyAlignment="1">
      <alignment horizontal="center"/>
    </xf>
    <xf numFmtId="164" fontId="24" fillId="2" borderId="57" xfId="0" applyNumberFormat="1" applyFont="1" applyFill="1" applyBorder="1" applyAlignment="1">
      <alignment horizontal="center" vertical="center" wrapText="1"/>
    </xf>
    <xf numFmtId="164" fontId="24" fillId="2" borderId="15" xfId="0" applyNumberFormat="1" applyFont="1" applyFill="1" applyBorder="1" applyAlignment="1">
      <alignment horizontal="center" vertical="center" wrapText="1"/>
    </xf>
    <xf numFmtId="164" fontId="24" fillId="2" borderId="10" xfId="0" applyNumberFormat="1" applyFont="1" applyFill="1" applyBorder="1" applyAlignment="1">
      <alignment horizontal="center" vertical="center" wrapText="1"/>
    </xf>
    <xf numFmtId="164" fontId="24" fillId="2" borderId="19" xfId="0" applyNumberFormat="1" applyFont="1" applyFill="1" applyBorder="1" applyAlignment="1">
      <alignment horizontal="center" vertical="center" wrapText="1"/>
    </xf>
    <xf numFmtId="164" fontId="24" fillId="2" borderId="31" xfId="0" applyNumberFormat="1" applyFont="1" applyFill="1" applyBorder="1" applyAlignment="1">
      <alignment horizontal="center" vertical="center" wrapText="1"/>
    </xf>
    <xf numFmtId="164" fontId="24" fillId="2" borderId="2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9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78" xfId="0" applyFont="1" applyFill="1" applyBorder="1" applyAlignment="1">
      <alignment horizontal="center" vertical="center" wrapText="1"/>
    </xf>
    <xf numFmtId="3" fontId="56" fillId="3" borderId="36" xfId="0" applyNumberFormat="1" applyFont="1" applyFill="1" applyBorder="1" applyAlignment="1">
      <alignment horizontal="center" vertical="center" wrapText="1"/>
    </xf>
    <xf numFmtId="3" fontId="56" fillId="3" borderId="29" xfId="0" applyNumberFormat="1" applyFont="1" applyFill="1" applyBorder="1" applyAlignment="1">
      <alignment horizontal="center" vertical="center" wrapText="1"/>
    </xf>
    <xf numFmtId="3" fontId="56" fillId="3" borderId="27" xfId="0" applyNumberFormat="1" applyFont="1" applyFill="1" applyBorder="1" applyAlignment="1">
      <alignment horizontal="center" vertical="center" wrapText="1"/>
    </xf>
    <xf numFmtId="3" fontId="56" fillId="3" borderId="64" xfId="0" applyNumberFormat="1" applyFont="1" applyFill="1" applyBorder="1" applyAlignment="1">
      <alignment horizontal="center" vertical="center" wrapText="1"/>
    </xf>
    <xf numFmtId="164" fontId="56" fillId="3" borderId="64" xfId="0" applyNumberFormat="1" applyFont="1" applyFill="1" applyBorder="1" applyAlignment="1">
      <alignment horizontal="center" vertical="center" wrapText="1"/>
    </xf>
    <xf numFmtId="3" fontId="56" fillId="3" borderId="16" xfId="0" applyNumberFormat="1" applyFont="1" applyFill="1" applyBorder="1" applyAlignment="1">
      <alignment horizontal="center" vertical="center" wrapText="1"/>
    </xf>
    <xf numFmtId="3" fontId="56" fillId="3" borderId="10" xfId="0" applyNumberFormat="1" applyFont="1" applyFill="1" applyBorder="1" applyAlignment="1">
      <alignment horizontal="center" vertical="center" wrapText="1"/>
    </xf>
    <xf numFmtId="3" fontId="56" fillId="3" borderId="11" xfId="0" applyNumberFormat="1" applyFont="1" applyFill="1" applyBorder="1" applyAlignment="1">
      <alignment horizontal="center" vertical="center" wrapText="1"/>
    </xf>
    <xf numFmtId="164" fontId="56" fillId="3" borderId="42" xfId="0" applyNumberFormat="1" applyFont="1" applyFill="1" applyBorder="1" applyAlignment="1">
      <alignment horizontal="center" vertical="center" wrapText="1"/>
    </xf>
    <xf numFmtId="3" fontId="56" fillId="3" borderId="18" xfId="0" applyNumberFormat="1" applyFont="1" applyFill="1" applyBorder="1" applyAlignment="1">
      <alignment horizontal="center" vertical="center" wrapText="1"/>
    </xf>
    <xf numFmtId="3" fontId="56" fillId="3" borderId="31" xfId="0" applyNumberFormat="1" applyFont="1" applyFill="1" applyBorder="1" applyAlignment="1">
      <alignment horizontal="center" vertical="center" wrapText="1"/>
    </xf>
    <xf numFmtId="3" fontId="56" fillId="3" borderId="75" xfId="0" applyNumberFormat="1" applyFont="1" applyFill="1" applyBorder="1" applyAlignment="1">
      <alignment horizontal="center" vertical="center" wrapText="1"/>
    </xf>
    <xf numFmtId="164" fontId="56" fillId="3" borderId="44" xfId="0" applyNumberFormat="1" applyFont="1" applyFill="1" applyBorder="1" applyAlignment="1">
      <alignment horizontal="center" vertical="center" wrapText="1"/>
    </xf>
    <xf numFmtId="3" fontId="5" fillId="3" borderId="36" xfId="0" applyNumberFormat="1" applyFont="1" applyFill="1" applyBorder="1" applyAlignment="1">
      <alignment horizontal="center" vertical="center"/>
    </xf>
    <xf numFmtId="3" fontId="16" fillId="3" borderId="69" xfId="0" applyNumberFormat="1" applyFont="1" applyFill="1" applyBorder="1" applyAlignment="1">
      <alignment horizontal="center" vertical="center" wrapText="1"/>
    </xf>
    <xf numFmtId="3" fontId="16" fillId="3" borderId="91" xfId="0" applyNumberFormat="1" applyFont="1" applyFill="1" applyBorder="1" applyAlignment="1">
      <alignment horizontal="center" vertical="center" wrapText="1"/>
    </xf>
    <xf numFmtId="3" fontId="16" fillId="3" borderId="106" xfId="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3" fontId="11" fillId="3" borderId="50" xfId="0" applyNumberFormat="1" applyFont="1" applyFill="1" applyBorder="1" applyAlignment="1">
      <alignment horizontal="center" vertical="center"/>
    </xf>
    <xf numFmtId="3" fontId="11" fillId="3" borderId="42" xfId="0" applyNumberFormat="1" applyFont="1" applyFill="1" applyBorder="1" applyAlignment="1">
      <alignment horizontal="center" vertical="center"/>
    </xf>
    <xf numFmtId="3" fontId="11" fillId="3" borderId="63" xfId="0" applyNumberFormat="1" applyFont="1" applyFill="1" applyBorder="1" applyAlignment="1">
      <alignment horizontal="center" vertical="center"/>
    </xf>
    <xf numFmtId="3" fontId="11" fillId="0" borderId="3" xfId="0" applyNumberFormat="1" applyFont="1" applyBorder="1" applyAlignment="1">
      <alignment horizontal="center" vertical="center"/>
    </xf>
    <xf numFmtId="3" fontId="49" fillId="3" borderId="50" xfId="0" applyNumberFormat="1" applyFont="1" applyFill="1" applyBorder="1" applyAlignment="1">
      <alignment horizontal="center" vertical="center" wrapText="1"/>
    </xf>
    <xf numFmtId="3" fontId="49" fillId="3" borderId="42" xfId="0" applyNumberFormat="1" applyFont="1" applyFill="1" applyBorder="1" applyAlignment="1">
      <alignment horizontal="center" vertical="center" wrapText="1"/>
    </xf>
    <xf numFmtId="3" fontId="49" fillId="3" borderId="63" xfId="0" applyNumberFormat="1" applyFont="1" applyFill="1" applyBorder="1" applyAlignment="1">
      <alignment horizontal="center" vertical="center" wrapText="1"/>
    </xf>
    <xf numFmtId="0" fontId="11" fillId="2" borderId="50" xfId="0" applyFont="1" applyFill="1" applyBorder="1" applyAlignment="1">
      <alignment horizontal="center" vertical="center" wrapText="1"/>
    </xf>
    <xf numFmtId="168" fontId="16" fillId="17" borderId="42" xfId="0" applyNumberFormat="1" applyFont="1" applyFill="1" applyBorder="1" applyAlignment="1">
      <alignment horizontal="center" vertical="center" wrapText="1"/>
    </xf>
    <xf numFmtId="168" fontId="16" fillId="17" borderId="44" xfId="0" applyNumberFormat="1" applyFont="1" applyFill="1" applyBorder="1" applyAlignment="1">
      <alignment horizontal="center" vertical="center" wrapText="1"/>
    </xf>
    <xf numFmtId="168" fontId="16" fillId="3" borderId="42" xfId="0" applyNumberFormat="1" applyFont="1" applyFill="1" applyBorder="1" applyAlignment="1">
      <alignment horizontal="center" vertical="center" wrapText="1"/>
    </xf>
    <xf numFmtId="168" fontId="16" fillId="3" borderId="44" xfId="0" applyNumberFormat="1" applyFont="1" applyFill="1" applyBorder="1" applyAlignment="1">
      <alignment horizontal="center" vertical="center" wrapText="1"/>
    </xf>
    <xf numFmtId="1" fontId="10" fillId="3" borderId="73" xfId="5" applyNumberFormat="1" applyFont="1" applyFill="1" applyBorder="1" applyAlignment="1">
      <alignment horizontal="center" vertical="center"/>
    </xf>
    <xf numFmtId="1" fontId="10" fillId="3" borderId="126" xfId="5" applyNumberFormat="1" applyFont="1" applyFill="1" applyBorder="1" applyAlignment="1">
      <alignment horizontal="center" vertical="center"/>
    </xf>
    <xf numFmtId="10" fontId="10" fillId="3" borderId="103" xfId="5" applyNumberFormat="1" applyFont="1" applyFill="1" applyBorder="1" applyAlignment="1">
      <alignment horizontal="center" vertical="center"/>
    </xf>
    <xf numFmtId="1" fontId="10" fillId="7" borderId="50" xfId="5" applyNumberFormat="1" applyFont="1" applyFill="1" applyBorder="1" applyAlignment="1">
      <alignment horizontal="center" vertical="center"/>
    </xf>
    <xf numFmtId="1" fontId="10" fillId="7" borderId="82" xfId="5" applyNumberFormat="1" applyFont="1" applyFill="1" applyBorder="1" applyAlignment="1">
      <alignment horizontal="center" vertical="center"/>
    </xf>
    <xf numFmtId="10" fontId="10" fillId="7" borderId="1" xfId="5" applyNumberFormat="1" applyFont="1" applyFill="1" applyBorder="1" applyAlignment="1">
      <alignment horizontal="center" vertical="center"/>
    </xf>
    <xf numFmtId="0" fontId="0" fillId="0" borderId="0" xfId="0" applyAlignment="1">
      <alignment horizontal="center" vertical="top" wrapText="1"/>
    </xf>
    <xf numFmtId="0" fontId="71"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2" fillId="5"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Border="1" applyAlignment="1">
      <alignment horizontal="left" vertical="top" wrapText="1"/>
    </xf>
    <xf numFmtId="0" fontId="143" fillId="0" borderId="0" xfId="0" applyFont="1" applyBorder="1" applyAlignment="1">
      <alignment horizontal="left" vertical="top" wrapText="1"/>
    </xf>
    <xf numFmtId="0" fontId="118" fillId="21" borderId="22" xfId="0" applyFont="1" applyFill="1" applyBorder="1" applyAlignment="1">
      <alignment horizontal="left" vertical="top" wrapText="1"/>
    </xf>
    <xf numFmtId="0" fontId="118" fillId="21" borderId="30" xfId="0" applyFont="1" applyFill="1" applyBorder="1" applyAlignment="1">
      <alignment horizontal="left" vertical="top" wrapText="1"/>
    </xf>
    <xf numFmtId="0" fontId="121" fillId="0" borderId="124" xfId="0" applyFont="1" applyBorder="1" applyAlignment="1">
      <alignment horizontal="left" vertical="top" wrapText="1"/>
    </xf>
    <xf numFmtId="0" fontId="118" fillId="21" borderId="25" xfId="0" applyFont="1" applyFill="1" applyBorder="1" applyAlignment="1">
      <alignment horizontal="left" vertical="top" wrapText="1"/>
    </xf>
    <xf numFmtId="0" fontId="118" fillId="21" borderId="2" xfId="0" applyFont="1" applyFill="1" applyBorder="1" applyAlignment="1">
      <alignment horizontal="left" vertical="top" wrapText="1"/>
    </xf>
    <xf numFmtId="0" fontId="118" fillId="21" borderId="14" xfId="0" applyFont="1" applyFill="1" applyBorder="1" applyAlignment="1">
      <alignment horizontal="left" vertical="top" wrapText="1"/>
    </xf>
    <xf numFmtId="0" fontId="118" fillId="21" borderId="15" xfId="0" applyFont="1" applyFill="1" applyBorder="1" applyAlignment="1">
      <alignment horizontal="left" vertical="top" wrapText="1"/>
    </xf>
    <xf numFmtId="0" fontId="118" fillId="21" borderId="36" xfId="0" applyFont="1" applyFill="1" applyBorder="1" applyAlignment="1">
      <alignment horizontal="left" vertical="top" wrapText="1"/>
    </xf>
    <xf numFmtId="0" fontId="118" fillId="21" borderId="38" xfId="0" applyFont="1" applyFill="1" applyBorder="1" applyAlignment="1">
      <alignment horizontal="left" vertical="top" wrapText="1"/>
    </xf>
    <xf numFmtId="0" fontId="119" fillId="0" borderId="0" xfId="0" applyFont="1" applyAlignment="1">
      <alignment horizontal="center" vertical="center"/>
    </xf>
    <xf numFmtId="0" fontId="121" fillId="0" borderId="0" xfId="0" applyFont="1" applyAlignment="1">
      <alignment horizontal="left" vertical="top" wrapText="1"/>
    </xf>
    <xf numFmtId="0" fontId="121" fillId="0" borderId="0" xfId="0" applyFont="1" applyAlignment="1">
      <alignment horizontal="left" vertical="top" wrapText="1" indent="3"/>
    </xf>
    <xf numFmtId="0" fontId="118" fillId="21" borderId="25" xfId="0" applyFont="1" applyFill="1" applyBorder="1" applyAlignment="1">
      <alignment vertical="center" wrapText="1"/>
    </xf>
    <xf numFmtId="0" fontId="118" fillId="21" borderId="2" xfId="0" applyFont="1" applyFill="1" applyBorder="1" applyAlignment="1">
      <alignment vertical="center" wrapText="1"/>
    </xf>
    <xf numFmtId="0" fontId="2" fillId="0" borderId="0" xfId="0" applyFont="1" applyBorder="1" applyAlignment="1">
      <alignment horizontal="left" wrapText="1"/>
    </xf>
    <xf numFmtId="0" fontId="55" fillId="5" borderId="9"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89" fillId="0" borderId="0" xfId="0" applyFont="1" applyFill="1" applyAlignment="1">
      <alignment horizontal="left" vertical="top" wrapText="1"/>
    </xf>
    <xf numFmtId="0" fontId="89" fillId="0" borderId="0" xfId="0" applyFont="1" applyAlignment="1">
      <alignment horizontal="left" vertical="top" wrapText="1"/>
    </xf>
    <xf numFmtId="0" fontId="10" fillId="0" borderId="0" xfId="1" applyFont="1" applyAlignment="1">
      <alignment horizontal="left" vertical="top" wrapText="1"/>
    </xf>
    <xf numFmtId="0" fontId="10" fillId="0" borderId="7" xfId="1" applyFont="1" applyBorder="1" applyAlignment="1">
      <alignment horizontal="left" vertical="top" wrapText="1"/>
    </xf>
    <xf numFmtId="0" fontId="23" fillId="10" borderId="22" xfId="0" applyFont="1" applyFill="1" applyBorder="1" applyAlignment="1">
      <alignment horizontal="center"/>
    </xf>
    <xf numFmtId="0" fontId="23" fillId="10" borderId="7" xfId="0" applyFont="1" applyFill="1" applyBorder="1" applyAlignment="1">
      <alignment horizontal="center"/>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23" fillId="10" borderId="23" xfId="0" applyFont="1" applyFill="1" applyBorder="1" applyAlignment="1">
      <alignment horizontal="center"/>
    </xf>
    <xf numFmtId="0" fontId="23" fillId="10" borderId="8" xfId="0" applyFont="1" applyFill="1" applyBorder="1" applyAlignment="1">
      <alignment horizontal="center"/>
    </xf>
    <xf numFmtId="0" fontId="46" fillId="5" borderId="9"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23" fillId="10" borderId="9" xfId="0" applyFont="1" applyFill="1" applyBorder="1" applyAlignment="1">
      <alignment horizontal="center"/>
    </xf>
    <xf numFmtId="0" fontId="23" fillId="10" borderId="0" xfId="0" applyFont="1" applyFill="1" applyBorder="1" applyAlignment="1">
      <alignment horizontal="center"/>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0" fillId="0" borderId="0" xfId="0" applyFont="1" applyAlignment="1">
      <alignment horizontal="left" vertical="top" wrapText="1"/>
    </xf>
    <xf numFmtId="0" fontId="69" fillId="2" borderId="9" xfId="0" applyFont="1" applyFill="1" applyBorder="1" applyAlignment="1">
      <alignment horizontal="center" vertical="center"/>
    </xf>
    <xf numFmtId="0" fontId="69" fillId="2" borderId="0" xfId="0" applyFont="1" applyFill="1" applyBorder="1" applyAlignment="1">
      <alignment horizontal="center" vertical="center"/>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51"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0" fontId="15" fillId="3" borderId="24"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1"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164" fontId="24" fillId="31" borderId="58" xfId="0" applyNumberFormat="1" applyFont="1" applyFill="1" applyBorder="1" applyAlignment="1">
      <alignment horizontal="center" vertical="center" wrapText="1"/>
    </xf>
    <xf numFmtId="164" fontId="24" fillId="31" borderId="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44" fillId="5" borderId="25" xfId="0" applyFont="1" applyFill="1" applyBorder="1" applyAlignment="1">
      <alignment horizontal="center"/>
    </xf>
    <xf numFmtId="0" fontId="144" fillId="5" borderId="24" xfId="0" applyFont="1" applyFill="1" applyBorder="1" applyAlignment="1">
      <alignment horizontal="center"/>
    </xf>
    <xf numFmtId="0" fontId="144" fillId="5" borderId="2" xfId="0" applyFont="1" applyFill="1" applyBorder="1" applyAlignment="1">
      <alignment horizontal="center"/>
    </xf>
    <xf numFmtId="0" fontId="137" fillId="0" borderId="0" xfId="1" applyFont="1" applyAlignment="1">
      <alignment horizontal="left" vertical="top" wrapText="1"/>
    </xf>
    <xf numFmtId="0" fontId="28" fillId="0" borderId="7" xfId="0" applyFont="1" applyBorder="1" applyAlignment="1">
      <alignment horizontal="left" vertical="top" wrapText="1"/>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169" fontId="42" fillId="8" borderId="25"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169" fontId="42" fillId="8" borderId="24" xfId="0" applyNumberFormat="1" applyFont="1" applyFill="1" applyBorder="1" applyAlignment="1">
      <alignment horizontal="center" wrapText="1"/>
    </xf>
    <xf numFmtId="3" fontId="79" fillId="19" borderId="0" xfId="0" applyNumberFormat="1" applyFont="1" applyFill="1" applyBorder="1" applyAlignment="1">
      <alignment horizontal="left" vertical="top"/>
    </xf>
    <xf numFmtId="0" fontId="8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87" fillId="0" borderId="7" xfId="0" applyFont="1" applyFill="1" applyBorder="1" applyAlignment="1">
      <alignment horizontal="left" vertical="top" wrapText="1"/>
    </xf>
    <xf numFmtId="0" fontId="87" fillId="0" borderId="0" xfId="0" applyFont="1" applyFill="1" applyBorder="1" applyAlignment="1">
      <alignment horizontal="left" vertical="top" wrapText="1"/>
    </xf>
    <xf numFmtId="0" fontId="14" fillId="5" borderId="30" xfId="0" applyFont="1" applyFill="1" applyBorder="1" applyAlignment="1">
      <alignment horizontal="center" vertical="center" wrapText="1"/>
    </xf>
    <xf numFmtId="168" fontId="24" fillId="17" borderId="51" xfId="0" applyNumberFormat="1" applyFont="1" applyFill="1" applyBorder="1" applyAlignment="1">
      <alignment horizontal="center" vertical="center" wrapText="1"/>
    </xf>
    <xf numFmtId="168" fontId="24" fillId="17" borderId="52" xfId="0" applyNumberFormat="1"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24" fillId="17" borderId="53" xfId="0" applyFont="1" applyFill="1" applyBorder="1" applyAlignment="1">
      <alignment horizontal="center" vertical="center" wrapText="1"/>
    </xf>
    <xf numFmtId="0" fontId="24" fillId="17" borderId="59" xfId="0" applyFont="1" applyFill="1" applyBorder="1" applyAlignment="1">
      <alignment horizontal="center" vertical="center"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0" fontId="16" fillId="3" borderId="0" xfId="0" applyFont="1" applyFill="1" applyBorder="1" applyAlignment="1">
      <alignment horizontal="left" vertical="top" wrapText="1"/>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169" fontId="23" fillId="9" borderId="4" xfId="0" applyNumberFormat="1" applyFont="1" applyFill="1" applyBorder="1" applyAlignment="1">
      <alignment horizontal="center"/>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0" fontId="146" fillId="17" borderId="7" xfId="0" applyFont="1" applyFill="1" applyBorder="1" applyAlignment="1">
      <alignment horizontal="left" vertical="top" wrapText="1"/>
    </xf>
    <xf numFmtId="0" fontId="147" fillId="17" borderId="7" xfId="0" applyFont="1" applyFill="1" applyBorder="1" applyAlignment="1">
      <alignment horizontal="left" vertical="top" wrapText="1"/>
    </xf>
    <xf numFmtId="0" fontId="14" fillId="5" borderId="8"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42" fillId="8" borderId="8"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27" fillId="0" borderId="0" xfId="0" applyFont="1" applyFill="1" applyBorder="1" applyAlignment="1">
      <alignment horizontal="left" vertical="top" wrapText="1"/>
    </xf>
    <xf numFmtId="0" fontId="20" fillId="3" borderId="1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57" fillId="8" borderId="23" xfId="0" applyFont="1" applyFill="1" applyBorder="1" applyAlignment="1">
      <alignment horizontal="center" vertical="top"/>
    </xf>
    <xf numFmtId="0" fontId="57" fillId="8" borderId="8" xfId="0" applyFont="1" applyFill="1" applyBorder="1" applyAlignment="1">
      <alignment horizontal="center" vertical="top"/>
    </xf>
    <xf numFmtId="0" fontId="57" fillId="8" borderId="4"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61" fillId="2" borderId="6"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4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52" fillId="0" borderId="10" xfId="0" applyFont="1" applyBorder="1" applyAlignment="1">
      <alignment horizontal="center" vertical="top"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102" fillId="0" borderId="7" xfId="0" applyFont="1" applyFill="1" applyBorder="1" applyAlignment="1">
      <alignment horizontal="left" vertical="top" wrapText="1"/>
    </xf>
    <xf numFmtId="0" fontId="61" fillId="2" borderId="68"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38" xfId="0" applyFont="1" applyFill="1" applyBorder="1" applyAlignment="1">
      <alignment horizontal="center" vertical="center" wrapText="1"/>
    </xf>
    <xf numFmtId="0" fontId="135" fillId="3" borderId="0" xfId="0" applyFont="1" applyFill="1" applyAlignment="1">
      <alignment horizontal="left" vertical="top" wrapText="1"/>
    </xf>
    <xf numFmtId="0" fontId="102" fillId="0" borderId="0" xfId="0" applyFont="1" applyFill="1" applyBorder="1" applyAlignment="1">
      <alignment horizontal="left" vertical="top"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8"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24" fillId="3" borderId="10" xfId="0" applyFont="1" applyFill="1" applyBorder="1" applyAlignment="1">
      <alignment horizontal="center" vertical="center" wrapText="1"/>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9" xfId="0" applyFont="1" applyFill="1" applyBorder="1" applyAlignment="1">
      <alignment horizontal="center" vertical="center"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52" fillId="0" borderId="9" xfId="2" quotePrefix="1" applyNumberFormat="1" applyFont="1" applyFill="1" applyBorder="1" applyAlignment="1">
      <alignment horizontal="center" vertical="center"/>
    </xf>
    <xf numFmtId="0" fontId="52" fillId="0" borderId="5"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0" fillId="17" borderId="9" xfId="2" quotePrefix="1" applyNumberFormat="1" applyFont="1" applyFill="1" applyBorder="1" applyAlignment="1">
      <alignment horizontal="center" vertical="center"/>
    </xf>
    <xf numFmtId="0" fontId="0" fillId="17" borderId="5" xfId="2" quotePrefix="1" applyNumberFormat="1" applyFont="1" applyFill="1" applyBorder="1" applyAlignment="1">
      <alignment horizontal="center" vertical="center"/>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0" fontId="0" fillId="3" borderId="78" xfId="0" quotePrefix="1" applyNumberFormat="1" applyFont="1" applyFill="1" applyBorder="1" applyAlignment="1">
      <alignment horizontal="center" vertical="center"/>
    </xf>
    <xf numFmtId="0" fontId="0" fillId="3" borderId="37" xfId="0" quotePrefix="1" applyNumberFormat="1" applyFont="1" applyFill="1" applyBorder="1" applyAlignment="1">
      <alignment horizontal="center" vertical="center"/>
    </xf>
    <xf numFmtId="0" fontId="0" fillId="3" borderId="53" xfId="0" quotePrefix="1" applyNumberFormat="1" applyFont="1" applyFill="1" applyBorder="1" applyAlignment="1">
      <alignment horizontal="center" vertical="center"/>
    </xf>
    <xf numFmtId="0" fontId="0" fillId="3" borderId="59" xfId="0" quotePrefix="1" applyNumberFormat="1" applyFont="1" applyFill="1" applyBorder="1" applyAlignment="1">
      <alignment horizontal="center" vertical="center"/>
    </xf>
    <xf numFmtId="0" fontId="0" fillId="3" borderId="32" xfId="0" quotePrefix="1" applyNumberFormat="1" applyFont="1" applyFill="1" applyBorder="1" applyAlignment="1">
      <alignment horizontal="center" vertical="center"/>
    </xf>
    <xf numFmtId="0" fontId="0" fillId="3" borderId="17" xfId="0" quotePrefix="1" applyNumberFormat="1" applyFont="1" applyFill="1" applyBorder="1" applyAlignment="1">
      <alignment horizontal="center" vertical="center"/>
    </xf>
    <xf numFmtId="0" fontId="0" fillId="3" borderId="51" xfId="0" quotePrefix="1" applyNumberFormat="1" applyFont="1" applyFill="1" applyBorder="1" applyAlignment="1">
      <alignment horizontal="center" vertical="center"/>
    </xf>
    <xf numFmtId="0" fontId="0" fillId="3" borderId="52"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10" fontId="0" fillId="17" borderId="51" xfId="0" quotePrefix="1" applyNumberFormat="1" applyFont="1" applyFill="1" applyBorder="1" applyAlignment="1">
      <alignment horizontal="center" vertical="center"/>
    </xf>
    <xf numFmtId="10" fontId="0" fillId="17" borderId="52" xfId="0" quotePrefix="1" applyNumberFormat="1" applyFont="1" applyFill="1" applyBorder="1" applyAlignment="1">
      <alignment horizontal="center" vertical="center"/>
    </xf>
    <xf numFmtId="10" fontId="0" fillId="17" borderId="32" xfId="0" quotePrefix="1" applyNumberFormat="1" applyFont="1" applyFill="1" applyBorder="1" applyAlignment="1">
      <alignment horizontal="center" vertical="center"/>
    </xf>
    <xf numFmtId="10" fontId="0" fillId="17" borderId="17" xfId="0" quotePrefix="1" applyNumberFormat="1" applyFont="1" applyFill="1" applyBorder="1" applyAlignment="1">
      <alignment horizontal="center" vertical="center"/>
    </xf>
    <xf numFmtId="10" fontId="0" fillId="17" borderId="53" xfId="0" quotePrefix="1" applyNumberFormat="1" applyFont="1" applyFill="1" applyBorder="1" applyAlignment="1">
      <alignment horizontal="center" vertical="center"/>
    </xf>
    <xf numFmtId="10" fontId="0" fillId="17" borderId="59" xfId="0" quotePrefix="1" applyNumberFormat="1" applyFont="1" applyFill="1" applyBorder="1" applyAlignment="1">
      <alignment horizontal="center" vertical="center"/>
    </xf>
    <xf numFmtId="10" fontId="0" fillId="17" borderId="78" xfId="0" quotePrefix="1" applyNumberFormat="1" applyFont="1" applyFill="1" applyBorder="1" applyAlignment="1">
      <alignment horizontal="center" vertical="center"/>
    </xf>
    <xf numFmtId="10" fontId="0" fillId="17" borderId="37" xfId="0" quotePrefix="1" applyNumberFormat="1" applyFont="1" applyFill="1" applyBorder="1" applyAlignment="1">
      <alignment horizontal="center" vertical="center"/>
    </xf>
    <xf numFmtId="0" fontId="149" fillId="0" borderId="7" xfId="0" applyFont="1" applyBorder="1" applyAlignment="1">
      <alignment horizontal="left" vertical="top" wrapText="1"/>
    </xf>
    <xf numFmtId="0" fontId="27" fillId="0" borderId="7" xfId="0" applyFont="1" applyBorder="1" applyAlignment="1">
      <alignment horizontal="left" vertical="top" wrapText="1"/>
    </xf>
    <xf numFmtId="0" fontId="100" fillId="0" borderId="7" xfId="0" applyFont="1" applyBorder="1" applyAlignment="1">
      <alignment horizontal="left" vertical="top" wrapText="1"/>
    </xf>
    <xf numFmtId="0" fontId="100" fillId="0" borderId="0" xfId="0" applyFont="1" applyBorder="1" applyAlignment="1">
      <alignment horizontal="left" vertical="top" wrapText="1"/>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27" fillId="0" borderId="24" xfId="0" applyFont="1" applyBorder="1" applyAlignment="1">
      <alignment horizontal="left" vertical="top" wrapText="1"/>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0" fillId="2" borderId="51" xfId="0" applyFont="1" applyFill="1" applyBorder="1" applyAlignment="1">
      <alignment horizontal="right"/>
    </xf>
    <xf numFmtId="0" fontId="0" fillId="2" borderId="76" xfId="0" applyFont="1" applyFill="1" applyBorder="1" applyAlignment="1">
      <alignment horizontal="right"/>
    </xf>
    <xf numFmtId="0" fontId="50" fillId="2" borderId="32" xfId="5"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2" fillId="2" borderId="32"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 fillId="2" borderId="32" xfId="5" applyFont="1" applyFill="1" applyBorder="1" applyAlignment="1">
      <alignment horizontal="right"/>
    </xf>
    <xf numFmtId="0" fontId="5" fillId="2" borderId="21" xfId="5" applyFont="1" applyFill="1" applyBorder="1" applyAlignment="1">
      <alignment horizontal="right"/>
    </xf>
    <xf numFmtId="0" fontId="50"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0" fontId="55" fillId="5" borderId="24" xfId="5" applyFont="1" applyFill="1" applyBorder="1" applyAlignment="1">
      <alignment horizontal="center"/>
    </xf>
    <xf numFmtId="0" fontId="55" fillId="5" borderId="2" xfId="5" applyFont="1" applyFill="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14" fontId="42" fillId="8" borderId="25" xfId="5" applyNumberFormat="1" applyFont="1" applyFill="1" applyBorder="1" applyAlignment="1">
      <alignment horizontal="center"/>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6" fillId="0" borderId="0" xfId="5" applyFont="1" applyFill="1" applyBorder="1" applyAlignment="1">
      <alignment horizontal="left" wrapText="1"/>
    </xf>
    <xf numFmtId="0" fontId="6" fillId="0" borderId="0" xfId="5" applyFont="1" applyFill="1" applyBorder="1" applyAlignment="1">
      <alignment vertical="top" wrapText="1"/>
    </xf>
    <xf numFmtId="0" fontId="6" fillId="0" borderId="0" xfId="5" applyFont="1" applyFill="1" applyBorder="1" applyAlignment="1">
      <alignment horizontal="left" vertical="top" wrapText="1"/>
    </xf>
    <xf numFmtId="0" fontId="66" fillId="24" borderId="25" xfId="5" applyFont="1" applyFill="1" applyBorder="1" applyAlignment="1">
      <alignment horizontal="center"/>
    </xf>
    <xf numFmtId="0" fontId="66" fillId="24" borderId="24" xfId="5" applyFont="1" applyFill="1" applyBorder="1" applyAlignment="1">
      <alignment horizontal="center"/>
    </xf>
    <xf numFmtId="0" fontId="66" fillId="24" borderId="2" xfId="5" applyFont="1" applyFill="1" applyBorder="1" applyAlignment="1">
      <alignment horizontal="center"/>
    </xf>
    <xf numFmtId="0" fontId="66" fillId="24" borderId="25" xfId="5" quotePrefix="1" applyFont="1" applyFill="1" applyBorder="1" applyAlignment="1">
      <alignment horizontal="center"/>
    </xf>
    <xf numFmtId="0" fontId="66" fillId="24" borderId="24" xfId="5" quotePrefix="1" applyFont="1" applyFill="1" applyBorder="1" applyAlignment="1">
      <alignment horizontal="center"/>
    </xf>
    <xf numFmtId="0" fontId="66" fillId="24" borderId="2" xfId="5" quotePrefix="1" applyFont="1" applyFill="1" applyBorder="1" applyAlignment="1">
      <alignment horizontal="center"/>
    </xf>
    <xf numFmtId="0" fontId="64" fillId="5" borderId="9" xfId="5" applyFont="1" applyFill="1" applyBorder="1" applyAlignment="1">
      <alignment horizontal="center" vertical="center"/>
    </xf>
    <xf numFmtId="0" fontId="64" fillId="5" borderId="0" xfId="5" applyFont="1" applyFill="1" applyBorder="1" applyAlignment="1">
      <alignment horizontal="center" vertical="center"/>
    </xf>
    <xf numFmtId="0" fontId="66" fillId="3" borderId="25" xfId="5" applyFont="1" applyFill="1" applyBorder="1" applyAlignment="1">
      <alignment horizontal="center"/>
    </xf>
    <xf numFmtId="0" fontId="66" fillId="3" borderId="24" xfId="5" applyFont="1" applyFill="1" applyBorder="1" applyAlignment="1">
      <alignment horizontal="center"/>
    </xf>
    <xf numFmtId="0" fontId="66" fillId="3" borderId="2" xfId="5" applyFont="1" applyFill="1" applyBorder="1" applyAlignment="1">
      <alignment horizontal="center"/>
    </xf>
    <xf numFmtId="0" fontId="66" fillId="3" borderId="25" xfId="5" quotePrefix="1" applyFont="1" applyFill="1" applyBorder="1" applyAlignment="1">
      <alignment horizontal="center"/>
    </xf>
    <xf numFmtId="0" fontId="66" fillId="3" borderId="24" xfId="5" quotePrefix="1" applyFont="1" applyFill="1" applyBorder="1" applyAlignment="1">
      <alignment horizontal="center"/>
    </xf>
    <xf numFmtId="0" fontId="66" fillId="3" borderId="2" xfId="5" quotePrefix="1" applyFont="1" applyFill="1" applyBorder="1" applyAlignment="1">
      <alignment horizontal="center"/>
    </xf>
    <xf numFmtId="0" fontId="42" fillId="5" borderId="9" xfId="5" applyFont="1" applyFill="1" applyBorder="1" applyAlignment="1">
      <alignment horizontal="center"/>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4" fontId="10" fillId="0" borderId="25" xfId="5" applyNumberFormat="1" applyFont="1" applyFill="1" applyBorder="1" applyAlignment="1">
      <alignment horizontal="center" vertical="center"/>
    </xf>
    <xf numFmtId="4" fontId="10" fillId="0" borderId="2" xfId="5" applyNumberFormat="1" applyFont="1" applyFill="1" applyBorder="1" applyAlignment="1">
      <alignment horizontal="center" vertical="center"/>
    </xf>
    <xf numFmtId="4" fontId="10" fillId="3" borderId="25" xfId="5" applyNumberFormat="1" applyFont="1" applyFill="1" applyBorder="1" applyAlignment="1">
      <alignment horizontal="center" vertical="center"/>
    </xf>
    <xf numFmtId="4" fontId="10" fillId="3" borderId="2" xfId="5" applyNumberFormat="1" applyFont="1" applyFill="1" applyBorder="1" applyAlignment="1">
      <alignment horizontal="center" vertical="center"/>
    </xf>
    <xf numFmtId="0" fontId="28" fillId="3" borderId="0" xfId="0" applyFont="1" applyFill="1" applyAlignment="1">
      <alignment horizontal="left" vertical="top" wrapText="1"/>
    </xf>
    <xf numFmtId="0" fontId="42" fillId="8" borderId="23" xfId="5" applyFont="1" applyFill="1" applyBorder="1" applyAlignment="1">
      <alignment horizontal="center" vertical="center" wrapText="1"/>
    </xf>
    <xf numFmtId="0" fontId="42" fillId="8" borderId="8" xfId="5" applyFont="1" applyFill="1" applyBorder="1" applyAlignment="1">
      <alignment horizontal="center" vertical="center" wrapText="1"/>
    </xf>
    <xf numFmtId="0" fontId="22" fillId="2" borderId="9" xfId="0" applyFont="1" applyFill="1" applyBorder="1" applyAlignment="1">
      <alignment horizontal="center" wrapText="1"/>
    </xf>
    <xf numFmtId="0" fontId="22" fillId="2" borderId="0" xfId="0" applyFont="1" applyFill="1" applyBorder="1" applyAlignment="1">
      <alignment horizontal="center" wrapText="1"/>
    </xf>
    <xf numFmtId="0" fontId="28" fillId="0" borderId="7" xfId="0" applyFont="1" applyFill="1" applyBorder="1" applyAlignment="1">
      <alignment horizontal="left" vertical="top"/>
    </xf>
    <xf numFmtId="0" fontId="42" fillId="8" borderId="23" xfId="5" applyFont="1" applyFill="1" applyBorder="1" applyAlignment="1">
      <alignment horizontal="left" vertical="center" wrapText="1"/>
    </xf>
    <xf numFmtId="0" fontId="42" fillId="8" borderId="8" xfId="5" applyFont="1" applyFill="1" applyBorder="1" applyAlignment="1">
      <alignment horizontal="left" vertical="center" wrapText="1"/>
    </xf>
    <xf numFmtId="0" fontId="116" fillId="0" borderId="7" xfId="5" quotePrefix="1" applyFont="1" applyBorder="1" applyAlignment="1">
      <alignment horizontal="left" vertical="top" wrapText="1"/>
    </xf>
    <xf numFmtId="0" fontId="30" fillId="0" borderId="7" xfId="0" applyFont="1" applyFill="1" applyBorder="1" applyAlignment="1">
      <alignment horizontal="left" vertical="top" wrapText="1"/>
    </xf>
    <xf numFmtId="0" fontId="30"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70" fillId="0" borderId="0" xfId="0" applyFont="1" applyFill="1" applyAlignment="1">
      <alignment vertical="top" wrapText="1"/>
    </xf>
    <xf numFmtId="0" fontId="70" fillId="0" borderId="0" xfId="0" applyFont="1" applyFill="1" applyAlignment="1">
      <alignment vertical="top"/>
    </xf>
    <xf numFmtId="0" fontId="0" fillId="3" borderId="0" xfId="0" applyFont="1" applyFill="1" applyAlignment="1">
      <alignment horizontal="left" vertical="top" wrapText="1"/>
    </xf>
    <xf numFmtId="1" fontId="73" fillId="3" borderId="11" xfId="15" applyNumberFormat="1" applyFill="1" applyBorder="1" applyAlignment="1">
      <alignment horizontal="center"/>
    </xf>
    <xf numFmtId="164" fontId="20" fillId="0" borderId="44" xfId="2" applyNumberFormat="1" applyFont="1" applyBorder="1" applyAlignment="1">
      <alignment horizontal="center" vertical="center" wrapText="1"/>
    </xf>
    <xf numFmtId="0" fontId="15" fillId="3" borderId="14" xfId="0" applyFont="1" applyFill="1" applyBorder="1" applyAlignment="1">
      <alignment horizontal="center" vertical="center" wrapText="1"/>
    </xf>
    <xf numFmtId="0" fontId="15" fillId="3" borderId="57" xfId="0" applyFont="1" applyFill="1" applyBorder="1" applyAlignment="1">
      <alignment horizontal="center" vertical="center" wrapText="1"/>
    </xf>
    <xf numFmtId="3" fontId="15" fillId="3" borderId="57"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64" fontId="15" fillId="3" borderId="18" xfId="2" applyNumberFormat="1" applyFont="1" applyFill="1" applyBorder="1" applyAlignment="1">
      <alignment horizontal="center" vertical="center" wrapText="1"/>
    </xf>
    <xf numFmtId="164" fontId="15" fillId="3" borderId="31" xfId="2" applyNumberFormat="1" applyFont="1" applyFill="1" applyBorder="1" applyAlignment="1">
      <alignment horizontal="center" vertical="center" wrapText="1"/>
    </xf>
    <xf numFmtId="164" fontId="15" fillId="3" borderId="20" xfId="2" applyNumberFormat="1" applyFont="1" applyFill="1" applyBorder="1" applyAlignment="1">
      <alignment horizontal="center" vertical="center" wrapText="1"/>
    </xf>
  </cellXfs>
  <cellStyles count="16">
    <cellStyle name="Comma" xfId="14" builtinId="3"/>
    <cellStyle name="Comma 2" xfId="4" xr:uid="{00000000-0005-0000-0000-000001000000}"/>
    <cellStyle name="Comma 3" xfId="11" xr:uid="{00000000-0005-0000-0000-000002000000}"/>
    <cellStyle name="Currency" xfId="6" builtinId="4"/>
    <cellStyle name="Hyperlink" xfId="1" builtinId="8"/>
    <cellStyle name="Normal" xfId="0" builtinId="0"/>
    <cellStyle name="Normal 2" xfId="5" xr:uid="{00000000-0005-0000-0000-000006000000}"/>
    <cellStyle name="Normal 2 2" xfId="8" xr:uid="{00000000-0005-0000-0000-000007000000}"/>
    <cellStyle name="Normal 3" xfId="3" xr:uid="{00000000-0005-0000-0000-000008000000}"/>
    <cellStyle name="Normal 3 2" xfId="9" xr:uid="{00000000-0005-0000-0000-000009000000}"/>
    <cellStyle name="Normal 4" xfId="7" xr:uid="{00000000-0005-0000-0000-00000A000000}"/>
    <cellStyle name="Normal 5" xfId="12" xr:uid="{00000000-0005-0000-0000-00000B000000}"/>
    <cellStyle name="Normal 6" xfId="15" xr:uid="{00000000-0005-0000-0000-00000C000000}"/>
    <cellStyle name="Percent" xfId="2" builtinId="5"/>
    <cellStyle name="Percent 2" xfId="10" xr:uid="{00000000-0005-0000-0000-00000E000000}"/>
    <cellStyle name="Percent 3" xfId="13" xr:uid="{00000000-0005-0000-0000-00000F000000}"/>
  </cellStyles>
  <dxfs count="0"/>
  <tableStyles count="0" defaultTableStyle="TableStyleMedium2" defaultPivotStyle="PivotStyleLight16"/>
  <colors>
    <mruColors>
      <color rgb="FFFF00FF"/>
      <color rgb="FF00FF00"/>
      <color rgb="FF33CCFF"/>
      <color rgb="FF71FF71"/>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spPr>
            <a:solidFill>
              <a:schemeClr val="accent1"/>
            </a:solidFill>
            <a:ln>
              <a:noFill/>
            </a:ln>
            <a:effectLst/>
          </c:spPr>
          <c:invertIfNegative val="0"/>
          <c:dLbls>
            <c:dLbl>
              <c:idx val="3"/>
              <c:layout>
                <c:manualLayout>
                  <c:x val="-1.2967725232572088E-16"/>
                  <c:y val="1.3377926421404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BB-4A68-BD0D-695A11234F3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Haven'!$B$2:$O$2</c:f>
              <c:strCache>
                <c:ptCount val="9"/>
                <c:pt idx="0">
                  <c:v>Oct 2017 - Mar 2018</c:v>
                </c:pt>
                <c:pt idx="1">
                  <c:v>Jan 2018 - Jun 2018</c:v>
                </c:pt>
                <c:pt idx="2">
                  <c:v>Jul 2018 - Dec 2018</c:v>
                </c:pt>
                <c:pt idx="3">
                  <c:v>Jan 2019 - Jun 2019</c:v>
                </c:pt>
                <c:pt idx="4">
                  <c:v>Jul 2019 - Dec 2019</c:v>
                </c:pt>
                <c:pt idx="5">
                  <c:v>Jan 2020 - Jun 2020</c:v>
                </c:pt>
                <c:pt idx="6">
                  <c:v>Jul 2020 - Dec 2020</c:v>
                </c:pt>
                <c:pt idx="7">
                  <c:v>Jan 2021 - Jun 2021</c:v>
                </c:pt>
                <c:pt idx="8">
                  <c:v>Jun 2021 - Dec 2021</c:v>
                </c:pt>
              </c:strCache>
            </c:strRef>
          </c:cat>
          <c:val>
            <c:numRef>
              <c:f>'Safe Haven'!$B$3:$O$3</c:f>
              <c:numCache>
                <c:formatCode>#,##0</c:formatCode>
                <c:ptCount val="9"/>
                <c:pt idx="0">
                  <c:v>0</c:v>
                </c:pt>
                <c:pt idx="1">
                  <c:v>2</c:v>
                </c:pt>
                <c:pt idx="2">
                  <c:v>1</c:v>
                </c:pt>
                <c:pt idx="3">
                  <c:v>3</c:v>
                </c:pt>
                <c:pt idx="4">
                  <c:v>1</c:v>
                </c:pt>
                <c:pt idx="5">
                  <c:v>0</c:v>
                </c:pt>
                <c:pt idx="6">
                  <c:v>2</c:v>
                </c:pt>
                <c:pt idx="7">
                  <c:v>1</c:v>
                </c:pt>
                <c:pt idx="8">
                  <c:v>3</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15</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13</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azleg.gov/viewdocument/?docName=https://www.azleg.gov/ars/13/03623-01.htm" TargetMode="External"/><Relationship Id="rId2" Type="http://schemas.openxmlformats.org/officeDocument/2006/relationships/hyperlink" Target="https://www.azleg.gov/viewdocument/?docName=https://www.azleg.gov/ars/13/03623-01.htm" TargetMode="External"/><Relationship Id="rId1" Type="http://schemas.openxmlformats.org/officeDocument/2006/relationships/hyperlink" Target="https://www.azleg.gov/viewdocument/?docName=https://www.azleg.gov/ars/13/03623-01.htm" TargetMode="External"/><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s://www.azleg.gov/viewdocument/?docName=https://www.azleg.gov/ars/13/03623-01.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1"/>
  <sheetViews>
    <sheetView showGridLines="0" tabSelected="1" view="pageLayout" zoomScaleNormal="100" workbookViewId="0">
      <selection activeCell="D2" sqref="D2"/>
    </sheetView>
  </sheetViews>
  <sheetFormatPr defaultColWidth="8.85546875" defaultRowHeight="15" x14ac:dyDescent="0.25"/>
  <cols>
    <col min="1" max="1" width="71.42578125" customWidth="1"/>
    <col min="2" max="2" width="10.85546875" customWidth="1"/>
  </cols>
  <sheetData>
    <row r="1" spans="1:2" s="203" customFormat="1" ht="98.25" customHeight="1" x14ac:dyDescent="0.25">
      <c r="A1" s="1944" t="s">
        <v>294</v>
      </c>
      <c r="B1" s="1944"/>
    </row>
    <row r="2" spans="1:2" ht="45" customHeight="1" x14ac:dyDescent="0.25">
      <c r="A2" s="1947" t="s">
        <v>522</v>
      </c>
      <c r="B2" s="1948"/>
    </row>
    <row r="3" spans="1:2" ht="15.75" x14ac:dyDescent="0.25">
      <c r="A3" s="1946" t="s">
        <v>917</v>
      </c>
      <c r="B3" s="1946"/>
    </row>
    <row r="4" spans="1:2" ht="3.75" customHeight="1" x14ac:dyDescent="0.25">
      <c r="A4" s="242"/>
      <c r="B4" s="86"/>
    </row>
    <row r="5" spans="1:2" ht="36.75" customHeight="1" x14ac:dyDescent="0.25">
      <c r="A5" s="1945" t="s">
        <v>98</v>
      </c>
      <c r="B5" s="1945"/>
    </row>
    <row r="6" spans="1:2" ht="18.75" x14ac:dyDescent="0.3">
      <c r="A6" s="246" t="s">
        <v>256</v>
      </c>
      <c r="B6" s="247" t="s">
        <v>102</v>
      </c>
    </row>
    <row r="7" spans="1:2" ht="20.25" customHeight="1" x14ac:dyDescent="0.25">
      <c r="A7" s="243" t="s">
        <v>99</v>
      </c>
      <c r="B7" s="1257" t="s">
        <v>604</v>
      </c>
    </row>
    <row r="8" spans="1:2" ht="20.25" customHeight="1" x14ac:dyDescent="0.25">
      <c r="A8" s="244" t="s">
        <v>0</v>
      </c>
      <c r="B8" s="281">
        <v>6</v>
      </c>
    </row>
    <row r="9" spans="1:2" ht="20.25" customHeight="1" x14ac:dyDescent="0.25">
      <c r="A9" s="244" t="s">
        <v>100</v>
      </c>
      <c r="B9" s="281">
        <v>7</v>
      </c>
    </row>
    <row r="10" spans="1:2" ht="20.25" customHeight="1" x14ac:dyDescent="0.25">
      <c r="A10" s="244" t="s">
        <v>101</v>
      </c>
      <c r="B10" s="281">
        <v>8</v>
      </c>
    </row>
    <row r="11" spans="1:2" ht="20.25" customHeight="1" x14ac:dyDescent="0.25">
      <c r="A11" s="244" t="s">
        <v>103</v>
      </c>
      <c r="B11" s="281">
        <v>9</v>
      </c>
    </row>
    <row r="12" spans="1:2" ht="20.25" customHeight="1" x14ac:dyDescent="0.25">
      <c r="A12" s="244" t="s">
        <v>105</v>
      </c>
      <c r="B12" s="283" t="s">
        <v>554</v>
      </c>
    </row>
    <row r="13" spans="1:2" ht="20.25" customHeight="1" x14ac:dyDescent="0.25">
      <c r="A13" s="244" t="s">
        <v>106</v>
      </c>
      <c r="B13" s="281">
        <v>12</v>
      </c>
    </row>
    <row r="14" spans="1:2" ht="20.25" customHeight="1" x14ac:dyDescent="0.25">
      <c r="A14" s="245" t="s">
        <v>107</v>
      </c>
      <c r="B14" s="283" t="s">
        <v>440</v>
      </c>
    </row>
    <row r="15" spans="1:2" ht="20.25" customHeight="1" x14ac:dyDescent="0.25">
      <c r="A15" s="245" t="s">
        <v>109</v>
      </c>
      <c r="B15" s="301" t="s">
        <v>555</v>
      </c>
    </row>
    <row r="16" spans="1:2" ht="20.25" customHeight="1" x14ac:dyDescent="0.25">
      <c r="A16" s="244" t="s">
        <v>270</v>
      </c>
      <c r="B16" s="281">
        <v>17</v>
      </c>
    </row>
    <row r="17" spans="1:2" s="203" customFormat="1" ht="20.25" customHeight="1" x14ac:dyDescent="0.25">
      <c r="A17" s="244" t="s">
        <v>271</v>
      </c>
      <c r="B17" s="301" t="s">
        <v>556</v>
      </c>
    </row>
    <row r="18" spans="1:2" ht="20.25" customHeight="1" x14ac:dyDescent="0.25">
      <c r="A18" s="245" t="s">
        <v>108</v>
      </c>
      <c r="B18" s="281">
        <v>20</v>
      </c>
    </row>
    <row r="19" spans="1:2" s="203" customFormat="1" ht="20.25" customHeight="1" x14ac:dyDescent="0.25">
      <c r="A19" s="245" t="s">
        <v>272</v>
      </c>
      <c r="B19" s="281">
        <v>21</v>
      </c>
    </row>
    <row r="20" spans="1:2" s="203" customFormat="1" ht="20.25" customHeight="1" x14ac:dyDescent="0.25">
      <c r="A20" s="245" t="s">
        <v>273</v>
      </c>
      <c r="B20" s="281">
        <v>22</v>
      </c>
    </row>
    <row r="21" spans="1:2" ht="20.25" customHeight="1" x14ac:dyDescent="0.25">
      <c r="A21" s="244" t="s">
        <v>110</v>
      </c>
      <c r="B21" s="301" t="s">
        <v>558</v>
      </c>
    </row>
    <row r="22" spans="1:2" ht="20.25" customHeight="1" x14ac:dyDescent="0.25">
      <c r="A22" s="244" t="s">
        <v>111</v>
      </c>
      <c r="B22" s="281">
        <v>24</v>
      </c>
    </row>
    <row r="23" spans="1:2" ht="20.25" customHeight="1" x14ac:dyDescent="0.25">
      <c r="A23" s="244" t="s">
        <v>274</v>
      </c>
      <c r="B23" s="281">
        <v>25</v>
      </c>
    </row>
    <row r="24" spans="1:2" ht="20.25" customHeight="1" x14ac:dyDescent="0.25">
      <c r="A24" s="244" t="s">
        <v>275</v>
      </c>
      <c r="B24" s="301">
        <v>26</v>
      </c>
    </row>
    <row r="25" spans="1:2" ht="20.25" customHeight="1" x14ac:dyDescent="0.25">
      <c r="A25" s="244" t="s">
        <v>276</v>
      </c>
      <c r="B25" s="281">
        <v>27</v>
      </c>
    </row>
    <row r="26" spans="1:2" ht="20.25" customHeight="1" x14ac:dyDescent="0.25">
      <c r="A26" s="245" t="s">
        <v>287</v>
      </c>
      <c r="B26" s="281">
        <v>28</v>
      </c>
    </row>
    <row r="27" spans="1:2" ht="20.25" customHeight="1" x14ac:dyDescent="0.25">
      <c r="A27" s="245" t="s">
        <v>288</v>
      </c>
      <c r="B27" s="301" t="s">
        <v>559</v>
      </c>
    </row>
    <row r="28" spans="1:2" ht="20.25" hidden="1" customHeight="1" x14ac:dyDescent="0.25">
      <c r="A28" s="1617" t="s">
        <v>289</v>
      </c>
      <c r="B28" s="281">
        <v>31</v>
      </c>
    </row>
    <row r="29" spans="1:2" ht="20.25" customHeight="1" x14ac:dyDescent="0.25">
      <c r="A29" s="245" t="s">
        <v>290</v>
      </c>
      <c r="B29" s="301" t="s">
        <v>560</v>
      </c>
    </row>
    <row r="30" spans="1:2" ht="20.25" hidden="1" customHeight="1" x14ac:dyDescent="0.25">
      <c r="A30" s="244" t="s">
        <v>104</v>
      </c>
      <c r="B30" s="279"/>
    </row>
    <row r="31" spans="1:2" ht="20.25" customHeight="1" x14ac:dyDescent="0.25">
      <c r="A31" s="86"/>
      <c r="B31" s="280"/>
    </row>
  </sheetData>
  <sheetProtection algorithmName="SHA-512" hashValue="v8TkeDR4EKmWGKSI2YZp9lGjk+q5DMUEjk6T+wOjb4vhAUEO2BKpxv5aXFShHA4qwNQKw2IO/wJykXV+XTfLWA==" saltValue="TstYw/W8zZhAc5EuuHVE4Q==" spinCount="100000" sheet="1" objects="1" scenarios="1"/>
  <mergeCells count="4">
    <mergeCell ref="A1:B1"/>
    <mergeCell ref="A5:B5"/>
    <mergeCell ref="A3:B3"/>
    <mergeCell ref="A2:B2"/>
  </mergeCells>
  <hyperlinks>
    <hyperlink ref="A7" location="'Exec Summary'!A1" display="Executive Summary" xr:uid="{00000000-0004-0000-0000-000000000000}"/>
    <hyperlink ref="A8" location="'Semi-Annual Comparisons'!A1" display="Semi-Annual Comparisons" xr:uid="{00000000-0004-0000-0000-000001000000}"/>
    <hyperlink ref="A9" location="'Reports of CAN'!A1" display="Reports of Child Abuse and Neglect" xr:uid="{00000000-0004-0000-0000-000002000000}"/>
    <hyperlink ref="A10" location="'Assigned Investigations'!A1" display="Assignment of Investigations" xr:uid="{00000000-0004-0000-0000-000003000000}"/>
    <hyperlink ref="A11" location="'Open Investigations'!A1" display="Investigations of Child Abuse and Neglect" xr:uid="{00000000-0004-0000-0000-000004000000}"/>
    <hyperlink ref="A12" location="'Completed Investigations'!A1" display="Completed Investigations" xr:uid="{00000000-0004-0000-0000-000005000000}"/>
    <hyperlink ref="A13" location="'Safe Haven'!A1" display="Safe Haven Infants" xr:uid="{00000000-0004-0000-0000-000006000000}"/>
    <hyperlink ref="A14" location="Entries!A1" display="Children Entering Out-of-Home Care" xr:uid="{00000000-0004-0000-0000-000007000000}"/>
    <hyperlink ref="A18" location="Exits!A1" display="Children Exiting Out-of-Home Care" xr:uid="{00000000-0004-0000-0000-000008000000}"/>
    <hyperlink ref="A15" location="OOH!A1" display="Children in Out-of-Home Care" xr:uid="{00000000-0004-0000-0000-000009000000}"/>
    <hyperlink ref="A16" location="'Case Mgt.'!A1" display="Child, Parent and Foster Home Visitation" xr:uid="{00000000-0004-0000-0000-00000A000000}"/>
    <hyperlink ref="A21" location="'Adoption-CP'!A1" display="Children with Case Plan Goals of Adoption" xr:uid="{00000000-0004-0000-0000-00000B000000}"/>
    <hyperlink ref="A22" location="'Adoption-Disruptions'!A1" display="Adoptive Placement Disruptions" xr:uid="{00000000-0004-0000-0000-00000C000000}"/>
    <hyperlink ref="A23" location="'Adoption-Finalized'!A1" display="Adoptions-Finalized" xr:uid="{00000000-0004-0000-0000-00000D000000}"/>
    <hyperlink ref="A24" location="Caseloads!A1" display="Caseloads" xr:uid="{00000000-0004-0000-0000-00000E000000}"/>
    <hyperlink ref="A25" location="'DCS Specialists'!A1" display="DCS Specialists and Supervisor Retention" xr:uid="{00000000-0004-0000-0000-00000F000000}"/>
    <hyperlink ref="A27" location="'Training and Dependencies'!A1" display="Training &amp; Dependencies" xr:uid="{00000000-0004-0000-0000-000010000000}"/>
    <hyperlink ref="A26" location="Expenditures!A1" display="Expenditures" xr:uid="{00000000-0004-0000-0000-000011000000}"/>
    <hyperlink ref="A30" location="'Metric Definition'!A1" display="'Metric Definition'!A1" xr:uid="{00000000-0004-0000-0000-000012000000}"/>
    <hyperlink ref="A17" location="Placement!A1" display="Placement Demographics" xr:uid="{00000000-0004-0000-0000-000013000000}"/>
    <hyperlink ref="A19" location="Fatalities!A1" display="Fatalities" xr:uid="{00000000-0004-0000-0000-000014000000}"/>
    <hyperlink ref="A20" location="TPR!A1" display="Termination of Parental Rights" xr:uid="{00000000-0004-0000-0000-000015000000}"/>
    <hyperlink ref="A28" location="'Title IV-E Waiver'!A1" display="Title IV-E Waiver" xr:uid="{00000000-0004-0000-0000-000016000000}"/>
    <hyperlink ref="A29" location="'Faith-Based'!A1" display="Faith-Based Activities" xr:uid="{00000000-0004-0000-0000-000017000000}"/>
    <hyperlink ref="B8" location="'Semi-Annual Comparisons'!A1" display="'Semi-Annual Comparisons'!A1" xr:uid="{00000000-0004-0000-0000-000018000000}"/>
    <hyperlink ref="B9" location="'Reports of CAN'!A1" display="'Reports of CAN'!A1" xr:uid="{00000000-0004-0000-0000-000019000000}"/>
    <hyperlink ref="B10" location="'Assigned Investigations'!A1" display="'Assigned Investigations'!A1" xr:uid="{00000000-0004-0000-0000-00001A000000}"/>
    <hyperlink ref="B11" location="'Open Investigations'!A1" display="'Open Investigations'!A1" xr:uid="{00000000-0004-0000-0000-00001B000000}"/>
    <hyperlink ref="B13" location="'Safe Haven'!A1" display="'Safe Haven'!A1" xr:uid="{00000000-0004-0000-0000-00001C000000}"/>
    <hyperlink ref="B14" location="Entries!A1" display="Entries!A1" xr:uid="{00000000-0004-0000-0000-00001D000000}"/>
    <hyperlink ref="B15" location="OOH!A1" display="15-16" xr:uid="{00000000-0004-0000-0000-00001E000000}"/>
    <hyperlink ref="B16" location="'Case Mgt.'!A1" display="'Case Mgt.'!A1" xr:uid="{00000000-0004-0000-0000-00001F000000}"/>
    <hyperlink ref="B17" location="Placement!A1" display="18-19" xr:uid="{00000000-0004-0000-0000-000020000000}"/>
    <hyperlink ref="B18" location="Exits!A1" display="Exits!A1" xr:uid="{00000000-0004-0000-0000-000021000000}"/>
    <hyperlink ref="B19" location="Fatalities!A1" display="Fatalities!A1" xr:uid="{00000000-0004-0000-0000-000022000000}"/>
    <hyperlink ref="B20" location="TPR!A1" display="TPR!A1" xr:uid="{00000000-0004-0000-0000-000023000000}"/>
    <hyperlink ref="B21" location="'Adoption-CP'!A1" display="23-24" xr:uid="{00000000-0004-0000-0000-000024000000}"/>
    <hyperlink ref="B22" location="'Adoption-Disruptions'!A1" display="'Adoption-Disruptions'!A1" xr:uid="{00000000-0004-0000-0000-000025000000}"/>
    <hyperlink ref="B23" location="'Adoption-Finalized'!A1" display="'Adoption-Finalized'!A1" xr:uid="{00000000-0004-0000-0000-000026000000}"/>
    <hyperlink ref="B24" location="Caseloads!A1" display="27-28" xr:uid="{00000000-0004-0000-0000-000027000000}"/>
    <hyperlink ref="B25" location="'DCS Specialists'!A1" display="'DCS Specialists'!A1" xr:uid="{00000000-0004-0000-0000-000028000000}"/>
    <hyperlink ref="B26" location="Expenditures!A1" display="Expenditures!A1" xr:uid="{00000000-0004-0000-0000-000029000000}"/>
    <hyperlink ref="B27" location="'Training and Dependencies'!A1" display="30-31" xr:uid="{00000000-0004-0000-0000-00002A000000}"/>
    <hyperlink ref="B28" location="'Title IV-E Waiver'!A1" display="'Title IV-E Waiver'!A1" xr:uid="{00000000-0004-0000-0000-00002B000000}"/>
    <hyperlink ref="B29" location="'Faith-Based'!A1" display="33-34" xr:uid="{00000000-0004-0000-0000-00002C000000}"/>
    <hyperlink ref="B12" location="Entries!A1" display="Entries!A1" xr:uid="{00000000-0004-0000-0000-00002D000000}"/>
    <hyperlink ref="B7" location="'Exec Summary'!A1" display="1-7" xr:uid="{00000000-0004-0000-0000-00002E000000}"/>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81"/>
  <sheetViews>
    <sheetView showGridLines="0" zoomScaleNormal="100" zoomScaleSheetLayoutView="130" workbookViewId="0">
      <selection activeCell="E6" sqref="E6"/>
    </sheetView>
  </sheetViews>
  <sheetFormatPr defaultColWidth="8.85546875" defaultRowHeight="15" x14ac:dyDescent="0.25"/>
  <cols>
    <col min="1" max="1" width="44.140625" style="1413" customWidth="1"/>
    <col min="2" max="2" width="74.42578125" style="1413" customWidth="1"/>
    <col min="3" max="16384" width="8.85546875" style="1413"/>
  </cols>
  <sheetData>
    <row r="1" spans="1:2" ht="30.75" customHeight="1" x14ac:dyDescent="0.25">
      <c r="A1" s="1961" t="s">
        <v>99</v>
      </c>
      <c r="B1" s="1961"/>
    </row>
    <row r="2" spans="1:2" ht="18.75" x14ac:dyDescent="0.25">
      <c r="A2" s="1250"/>
    </row>
    <row r="3" spans="1:2" ht="81.75" customHeight="1" x14ac:dyDescent="0.25">
      <c r="A3" s="1962" t="s">
        <v>871</v>
      </c>
      <c r="B3" s="1962"/>
    </row>
    <row r="4" spans="1:2" ht="15.75" x14ac:dyDescent="0.25">
      <c r="A4" s="1962" t="s">
        <v>810</v>
      </c>
      <c r="B4" s="1962"/>
    </row>
    <row r="5" spans="1:2" ht="15.75" x14ac:dyDescent="0.25">
      <c r="A5" s="1963" t="s">
        <v>811</v>
      </c>
      <c r="B5" s="1963"/>
    </row>
    <row r="6" spans="1:2" ht="15.75" x14ac:dyDescent="0.25">
      <c r="A6" s="1963" t="s">
        <v>812</v>
      </c>
      <c r="B6" s="1963"/>
    </row>
    <row r="7" spans="1:2" ht="33" customHeight="1" x14ac:dyDescent="0.25">
      <c r="A7" s="1963" t="s">
        <v>996</v>
      </c>
      <c r="B7" s="1963"/>
    </row>
    <row r="8" spans="1:2" ht="30.75" customHeight="1" x14ac:dyDescent="0.25">
      <c r="A8" s="1963" t="s">
        <v>995</v>
      </c>
      <c r="B8" s="1963"/>
    </row>
    <row r="9" spans="1:2" ht="15.75" x14ac:dyDescent="0.25">
      <c r="A9" s="1963" t="s">
        <v>813</v>
      </c>
      <c r="B9" s="1963"/>
    </row>
    <row r="10" spans="1:2" ht="12.95" customHeight="1" x14ac:dyDescent="0.25">
      <c r="A10" s="1962"/>
      <c r="B10" s="1962"/>
    </row>
    <row r="11" spans="1:2" ht="57" customHeight="1" x14ac:dyDescent="0.25">
      <c r="A11" s="1962" t="s">
        <v>814</v>
      </c>
      <c r="B11" s="1962"/>
    </row>
    <row r="12" spans="1:2" ht="39" customHeight="1" x14ac:dyDescent="0.25">
      <c r="A12" s="1962" t="s">
        <v>872</v>
      </c>
      <c r="B12" s="1962"/>
    </row>
    <row r="13" spans="1:2" ht="46.5" customHeight="1" thickBot="1" x14ac:dyDescent="0.3">
      <c r="A13" s="1962" t="s">
        <v>948</v>
      </c>
      <c r="B13" s="1962"/>
    </row>
    <row r="14" spans="1:2" ht="48" customHeight="1" thickBot="1" x14ac:dyDescent="0.3">
      <c r="A14" s="1964" t="s">
        <v>815</v>
      </c>
      <c r="B14" s="1965"/>
    </row>
    <row r="15" spans="1:2" ht="16.5" thickBot="1" x14ac:dyDescent="0.3">
      <c r="A15" s="1251" t="s">
        <v>600</v>
      </c>
      <c r="B15" s="1252" t="s">
        <v>601</v>
      </c>
    </row>
    <row r="16" spans="1:2" s="1258" customFormat="1" ht="48" thickBot="1" x14ac:dyDescent="0.3">
      <c r="A16" s="1260" t="s">
        <v>816</v>
      </c>
      <c r="B16" s="1260" t="s">
        <v>949</v>
      </c>
    </row>
    <row r="17" spans="1:2" s="1258" customFormat="1" ht="55.5" customHeight="1" thickBot="1" x14ac:dyDescent="0.3">
      <c r="A17" s="1260" t="s">
        <v>950</v>
      </c>
      <c r="B17" s="1260" t="s">
        <v>951</v>
      </c>
    </row>
    <row r="18" spans="1:2" s="1258" customFormat="1" ht="79.5" thickBot="1" x14ac:dyDescent="0.3">
      <c r="A18" s="1377" t="s">
        <v>817</v>
      </c>
      <c r="B18" s="1377" t="s">
        <v>952</v>
      </c>
    </row>
    <row r="19" spans="1:2" s="32" customFormat="1" ht="48.75" customHeight="1" thickBot="1" x14ac:dyDescent="0.3">
      <c r="A19" s="1952" t="s">
        <v>818</v>
      </c>
      <c r="B19" s="1953"/>
    </row>
    <row r="20" spans="1:2" s="32" customFormat="1" ht="16.5" thickBot="1" x14ac:dyDescent="0.3">
      <c r="A20" s="1255" t="s">
        <v>600</v>
      </c>
      <c r="B20" s="1256" t="s">
        <v>601</v>
      </c>
    </row>
    <row r="21" spans="1:2" s="32" customFormat="1" ht="178.5" customHeight="1" thickBot="1" x14ac:dyDescent="0.3">
      <c r="A21" s="1260" t="s">
        <v>819</v>
      </c>
      <c r="B21" s="1692" t="s">
        <v>953</v>
      </c>
    </row>
    <row r="22" spans="1:2" s="32" customFormat="1" ht="111" thickBot="1" x14ac:dyDescent="0.3">
      <c r="A22" s="1871" t="s">
        <v>819</v>
      </c>
      <c r="B22" s="1642" t="s">
        <v>954</v>
      </c>
    </row>
    <row r="23" spans="1:2" s="32" customFormat="1" ht="8.25" customHeight="1" thickBot="1" x14ac:dyDescent="0.3">
      <c r="A23" s="1693"/>
      <c r="B23" s="1294"/>
    </row>
    <row r="24" spans="1:2" s="32" customFormat="1" ht="63" customHeight="1" thickBot="1" x14ac:dyDescent="0.3">
      <c r="A24" s="1955" t="s">
        <v>820</v>
      </c>
      <c r="B24" s="1956"/>
    </row>
    <row r="25" spans="1:2" s="32" customFormat="1" ht="16.5" thickBot="1" x14ac:dyDescent="0.3">
      <c r="A25" s="1254" t="s">
        <v>600</v>
      </c>
      <c r="B25" s="1253" t="s">
        <v>601</v>
      </c>
    </row>
    <row r="26" spans="1:2" s="32" customFormat="1" ht="105.75" customHeight="1" x14ac:dyDescent="0.25">
      <c r="A26" s="1641" t="s">
        <v>821</v>
      </c>
      <c r="B26" s="1642" t="s">
        <v>955</v>
      </c>
    </row>
    <row r="27" spans="1:2" s="32" customFormat="1" ht="147.75" customHeight="1" x14ac:dyDescent="0.25">
      <c r="A27" s="1643" t="s">
        <v>822</v>
      </c>
      <c r="B27" s="1694" t="s">
        <v>956</v>
      </c>
    </row>
    <row r="28" spans="1:2" s="32" customFormat="1" ht="205.5" thickBot="1" x14ac:dyDescent="0.3">
      <c r="A28" s="1644" t="s">
        <v>957</v>
      </c>
      <c r="B28" s="1695" t="s">
        <v>958</v>
      </c>
    </row>
    <row r="29" spans="1:2" s="32" customFormat="1" ht="55.5" customHeight="1" x14ac:dyDescent="0.25">
      <c r="A29" s="1957" t="s">
        <v>823</v>
      </c>
      <c r="B29" s="1958"/>
    </row>
    <row r="30" spans="1:2" s="32" customFormat="1" ht="15.75" x14ac:dyDescent="0.25">
      <c r="A30" s="1645" t="s">
        <v>600</v>
      </c>
      <c r="B30" s="1646" t="s">
        <v>601</v>
      </c>
    </row>
    <row r="31" spans="1:2" s="32" customFormat="1" ht="99" customHeight="1" x14ac:dyDescent="0.25">
      <c r="A31" s="1647" t="s">
        <v>824</v>
      </c>
      <c r="B31" s="1648" t="s">
        <v>959</v>
      </c>
    </row>
    <row r="32" spans="1:2" s="32" customFormat="1" ht="78.75" x14ac:dyDescent="0.25">
      <c r="A32" s="1647" t="s">
        <v>960</v>
      </c>
      <c r="B32" s="1648" t="s">
        <v>961</v>
      </c>
    </row>
    <row r="33" spans="1:2" s="32" customFormat="1" ht="173.25" x14ac:dyDescent="0.25">
      <c r="A33" s="1647" t="s">
        <v>962</v>
      </c>
      <c r="B33" s="1648" t="s">
        <v>963</v>
      </c>
    </row>
    <row r="34" spans="1:2" s="32" customFormat="1" ht="95.25" thickBot="1" x14ac:dyDescent="0.3">
      <c r="A34" s="1649" t="s">
        <v>964</v>
      </c>
      <c r="B34" s="1650" t="s">
        <v>965</v>
      </c>
    </row>
    <row r="35" spans="1:2" s="32" customFormat="1" ht="15" customHeight="1" x14ac:dyDescent="0.25">
      <c r="A35" s="1696"/>
      <c r="B35" s="1696"/>
    </row>
    <row r="36" spans="1:2" s="32" customFormat="1" ht="39" customHeight="1" x14ac:dyDescent="0.25">
      <c r="A36" s="1959" t="s">
        <v>825</v>
      </c>
      <c r="B36" s="1960"/>
    </row>
    <row r="37" spans="1:2" s="32" customFormat="1" ht="15.75" x14ac:dyDescent="0.25">
      <c r="A37" s="1645" t="s">
        <v>600</v>
      </c>
      <c r="B37" s="1646" t="s">
        <v>601</v>
      </c>
    </row>
    <row r="38" spans="1:2" s="32" customFormat="1" ht="183.75" customHeight="1" x14ac:dyDescent="0.25">
      <c r="A38" s="1647" t="s">
        <v>826</v>
      </c>
      <c r="B38" s="1648" t="s">
        <v>969</v>
      </c>
    </row>
    <row r="39" spans="1:2" s="32" customFormat="1" ht="63" x14ac:dyDescent="0.25">
      <c r="A39" s="1647" t="s">
        <v>966</v>
      </c>
      <c r="B39" s="1648" t="s">
        <v>968</v>
      </c>
    </row>
    <row r="40" spans="1:2" s="32" customFormat="1" ht="67.5" customHeight="1" x14ac:dyDescent="0.25">
      <c r="A40" s="1647" t="s">
        <v>967</v>
      </c>
      <c r="B40" s="1648" t="s">
        <v>970</v>
      </c>
    </row>
    <row r="41" spans="1:2" s="32" customFormat="1" ht="9" customHeight="1" x14ac:dyDescent="0.25">
      <c r="A41" s="1954"/>
      <c r="B41" s="1954"/>
    </row>
    <row r="42" spans="1:2" s="32" customFormat="1" ht="87" customHeight="1" x14ac:dyDescent="0.25">
      <c r="A42" s="1950" t="s">
        <v>971</v>
      </c>
      <c r="B42" s="1950"/>
    </row>
    <row r="43" spans="1:2" s="32" customFormat="1" ht="106.5" customHeight="1" x14ac:dyDescent="0.25">
      <c r="A43" s="1950" t="s">
        <v>972</v>
      </c>
      <c r="B43" s="1950"/>
    </row>
    <row r="44" spans="1:2" s="32" customFormat="1" ht="60" customHeight="1" x14ac:dyDescent="0.25">
      <c r="A44" s="1950" t="s">
        <v>973</v>
      </c>
      <c r="B44" s="1950"/>
    </row>
    <row r="45" spans="1:2" s="32" customFormat="1" ht="26.25" customHeight="1" x14ac:dyDescent="0.25">
      <c r="A45" s="1951" t="s">
        <v>827</v>
      </c>
      <c r="B45" s="1951"/>
    </row>
    <row r="46" spans="1:2" s="32" customFormat="1" ht="75" customHeight="1" x14ac:dyDescent="0.25">
      <c r="A46" s="1950" t="s">
        <v>974</v>
      </c>
      <c r="B46" s="1950"/>
    </row>
    <row r="47" spans="1:2" s="32" customFormat="1" ht="108" customHeight="1" x14ac:dyDescent="0.25">
      <c r="A47" s="1950" t="s">
        <v>975</v>
      </c>
      <c r="B47" s="1950"/>
    </row>
    <row r="48" spans="1:2" s="32" customFormat="1" ht="53.25" customHeight="1" x14ac:dyDescent="0.25">
      <c r="A48" s="1950" t="s">
        <v>976</v>
      </c>
      <c r="B48" s="1950"/>
    </row>
    <row r="49" spans="1:2" ht="15.75" x14ac:dyDescent="0.25">
      <c r="A49" s="1951" t="s">
        <v>603</v>
      </c>
      <c r="B49" s="1951"/>
    </row>
    <row r="50" spans="1:2" ht="127.5" customHeight="1" x14ac:dyDescent="0.25">
      <c r="A50" s="1950" t="s">
        <v>977</v>
      </c>
      <c r="B50" s="1950"/>
    </row>
    <row r="51" spans="1:2" ht="42.75" customHeight="1" x14ac:dyDescent="0.25">
      <c r="A51" s="1950" t="s">
        <v>978</v>
      </c>
      <c r="B51" s="1950"/>
    </row>
    <row r="52" spans="1:2" ht="105" customHeight="1" x14ac:dyDescent="0.25">
      <c r="A52" s="1950" t="s">
        <v>979</v>
      </c>
      <c r="B52" s="1950"/>
    </row>
    <row r="53" spans="1:2" ht="102" customHeight="1" x14ac:dyDescent="0.25">
      <c r="A53" s="1950" t="s">
        <v>980</v>
      </c>
      <c r="B53" s="1950"/>
    </row>
    <row r="54" spans="1:2" ht="118.5" customHeight="1" x14ac:dyDescent="0.25">
      <c r="A54" s="1950" t="s">
        <v>981</v>
      </c>
      <c r="B54" s="1950"/>
    </row>
    <row r="55" spans="1:2" ht="91.5" customHeight="1" x14ac:dyDescent="0.25">
      <c r="A55" s="1950" t="s">
        <v>982</v>
      </c>
      <c r="B55" s="1950"/>
    </row>
    <row r="56" spans="1:2" ht="78.75" customHeight="1" x14ac:dyDescent="0.25">
      <c r="A56" s="1949" t="s">
        <v>983</v>
      </c>
      <c r="B56" s="1949"/>
    </row>
    <row r="57" spans="1:2" ht="26.25" customHeight="1" x14ac:dyDescent="0.25">
      <c r="A57" s="1951" t="s">
        <v>828</v>
      </c>
      <c r="B57" s="1951"/>
    </row>
    <row r="58" spans="1:2" ht="70.5" customHeight="1" x14ac:dyDescent="0.25">
      <c r="A58" s="1950" t="s">
        <v>984</v>
      </c>
      <c r="B58" s="1950"/>
    </row>
    <row r="59" spans="1:2" ht="90" customHeight="1" x14ac:dyDescent="0.25">
      <c r="A59" s="1950" t="s">
        <v>985</v>
      </c>
      <c r="B59" s="1950"/>
    </row>
    <row r="60" spans="1:2" ht="54" customHeight="1" x14ac:dyDescent="0.25">
      <c r="A60" s="1950" t="s">
        <v>986</v>
      </c>
      <c r="B60" s="1950"/>
    </row>
    <row r="61" spans="1:2" ht="38.25" customHeight="1" x14ac:dyDescent="0.25">
      <c r="A61" s="1950" t="s">
        <v>987</v>
      </c>
      <c r="B61" s="1950"/>
    </row>
    <row r="62" spans="1:2" ht="129.75" customHeight="1" x14ac:dyDescent="0.25">
      <c r="A62" s="1950" t="s">
        <v>988</v>
      </c>
      <c r="B62" s="1950"/>
    </row>
    <row r="63" spans="1:2" ht="26.25" customHeight="1" x14ac:dyDescent="0.25">
      <c r="A63" s="1966" t="s">
        <v>829</v>
      </c>
      <c r="B63" s="1966"/>
    </row>
    <row r="64" spans="1:2" ht="102.75" customHeight="1" x14ac:dyDescent="0.25">
      <c r="A64" s="1950" t="s">
        <v>830</v>
      </c>
      <c r="B64" s="1950"/>
    </row>
    <row r="65" spans="1:2" ht="40.5" customHeight="1" x14ac:dyDescent="0.25">
      <c r="A65" s="1950" t="s">
        <v>873</v>
      </c>
      <c r="B65" s="1950"/>
    </row>
    <row r="66" spans="1:2" ht="26.25" customHeight="1" x14ac:dyDescent="0.25">
      <c r="A66" s="1951" t="s">
        <v>602</v>
      </c>
      <c r="B66" s="1951"/>
    </row>
    <row r="67" spans="1:2" ht="57" customHeight="1" x14ac:dyDescent="0.25">
      <c r="A67" s="1950" t="s">
        <v>989</v>
      </c>
      <c r="B67" s="1950"/>
    </row>
    <row r="68" spans="1:2" ht="123.75" customHeight="1" x14ac:dyDescent="0.25">
      <c r="A68" s="1950" t="s">
        <v>990</v>
      </c>
      <c r="B68" s="1950"/>
    </row>
    <row r="69" spans="1:2" ht="54.75" customHeight="1" x14ac:dyDescent="0.25">
      <c r="A69" s="1866"/>
      <c r="B69" s="1866"/>
    </row>
    <row r="70" spans="1:2" ht="24" customHeight="1" x14ac:dyDescent="0.25">
      <c r="A70" s="1951" t="s">
        <v>831</v>
      </c>
      <c r="B70" s="1951"/>
    </row>
    <row r="71" spans="1:2" ht="42" customHeight="1" x14ac:dyDescent="0.25">
      <c r="A71" s="1950" t="s">
        <v>874</v>
      </c>
      <c r="B71" s="1950"/>
    </row>
    <row r="72" spans="1:2" ht="73.5" customHeight="1" x14ac:dyDescent="0.25">
      <c r="A72" s="1950" t="s">
        <v>991</v>
      </c>
      <c r="B72" s="1950"/>
    </row>
    <row r="73" spans="1:2" ht="62.25" customHeight="1" x14ac:dyDescent="0.25">
      <c r="A73" s="1950" t="s">
        <v>992</v>
      </c>
      <c r="B73" s="1950"/>
    </row>
    <row r="74" spans="1:2" x14ac:dyDescent="0.25">
      <c r="A74" s="86"/>
      <c r="B74" s="86"/>
    </row>
    <row r="75" spans="1:2" x14ac:dyDescent="0.25">
      <c r="A75" s="86"/>
      <c r="B75" s="86"/>
    </row>
    <row r="76" spans="1:2" x14ac:dyDescent="0.25">
      <c r="A76" s="86"/>
      <c r="B76" s="86"/>
    </row>
    <row r="77" spans="1:2" x14ac:dyDescent="0.25">
      <c r="A77" s="86"/>
      <c r="B77" s="86"/>
    </row>
    <row r="78" spans="1:2" x14ac:dyDescent="0.25">
      <c r="A78" s="86"/>
      <c r="B78" s="86"/>
    </row>
    <row r="79" spans="1:2" x14ac:dyDescent="0.25">
      <c r="A79" s="86"/>
      <c r="B79" s="86"/>
    </row>
    <row r="80" spans="1:2" x14ac:dyDescent="0.25">
      <c r="A80" s="86"/>
      <c r="B80" s="86"/>
    </row>
    <row r="81" spans="1:2" x14ac:dyDescent="0.25">
      <c r="A81" s="86"/>
      <c r="B81" s="86"/>
    </row>
  </sheetData>
  <sheetProtection algorithmName="SHA-512" hashValue="CGd7z3vyakiL9QnwT99eItLL5IlxkQ9c+EUA6aYsWgJPhnacV6JOoy4Zapd1QGXxP8tIqrX2J6AEDGOb5ILxmw==" saltValue="+8CYmPPSBDMhiE9ySbyRvw==" spinCount="100000" sheet="1" objects="1" scenarios="1"/>
  <mergeCells count="49">
    <mergeCell ref="A71:B71"/>
    <mergeCell ref="A72:B72"/>
    <mergeCell ref="A73:B73"/>
    <mergeCell ref="A8:B8"/>
    <mergeCell ref="A9:B9"/>
    <mergeCell ref="A10:B10"/>
    <mergeCell ref="A14:B14"/>
    <mergeCell ref="A11:B11"/>
    <mergeCell ref="A12:B12"/>
    <mergeCell ref="A13:B13"/>
    <mergeCell ref="A63:B63"/>
    <mergeCell ref="A62:B62"/>
    <mergeCell ref="A53:B53"/>
    <mergeCell ref="A57:B57"/>
    <mergeCell ref="A58:B58"/>
    <mergeCell ref="A59:B59"/>
    <mergeCell ref="A1:B1"/>
    <mergeCell ref="A4:B4"/>
    <mergeCell ref="A5:B5"/>
    <mergeCell ref="A6:B6"/>
    <mergeCell ref="A7:B7"/>
    <mergeCell ref="A3:B3"/>
    <mergeCell ref="A19:B19"/>
    <mergeCell ref="A44:B44"/>
    <mergeCell ref="A45:B45"/>
    <mergeCell ref="A41:B41"/>
    <mergeCell ref="A42:B42"/>
    <mergeCell ref="A24:B24"/>
    <mergeCell ref="A29:B29"/>
    <mergeCell ref="A36:B36"/>
    <mergeCell ref="A43:B43"/>
    <mergeCell ref="A46:B46"/>
    <mergeCell ref="A47:B47"/>
    <mergeCell ref="A61:B61"/>
    <mergeCell ref="A65:B65"/>
    <mergeCell ref="A64:B64"/>
    <mergeCell ref="A48:B48"/>
    <mergeCell ref="A49:B49"/>
    <mergeCell ref="A50:B50"/>
    <mergeCell ref="A51:B51"/>
    <mergeCell ref="A52:B52"/>
    <mergeCell ref="A60:B60"/>
    <mergeCell ref="A56:B56"/>
    <mergeCell ref="A54:B54"/>
    <mergeCell ref="A55:B55"/>
    <mergeCell ref="A68:B68"/>
    <mergeCell ref="A70:B70"/>
    <mergeCell ref="A66:B66"/>
    <mergeCell ref="A67:B67"/>
  </mergeCells>
  <printOptions horizontalCentered="1"/>
  <pageMargins left="0.7" right="0.7" top="0.75" bottom="0.75" header="0.3" footer="0.3"/>
  <pageSetup scale="76" fitToHeight="0" orientation="portrait" r:id="rId1"/>
  <headerFooter>
    <oddHeader>&amp;L&amp;"Times New Roman,Regular"&amp;10
Semi-Annual Child Welfare Report&amp;C&amp;"Times New Roman,Bold"&amp;14ARIZONA DEPARTMENT of CHILD SAFETY&amp;R&amp;"Times New Roman,Regular"&amp;10
July 1, 2021 through December 31, 2021</oddHeader>
    <oddFooter>&amp;C&amp;"Times New Roman,Regular"Page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34"/>
  <sheetViews>
    <sheetView showGridLines="0" zoomScaleNormal="100" workbookViewId="0">
      <selection activeCell="W4" sqref="W4"/>
    </sheetView>
  </sheetViews>
  <sheetFormatPr defaultColWidth="9.140625" defaultRowHeight="15" x14ac:dyDescent="0.25"/>
  <cols>
    <col min="1" max="1" width="29.85546875" style="1" customWidth="1"/>
    <col min="2" max="3" width="9.140625" style="11" hidden="1" customWidth="1"/>
    <col min="4" max="7" width="14.140625" style="43" hidden="1" customWidth="1"/>
    <col min="8" max="8" width="12.42578125" style="43" hidden="1" customWidth="1"/>
    <col min="9" max="10" width="14.42578125" style="43" hidden="1" customWidth="1"/>
    <col min="11" max="18" width="14.42578125" style="43" customWidth="1"/>
    <col min="19" max="16384" width="9.140625" style="11"/>
  </cols>
  <sheetData>
    <row r="1" spans="1:18" ht="21" customHeight="1" thickBot="1" x14ac:dyDescent="0.3">
      <c r="A1" s="1967" t="s">
        <v>236</v>
      </c>
      <c r="B1" s="1968"/>
      <c r="C1" s="1968"/>
      <c r="D1" s="1968"/>
      <c r="E1" s="1968"/>
      <c r="F1" s="1968"/>
      <c r="G1" s="1968"/>
      <c r="H1" s="1968"/>
      <c r="I1" s="1968"/>
      <c r="J1" s="1968"/>
      <c r="K1" s="1968"/>
      <c r="L1" s="1968"/>
      <c r="M1" s="1968"/>
      <c r="N1" s="1968"/>
      <c r="O1" s="1968"/>
      <c r="P1" s="1968"/>
      <c r="Q1" s="1653"/>
      <c r="R1" s="1789"/>
    </row>
    <row r="2" spans="1:18" s="20" customFormat="1" ht="32.25" hidden="1" customHeight="1" thickBot="1" x14ac:dyDescent="0.3">
      <c r="A2" s="69"/>
      <c r="B2" s="21"/>
      <c r="C2" s="21"/>
      <c r="D2" s="66"/>
      <c r="E2" s="66"/>
      <c r="F2" s="66"/>
      <c r="G2" s="66"/>
      <c r="H2" s="66"/>
      <c r="I2" s="66"/>
      <c r="J2" s="22" t="s">
        <v>15</v>
      </c>
      <c r="K2" s="70"/>
      <c r="L2" s="70"/>
      <c r="M2" s="70"/>
      <c r="N2" s="70"/>
      <c r="O2" s="70"/>
      <c r="P2" s="70"/>
      <c r="Q2" s="70"/>
      <c r="R2" s="70"/>
    </row>
    <row r="3" spans="1:18" ht="49.5" customHeight="1" thickBot="1" x14ac:dyDescent="0.3">
      <c r="A3" s="140"/>
      <c r="B3" s="68" t="s">
        <v>1</v>
      </c>
      <c r="C3" s="68" t="s">
        <v>2</v>
      </c>
      <c r="D3" s="155" t="s">
        <v>295</v>
      </c>
      <c r="E3" s="155" t="s">
        <v>301</v>
      </c>
      <c r="F3" s="155" t="s">
        <v>296</v>
      </c>
      <c r="G3" s="155" t="s">
        <v>297</v>
      </c>
      <c r="H3" s="155" t="s">
        <v>298</v>
      </c>
      <c r="I3" s="155" t="s">
        <v>299</v>
      </c>
      <c r="J3" s="155" t="s">
        <v>347</v>
      </c>
      <c r="K3" s="155" t="s">
        <v>300</v>
      </c>
      <c r="L3" s="155" t="s">
        <v>489</v>
      </c>
      <c r="M3" s="155" t="s">
        <v>564</v>
      </c>
      <c r="N3" s="155" t="s">
        <v>635</v>
      </c>
      <c r="O3" s="155" t="s">
        <v>687</v>
      </c>
      <c r="P3" s="155" t="s">
        <v>784</v>
      </c>
      <c r="Q3" s="155" t="s">
        <v>844</v>
      </c>
      <c r="R3" s="155" t="s">
        <v>904</v>
      </c>
    </row>
    <row r="4" spans="1:18" ht="39" customHeight="1" thickBot="1" x14ac:dyDescent="0.3">
      <c r="A4" s="248" t="s">
        <v>3</v>
      </c>
      <c r="B4" s="23">
        <v>22032</v>
      </c>
      <c r="C4" s="23">
        <v>22956</v>
      </c>
      <c r="D4" s="348">
        <v>25508</v>
      </c>
      <c r="E4" s="348">
        <f>'Reports of CAN'!G6</f>
        <v>24787</v>
      </c>
      <c r="F4" s="348">
        <f>'Reports of CAN'!C6</f>
        <v>26455</v>
      </c>
      <c r="G4" s="348">
        <f>'Reports of CAN'!E6</f>
        <v>24537</v>
      </c>
      <c r="H4" s="348">
        <f>'Reports of CAN'!G6</f>
        <v>24787</v>
      </c>
      <c r="I4" s="348">
        <f>'Reports of CAN'!I6</f>
        <v>23579</v>
      </c>
      <c r="J4" s="348">
        <f>'Reports of CAN'!K6</f>
        <v>24257</v>
      </c>
      <c r="K4" s="348">
        <f>'Reports of CAN'!M6</f>
        <v>24112</v>
      </c>
      <c r="L4" s="935">
        <f>'Reports of CAN'!O6</f>
        <v>23939</v>
      </c>
      <c r="M4" s="935">
        <f>'Reports of CAN'!Q6</f>
        <v>23106</v>
      </c>
      <c r="N4" s="348">
        <f>'Reports of CAN'!S6</f>
        <v>23876</v>
      </c>
      <c r="O4" s="348">
        <f>'Reports of CAN'!U6</f>
        <v>21296</v>
      </c>
      <c r="P4" s="348">
        <f>'Reports of CAN'!W6</f>
        <v>22227</v>
      </c>
      <c r="Q4" s="348">
        <v>22265</v>
      </c>
      <c r="R4" s="348">
        <f>'Reports of CAN'!AA6</f>
        <v>23686</v>
      </c>
    </row>
    <row r="5" spans="1:18" ht="39" customHeight="1" thickBot="1" x14ac:dyDescent="0.3">
      <c r="A5" s="1094" t="s">
        <v>581</v>
      </c>
      <c r="B5" s="23">
        <v>2704</v>
      </c>
      <c r="C5" s="23">
        <v>3190</v>
      </c>
      <c r="D5" s="348">
        <v>3535</v>
      </c>
      <c r="E5" s="348">
        <v>3836</v>
      </c>
      <c r="F5" s="348">
        <v>3199</v>
      </c>
      <c r="G5" s="348">
        <v>3042</v>
      </c>
      <c r="H5" s="348">
        <v>3022</v>
      </c>
      <c r="I5" s="348">
        <v>3710</v>
      </c>
      <c r="J5" s="348">
        <v>3627</v>
      </c>
      <c r="K5" s="348">
        <f>SUM('Completed Investigations'!R414)</f>
        <v>4056</v>
      </c>
      <c r="L5" s="935">
        <f>'Completed Investigations'!R353</f>
        <v>4270</v>
      </c>
      <c r="M5" s="935">
        <f>'Completed Investigations'!R316</f>
        <v>4128</v>
      </c>
      <c r="N5" s="348">
        <f>'Completed Investigations'!R279</f>
        <v>3265</v>
      </c>
      <c r="O5" s="348">
        <f>'Completed Investigations'!R242</f>
        <v>2755</v>
      </c>
      <c r="P5" s="348">
        <f>'Completed Investigations'!R220</f>
        <v>2995</v>
      </c>
      <c r="Q5" s="348">
        <v>2674</v>
      </c>
      <c r="R5" s="348">
        <v>534</v>
      </c>
    </row>
    <row r="6" spans="1:18" ht="39" customHeight="1" thickBot="1" x14ac:dyDescent="0.3">
      <c r="A6" s="794" t="s">
        <v>4</v>
      </c>
      <c r="B6" s="25">
        <v>0.12</v>
      </c>
      <c r="C6" s="25">
        <v>0.14000000000000001</v>
      </c>
      <c r="D6" s="349">
        <v>0.14000000000000001</v>
      </c>
      <c r="E6" s="349">
        <v>0.15</v>
      </c>
      <c r="F6" s="349">
        <v>0.13</v>
      </c>
      <c r="G6" s="349">
        <v>0.13</v>
      </c>
      <c r="H6" s="349">
        <v>0.13</v>
      </c>
      <c r="I6" s="349">
        <v>0.15</v>
      </c>
      <c r="J6" s="349">
        <f t="shared" ref="J6:O6" si="0">SUM(J5/J4)</f>
        <v>0.14952384878591746</v>
      </c>
      <c r="K6" s="349">
        <f t="shared" si="0"/>
        <v>0.16821499668214995</v>
      </c>
      <c r="L6" s="1108">
        <f t="shared" si="0"/>
        <v>0.17837002381051839</v>
      </c>
      <c r="M6" s="1108">
        <f t="shared" si="0"/>
        <v>0.17865489483251104</v>
      </c>
      <c r="N6" s="349">
        <f t="shared" si="0"/>
        <v>0.13674819902831295</v>
      </c>
      <c r="O6" s="349">
        <f t="shared" si="0"/>
        <v>0.12936701728024042</v>
      </c>
      <c r="P6" s="349">
        <f>SUM(P5/P4)</f>
        <v>0.13474602960363521</v>
      </c>
      <c r="Q6" s="349">
        <f>SUM(Q5/Q4)</f>
        <v>0.12009880979115203</v>
      </c>
      <c r="R6" s="349">
        <f>SUM(R5/R4)</f>
        <v>2.2544963269441866E-2</v>
      </c>
    </row>
    <row r="7" spans="1:18" ht="39" customHeight="1" thickBot="1" x14ac:dyDescent="0.3">
      <c r="A7" s="794" t="s">
        <v>5</v>
      </c>
      <c r="B7" s="23">
        <v>11212</v>
      </c>
      <c r="C7" s="23">
        <v>11392</v>
      </c>
      <c r="D7" s="348">
        <v>13045</v>
      </c>
      <c r="E7" s="348">
        <v>15076</v>
      </c>
      <c r="F7" s="348">
        <v>18771</v>
      </c>
      <c r="G7" s="348">
        <v>22065</v>
      </c>
      <c r="H7" s="348">
        <v>22678</v>
      </c>
      <c r="I7" s="348">
        <v>23591</v>
      </c>
      <c r="J7" s="348">
        <v>23670</v>
      </c>
      <c r="K7" s="348">
        <f>SUM('Completed Investigations'!R414:R416)</f>
        <v>23326</v>
      </c>
      <c r="L7" s="935">
        <f>SUM('Completed Investigations'!R369:R371)</f>
        <v>23528</v>
      </c>
      <c r="M7" s="935">
        <f>SUM('Completed Investigations'!R316:R318)</f>
        <v>22671</v>
      </c>
      <c r="N7" s="348">
        <f>SUM('Completed Investigations'!R279:R281)</f>
        <v>22567</v>
      </c>
      <c r="O7" s="348">
        <f>SUM('Completed Investigations'!R242:R244)</f>
        <v>20906</v>
      </c>
      <c r="P7" s="348">
        <f>SUM('Completed Investigations'!R220:R222)</f>
        <v>21734</v>
      </c>
      <c r="Q7" s="348">
        <v>21454</v>
      </c>
      <c r="R7" s="348">
        <v>19980</v>
      </c>
    </row>
    <row r="8" spans="1:18" ht="39" customHeight="1" thickBot="1" x14ac:dyDescent="0.3">
      <c r="A8" s="794" t="s">
        <v>6</v>
      </c>
      <c r="B8" s="23">
        <v>20122</v>
      </c>
      <c r="C8" s="23">
        <v>22162</v>
      </c>
      <c r="D8" s="348">
        <v>25182</v>
      </c>
      <c r="E8" s="348">
        <v>26022</v>
      </c>
      <c r="F8" s="348">
        <v>24193</v>
      </c>
      <c r="G8" s="348">
        <v>24403</v>
      </c>
      <c r="H8" s="348">
        <v>23226</v>
      </c>
      <c r="I8" s="348">
        <v>23904</v>
      </c>
      <c r="J8" s="348">
        <v>23899</v>
      </c>
      <c r="K8" s="348">
        <v>23354</v>
      </c>
      <c r="L8" s="935">
        <f>SUM('Assigned Investigations'!Q128)</f>
        <v>23547</v>
      </c>
      <c r="M8" s="935">
        <f>SUM('Assigned Investigations'!Q112)</f>
        <v>22687</v>
      </c>
      <c r="N8" s="348">
        <f>SUM('Assigned Investigations'!Q96)</f>
        <v>23434</v>
      </c>
      <c r="O8" s="348">
        <f>SUM('Assigned Investigations'!Q80)</f>
        <v>20955</v>
      </c>
      <c r="P8" s="348">
        <f>SUM('Assigned Investigations'!Q64)</f>
        <v>21879</v>
      </c>
      <c r="Q8" s="348">
        <f>SUM('Assigned Investigations'!Q41)</f>
        <v>21943</v>
      </c>
      <c r="R8" s="348">
        <v>23343</v>
      </c>
    </row>
    <row r="9" spans="1:18" ht="39" customHeight="1" thickBot="1" x14ac:dyDescent="0.3">
      <c r="A9" s="794" t="s">
        <v>484</v>
      </c>
      <c r="B9" s="23">
        <v>5702</v>
      </c>
      <c r="C9" s="23">
        <v>5701</v>
      </c>
      <c r="D9" s="348">
        <v>5935</v>
      </c>
      <c r="E9" s="348">
        <v>6819</v>
      </c>
      <c r="F9" s="348">
        <v>6141</v>
      </c>
      <c r="G9" s="348">
        <v>5669</v>
      </c>
      <c r="H9" s="348">
        <v>5236</v>
      </c>
      <c r="I9" s="348">
        <v>4331</v>
      </c>
      <c r="J9" s="348">
        <v>4600</v>
      </c>
      <c r="K9" s="348">
        <v>4797</v>
      </c>
      <c r="L9" s="935">
        <f>SUM(Entries!Q179)</f>
        <v>4559</v>
      </c>
      <c r="M9" s="935">
        <f>SUM(Entries!Q153)</f>
        <v>4970</v>
      </c>
      <c r="N9" s="348">
        <f>SUM(Entries!Q129)</f>
        <v>4950</v>
      </c>
      <c r="O9" s="348">
        <f>SUM(Entries!Q105)</f>
        <v>4616</v>
      </c>
      <c r="P9" s="348">
        <f>SUM(Entries!Q81)</f>
        <v>4967</v>
      </c>
      <c r="Q9" s="348">
        <f>SUM(Entries!Q57)</f>
        <v>4144</v>
      </c>
      <c r="R9" s="348">
        <v>3894</v>
      </c>
    </row>
    <row r="10" spans="1:18" ht="39" customHeight="1" thickBot="1" x14ac:dyDescent="0.3">
      <c r="A10" s="794" t="s">
        <v>485</v>
      </c>
      <c r="B10" s="24">
        <v>118</v>
      </c>
      <c r="C10" s="24">
        <v>90</v>
      </c>
      <c r="D10" s="350">
        <v>131</v>
      </c>
      <c r="E10" s="350">
        <v>154</v>
      </c>
      <c r="F10" s="350">
        <v>107</v>
      </c>
      <c r="G10" s="350">
        <v>109</v>
      </c>
      <c r="H10" s="350">
        <v>102</v>
      </c>
      <c r="I10" s="350">
        <v>152</v>
      </c>
      <c r="J10" s="350">
        <v>140</v>
      </c>
      <c r="K10" s="350">
        <v>191</v>
      </c>
      <c r="L10" s="935">
        <f>SUM(Entries!Q184)</f>
        <v>134</v>
      </c>
      <c r="M10" s="935">
        <f>SUM(Entries!Q158)</f>
        <v>115</v>
      </c>
      <c r="N10" s="348">
        <f>SUM(Entries!Q134)</f>
        <v>109</v>
      </c>
      <c r="O10" s="348">
        <f>SUM(Entries!Q110)</f>
        <v>66</v>
      </c>
      <c r="P10" s="348">
        <f>SUM(Entries!Q86)</f>
        <v>52</v>
      </c>
      <c r="Q10" s="348">
        <f>SUM(Entries!Q62)</f>
        <v>53</v>
      </c>
      <c r="R10" s="348">
        <v>47</v>
      </c>
    </row>
    <row r="11" spans="1:18" ht="39" customHeight="1" thickBot="1" x14ac:dyDescent="0.3">
      <c r="A11" s="794" t="s">
        <v>7</v>
      </c>
      <c r="B11" s="23">
        <v>15037</v>
      </c>
      <c r="C11" s="23">
        <v>15751</v>
      </c>
      <c r="D11" s="348">
        <v>17592</v>
      </c>
      <c r="E11" s="348">
        <v>18657</v>
      </c>
      <c r="F11" s="348">
        <v>18906</v>
      </c>
      <c r="G11" s="348">
        <v>17984</v>
      </c>
      <c r="H11" s="348">
        <v>16899</v>
      </c>
      <c r="I11" s="348">
        <v>15840</v>
      </c>
      <c r="J11" s="348">
        <v>14929</v>
      </c>
      <c r="K11" s="348">
        <v>14491</v>
      </c>
      <c r="L11" s="935">
        <f>SUM(OOH!P14)</f>
        <v>14936</v>
      </c>
      <c r="M11" s="935">
        <f>SUM(OOH!N14)</f>
        <v>15440</v>
      </c>
      <c r="N11" s="348">
        <f>SUM(OOH!L14)</f>
        <v>15402</v>
      </c>
      <c r="O11" s="348">
        <f>SUM(OOH!J14)</f>
        <v>15461</v>
      </c>
      <c r="P11" s="348">
        <f>SUM(OOH!H14)</f>
        <v>14461</v>
      </c>
      <c r="Q11" s="348">
        <f>SUM(OOH!F14)</f>
        <v>14767</v>
      </c>
      <c r="R11" s="348">
        <f>SUM(OOH!D14)</f>
        <v>14022</v>
      </c>
    </row>
    <row r="12" spans="1:18" ht="39" customHeight="1" thickBot="1" x14ac:dyDescent="0.3">
      <c r="A12" s="794" t="s">
        <v>8</v>
      </c>
      <c r="B12" s="24">
        <v>824</v>
      </c>
      <c r="C12" s="24">
        <v>802</v>
      </c>
      <c r="D12" s="350">
        <v>900</v>
      </c>
      <c r="E12" s="350">
        <v>878</v>
      </c>
      <c r="F12" s="350">
        <v>974</v>
      </c>
      <c r="G12" s="348">
        <v>1054</v>
      </c>
      <c r="H12" s="350">
        <v>875</v>
      </c>
      <c r="I12" s="350">
        <v>673</v>
      </c>
      <c r="J12" s="350">
        <v>462</v>
      </c>
      <c r="K12" s="350">
        <v>386</v>
      </c>
      <c r="L12" s="348">
        <f>SUM(OOH!P72)</f>
        <v>208</v>
      </c>
      <c r="M12" s="935">
        <f>SUM(OOH!N72)</f>
        <v>90</v>
      </c>
      <c r="N12" s="348">
        <f>SUM(OOH!L72)</f>
        <v>80</v>
      </c>
      <c r="O12" s="348">
        <f>SUM(OOH!J72)</f>
        <v>52</v>
      </c>
      <c r="P12" s="348">
        <f>SUM(OOH!H72)</f>
        <v>46</v>
      </c>
      <c r="Q12" s="348">
        <f>SUM(OOH!F72)</f>
        <v>47</v>
      </c>
      <c r="R12" s="348">
        <f>SUM(OOH!D72)</f>
        <v>30</v>
      </c>
    </row>
    <row r="13" spans="1:18" ht="20.25" customHeight="1" x14ac:dyDescent="0.25">
      <c r="A13" s="1969" t="s">
        <v>876</v>
      </c>
      <c r="B13" s="27">
        <v>12997</v>
      </c>
      <c r="C13" s="27">
        <v>13818</v>
      </c>
      <c r="D13" s="351">
        <v>15323</v>
      </c>
      <c r="E13" s="351">
        <v>15746</v>
      </c>
      <c r="F13" s="351">
        <v>16985</v>
      </c>
      <c r="G13" s="351">
        <v>16947</v>
      </c>
      <c r="H13" s="352">
        <v>16169</v>
      </c>
      <c r="I13" s="352">
        <v>15180</v>
      </c>
      <c r="J13" s="352">
        <v>14434</v>
      </c>
      <c r="K13" s="352">
        <v>13931</v>
      </c>
      <c r="L13" s="352">
        <f>SUM('Case Mgt.'!P6)</f>
        <v>13264</v>
      </c>
      <c r="M13" s="1110">
        <f>SUM('Case Mgt.'!N6)</f>
        <v>13681</v>
      </c>
      <c r="N13" s="352">
        <f>SUM('Case Mgt.'!L6)</f>
        <v>13557</v>
      </c>
      <c r="O13" s="352">
        <f>SUM('Case Mgt.'!J6)</f>
        <v>13617</v>
      </c>
      <c r="P13" s="352">
        <f>SUM('Case Mgt.'!H6)</f>
        <v>13600</v>
      </c>
      <c r="Q13" s="352" t="s">
        <v>898</v>
      </c>
      <c r="R13" s="352" t="s">
        <v>898</v>
      </c>
    </row>
    <row r="14" spans="1:18" ht="27" customHeight="1" thickBot="1" x14ac:dyDescent="0.3">
      <c r="A14" s="1970"/>
      <c r="B14" s="26">
        <v>-0.86399999999999999</v>
      </c>
      <c r="C14" s="26">
        <v>-0.877</v>
      </c>
      <c r="D14" s="353">
        <v>0.871</v>
      </c>
      <c r="E14" s="353">
        <v>0.84399999999999997</v>
      </c>
      <c r="F14" s="353">
        <v>0.89800000000000002</v>
      </c>
      <c r="G14" s="353">
        <v>0.94199999999999995</v>
      </c>
      <c r="H14" s="354">
        <v>0.95699999999999996</v>
      </c>
      <c r="I14" s="354">
        <v>0.95799999999999996</v>
      </c>
      <c r="J14" s="354">
        <v>0.96699999999999997</v>
      </c>
      <c r="K14" s="354">
        <v>0.96099999999999997</v>
      </c>
      <c r="L14" s="1109">
        <f>SUM('Case Mgt.'!Q6)</f>
        <v>0.96241474386881443</v>
      </c>
      <c r="M14" s="1109">
        <f>SUM('Case Mgt.'!O6)</f>
        <v>0.96311158042942624</v>
      </c>
      <c r="N14" s="354">
        <f>SUM('Case Mgt.'!M6)</f>
        <v>0.95863385659736955</v>
      </c>
      <c r="O14" s="354">
        <f>SUM('Case Mgt.'!K6)</f>
        <v>0.96219615602035047</v>
      </c>
      <c r="P14" s="354">
        <f>SUM('Case Mgt.'!I6)</f>
        <v>0.94046054906299703</v>
      </c>
      <c r="Q14" s="1729" t="s">
        <v>898</v>
      </c>
      <c r="R14" s="1729" t="s">
        <v>898</v>
      </c>
    </row>
    <row r="15" spans="1:18" ht="26.45" customHeight="1" x14ac:dyDescent="0.25">
      <c r="A15" s="1969" t="s">
        <v>877</v>
      </c>
      <c r="B15" s="27">
        <v>2040</v>
      </c>
      <c r="C15" s="27">
        <v>1933</v>
      </c>
      <c r="D15" s="351">
        <v>2269</v>
      </c>
      <c r="E15" s="351">
        <v>2911</v>
      </c>
      <c r="F15" s="351">
        <v>1921</v>
      </c>
      <c r="G15" s="351">
        <v>1037</v>
      </c>
      <c r="H15" s="355">
        <v>730</v>
      </c>
      <c r="I15" s="355">
        <v>660</v>
      </c>
      <c r="J15" s="355">
        <v>495</v>
      </c>
      <c r="K15" s="355">
        <v>560</v>
      </c>
      <c r="L15" s="952">
        <f>SUM('Case Mgt.'!P7)</f>
        <v>518</v>
      </c>
      <c r="M15" s="952">
        <f>SUM('Case Mgt.'!N7)</f>
        <v>524</v>
      </c>
      <c r="N15" s="351">
        <f>SUM('Case Mgt.'!L7)</f>
        <v>585</v>
      </c>
      <c r="O15" s="351">
        <f>SUM('Case Mgt.'!J7)</f>
        <v>535</v>
      </c>
      <c r="P15" s="351">
        <f>SUM('Case Mgt.'!H7)</f>
        <v>861</v>
      </c>
      <c r="Q15" s="352" t="s">
        <v>898</v>
      </c>
      <c r="R15" s="352" t="s">
        <v>898</v>
      </c>
    </row>
    <row r="16" spans="1:18" ht="20.25" customHeight="1" thickBot="1" x14ac:dyDescent="0.3">
      <c r="A16" s="1970"/>
      <c r="B16" s="26">
        <v>-0.13600000000000001</v>
      </c>
      <c r="C16" s="26">
        <v>-0.123</v>
      </c>
      <c r="D16" s="353">
        <v>0.129</v>
      </c>
      <c r="E16" s="353">
        <v>0.156</v>
      </c>
      <c r="F16" s="353">
        <v>0.10199999999999999</v>
      </c>
      <c r="G16" s="353">
        <v>5.8000000000000003E-2</v>
      </c>
      <c r="H16" s="353">
        <v>4.2999999999999997E-2</v>
      </c>
      <c r="I16" s="353">
        <v>4.2000000000000003E-2</v>
      </c>
      <c r="J16" s="353">
        <v>3.3000000000000002E-2</v>
      </c>
      <c r="K16" s="353">
        <v>3.9E-2</v>
      </c>
      <c r="L16" s="953">
        <f>SUM('Case Mgt.'!Q7)</f>
        <v>3.7585256131185601E-2</v>
      </c>
      <c r="M16" s="953">
        <f>SUM('Case Mgt.'!O7)</f>
        <v>3.688841957057374E-2</v>
      </c>
      <c r="N16" s="353">
        <f>SUM('Case Mgt.'!M7)</f>
        <v>4.1366143402630465E-2</v>
      </c>
      <c r="O16" s="353">
        <f>SUM('Case Mgt.'!K7)</f>
        <v>3.7803843979649518E-2</v>
      </c>
      <c r="P16" s="353">
        <f>SUM('Case Mgt.'!I7)</f>
        <v>5.9539450937002976E-2</v>
      </c>
      <c r="Q16" s="1729" t="s">
        <v>899</v>
      </c>
      <c r="R16" s="1729" t="s">
        <v>898</v>
      </c>
    </row>
    <row r="17" spans="1:18" ht="39" customHeight="1" thickBot="1" x14ac:dyDescent="0.3">
      <c r="A17" s="795" t="s">
        <v>878</v>
      </c>
      <c r="B17" s="26">
        <v>-0.52400000000000002</v>
      </c>
      <c r="C17" s="26">
        <v>-0.53800000000000003</v>
      </c>
      <c r="D17" s="353">
        <v>0.55700000000000005</v>
      </c>
      <c r="E17" s="353">
        <v>0.50900000000000001</v>
      </c>
      <c r="F17" s="353">
        <v>0.5</v>
      </c>
      <c r="G17" s="353">
        <v>0.48599999999999999</v>
      </c>
      <c r="H17" s="353">
        <v>0.55200000000000005</v>
      </c>
      <c r="I17" s="353">
        <v>0.56499999999999995</v>
      </c>
      <c r="J17" s="353">
        <v>0.64800000000000002</v>
      </c>
      <c r="K17" s="353">
        <v>0.64400000000000002</v>
      </c>
      <c r="L17" s="953">
        <f>SUM('Case Mgt.'!P10)</f>
        <v>0.60750000000000004</v>
      </c>
      <c r="M17" s="953">
        <f>SUM('Case Mgt.'!N10)</f>
        <v>0.66080000000000005</v>
      </c>
      <c r="N17" s="353">
        <f>SUM('Case Mgt.'!L10)</f>
        <v>0.65800000000000003</v>
      </c>
      <c r="O17" s="353">
        <f>SUM('Case Mgt.'!J10)</f>
        <v>0.63</v>
      </c>
      <c r="P17" s="353">
        <f>SUM('Case Mgt.'!H10)</f>
        <v>0.56299999999999994</v>
      </c>
      <c r="Q17" s="353" t="s">
        <v>898</v>
      </c>
      <c r="R17" s="353" t="s">
        <v>898</v>
      </c>
    </row>
    <row r="18" spans="1:18" ht="39" customHeight="1" thickBot="1" x14ac:dyDescent="0.3">
      <c r="A18" s="796" t="s">
        <v>550</v>
      </c>
      <c r="B18" s="23">
        <v>3900</v>
      </c>
      <c r="C18" s="23">
        <v>4329</v>
      </c>
      <c r="D18" s="348">
        <v>4497</v>
      </c>
      <c r="E18" s="348">
        <v>4551</v>
      </c>
      <c r="F18" s="348">
        <v>4681</v>
      </c>
      <c r="G18" s="348">
        <v>4596</v>
      </c>
      <c r="H18" s="348">
        <v>5000</v>
      </c>
      <c r="I18" s="348">
        <v>4881</v>
      </c>
      <c r="J18" s="348">
        <v>5213</v>
      </c>
      <c r="K18" s="935">
        <f>OOH!R85</f>
        <v>4449</v>
      </c>
      <c r="L18" s="935">
        <f>SUM(OOH!P85)</f>
        <v>4243</v>
      </c>
      <c r="M18" s="935">
        <f>SUM(OOH!N85)</f>
        <v>3987</v>
      </c>
      <c r="N18" s="348">
        <f>OOH!L85</f>
        <v>3794</v>
      </c>
      <c r="O18" s="348">
        <f>OOH!J85</f>
        <v>3730</v>
      </c>
      <c r="P18" s="348">
        <f>OOH!H85</f>
        <v>3593</v>
      </c>
      <c r="Q18" s="348">
        <f>SUM(OOH!F85)</f>
        <v>3450</v>
      </c>
      <c r="R18" s="348">
        <f>OOH!D85</f>
        <v>3124</v>
      </c>
    </row>
    <row r="19" spans="1:18" ht="39" customHeight="1" thickBot="1" x14ac:dyDescent="0.3">
      <c r="A19" s="794" t="s">
        <v>9</v>
      </c>
      <c r="B19" s="23">
        <v>8573</v>
      </c>
      <c r="C19" s="23">
        <v>9049</v>
      </c>
      <c r="D19" s="348">
        <v>9079</v>
      </c>
      <c r="E19" s="348">
        <v>9114</v>
      </c>
      <c r="F19" s="348">
        <v>10337</v>
      </c>
      <c r="G19" s="348">
        <v>10786</v>
      </c>
      <c r="H19" s="348">
        <v>11405</v>
      </c>
      <c r="I19" s="348">
        <v>11092</v>
      </c>
      <c r="J19" s="348">
        <v>10211</v>
      </c>
      <c r="K19" s="348">
        <f>OOH!S85</f>
        <v>10015</v>
      </c>
      <c r="L19" s="935">
        <f>OOH!Q85</f>
        <v>9527</v>
      </c>
      <c r="M19" s="935">
        <f>OOH!O85</f>
        <v>10140</v>
      </c>
      <c r="N19" s="348">
        <f>OOH!M85</f>
        <v>8633</v>
      </c>
      <c r="O19" s="348">
        <f>OOH!K85</f>
        <v>8321</v>
      </c>
      <c r="P19" s="348">
        <f>OOH!I85</f>
        <v>8030</v>
      </c>
      <c r="Q19" s="348">
        <f>SUM(OOH!G85)</f>
        <v>7636</v>
      </c>
      <c r="R19" s="348">
        <f>OOH!E85</f>
        <v>7001</v>
      </c>
    </row>
    <row r="20" spans="1:18" ht="39" customHeight="1" thickBot="1" x14ac:dyDescent="0.3">
      <c r="A20" s="794" t="s">
        <v>10</v>
      </c>
      <c r="B20" s="24">
        <v>717</v>
      </c>
      <c r="C20" s="23">
        <v>1050</v>
      </c>
      <c r="D20" s="350">
        <v>821</v>
      </c>
      <c r="E20" s="350">
        <v>774</v>
      </c>
      <c r="F20" s="350">
        <v>882</v>
      </c>
      <c r="G20" s="350">
        <v>985</v>
      </c>
      <c r="H20" s="348">
        <v>1071</v>
      </c>
      <c r="I20" s="348">
        <v>853</v>
      </c>
      <c r="J20" s="348">
        <v>681</v>
      </c>
      <c r="K20" s="1029">
        <v>750</v>
      </c>
      <c r="L20" s="1029">
        <v>749</v>
      </c>
      <c r="M20" s="1029">
        <v>695</v>
      </c>
      <c r="N20" s="350">
        <v>612</v>
      </c>
      <c r="O20" s="350">
        <v>666</v>
      </c>
      <c r="P20" s="350">
        <v>679</v>
      </c>
      <c r="Q20" s="350">
        <v>534</v>
      </c>
      <c r="R20" s="350">
        <v>425</v>
      </c>
    </row>
    <row r="21" spans="1:18" ht="39" customHeight="1" thickBot="1" x14ac:dyDescent="0.3">
      <c r="A21" s="794" t="s">
        <v>11</v>
      </c>
      <c r="B21" s="24">
        <v>715</v>
      </c>
      <c r="C21" s="24">
        <v>787</v>
      </c>
      <c r="D21" s="350">
        <v>785</v>
      </c>
      <c r="E21" s="350">
        <v>767</v>
      </c>
      <c r="F21" s="350">
        <v>871</v>
      </c>
      <c r="G21" s="350">
        <v>994</v>
      </c>
      <c r="H21" s="350">
        <v>963</v>
      </c>
      <c r="I21" s="348">
        <v>1059</v>
      </c>
      <c r="J21" s="350">
        <v>945</v>
      </c>
      <c r="K21" s="348">
        <v>1039</v>
      </c>
      <c r="L21" s="935">
        <v>1139</v>
      </c>
      <c r="M21" s="935">
        <v>1033</v>
      </c>
      <c r="N21" s="348">
        <v>879</v>
      </c>
      <c r="O21" s="348">
        <v>819</v>
      </c>
      <c r="P21" s="348">
        <v>862</v>
      </c>
      <c r="Q21" s="348">
        <v>757</v>
      </c>
      <c r="R21" s="348">
        <v>777</v>
      </c>
    </row>
    <row r="22" spans="1:18" ht="21" customHeight="1" x14ac:dyDescent="0.25">
      <c r="A22" s="1971" t="s">
        <v>533</v>
      </c>
      <c r="B22" s="27">
        <v>3491</v>
      </c>
      <c r="C22" s="27">
        <v>3689</v>
      </c>
      <c r="D22" s="351">
        <v>3881</v>
      </c>
      <c r="E22" s="351">
        <v>3925</v>
      </c>
      <c r="F22" s="351">
        <v>4258</v>
      </c>
      <c r="G22" s="351">
        <v>4365</v>
      </c>
      <c r="H22" s="351">
        <v>4969</v>
      </c>
      <c r="I22" s="351">
        <v>4250</v>
      </c>
      <c r="J22" s="351">
        <v>4469</v>
      </c>
      <c r="K22" s="952">
        <f>'Case Mgt.'!R14</f>
        <v>3517</v>
      </c>
      <c r="L22" s="952">
        <f>SUM('Case Mgt.'!P14)</f>
        <v>2858</v>
      </c>
      <c r="M22" s="952">
        <f>SUM('Case Mgt.'!N14)</f>
        <v>3131</v>
      </c>
      <c r="N22" s="351">
        <f>SUM('Case Mgt.'!L14)</f>
        <v>3535</v>
      </c>
      <c r="O22" s="351">
        <f>SUM('Case Mgt.'!J14)</f>
        <v>2533</v>
      </c>
      <c r="P22" s="351">
        <f>SUM('Case Mgt.'!H14)</f>
        <v>3521</v>
      </c>
      <c r="Q22" s="351">
        <f>SUM('Case Mgt.'!F14)</f>
        <v>3374</v>
      </c>
      <c r="R22" s="351">
        <f>SUM('Case Mgt.'!D14)</f>
        <v>3036</v>
      </c>
    </row>
    <row r="23" spans="1:18" ht="32.25" customHeight="1" thickBot="1" x14ac:dyDescent="0.3">
      <c r="A23" s="1972"/>
      <c r="B23" s="26">
        <v>-0.89500000000000002</v>
      </c>
      <c r="C23" s="26">
        <v>-0.85199999999999998</v>
      </c>
      <c r="D23" s="353">
        <v>0.86299999999999999</v>
      </c>
      <c r="E23" s="353">
        <v>0.86199999999999999</v>
      </c>
      <c r="F23" s="353">
        <v>0.91</v>
      </c>
      <c r="G23" s="353">
        <v>0.95</v>
      </c>
      <c r="H23" s="353">
        <v>0.99399999999999999</v>
      </c>
      <c r="I23" s="353">
        <v>0.93400000000000005</v>
      </c>
      <c r="J23" s="353">
        <v>0.83599999999999997</v>
      </c>
      <c r="K23" s="953">
        <f>'Case Mgt.'!S14</f>
        <v>0.79051472240953025</v>
      </c>
      <c r="L23" s="953">
        <f>SUM('Case Mgt.'!Q14)</f>
        <v>0.67358001414093804</v>
      </c>
      <c r="M23" s="953">
        <f>SUM('Case Mgt.'!O14)</f>
        <v>0.7853022322548282</v>
      </c>
      <c r="N23" s="353">
        <f>SUM('Case Mgt.'!M14)</f>
        <v>0.93173431734317347</v>
      </c>
      <c r="O23" s="353">
        <f>SUM('Case Mgt.'!K14)</f>
        <v>0.67908847184986598</v>
      </c>
      <c r="P23" s="353">
        <f>SUM('Case Mgt.'!I14)</f>
        <v>0.97996103534650714</v>
      </c>
      <c r="Q23" s="353">
        <f>SUM('Case Mgt.'!G14)</f>
        <v>0.97797101449275359</v>
      </c>
      <c r="R23" s="353">
        <f>SUM('Case Mgt.'!E14)</f>
        <v>0.971830985915493</v>
      </c>
    </row>
    <row r="24" spans="1:18" ht="21.75" customHeight="1" x14ac:dyDescent="0.25">
      <c r="A24" s="1971" t="s">
        <v>488</v>
      </c>
      <c r="B24" s="28">
        <v>409</v>
      </c>
      <c r="C24" s="28">
        <v>640</v>
      </c>
      <c r="D24" s="355">
        <v>616</v>
      </c>
      <c r="E24" s="355">
        <v>626</v>
      </c>
      <c r="F24" s="355">
        <v>423</v>
      </c>
      <c r="G24" s="355">
        <v>231</v>
      </c>
      <c r="H24" s="355">
        <v>31</v>
      </c>
      <c r="I24" s="355">
        <v>302</v>
      </c>
      <c r="J24" s="355">
        <v>881</v>
      </c>
      <c r="K24" s="355">
        <v>944</v>
      </c>
      <c r="L24" s="952">
        <f>SUM('Case Mgt.'!P13-'Case Mgt.'!P14)</f>
        <v>1385</v>
      </c>
      <c r="M24" s="952">
        <f>SUM('Case Mgt.'!N13-'Case Mgt.'!N14)</f>
        <v>856</v>
      </c>
      <c r="N24" s="351">
        <f>SUM('Case Mgt.'!L13-'Case Mgt.'!L14)</f>
        <v>259</v>
      </c>
      <c r="O24" s="351">
        <f>SUM('Case Mgt.'!J13-'Case Mgt.'!J14)</f>
        <v>1197</v>
      </c>
      <c r="P24" s="351">
        <f>SUM('Case Mgt.'!H13-'Case Mgt.'!H14)</f>
        <v>72</v>
      </c>
      <c r="Q24" s="351">
        <f>SUM('Case Mgt.'!F13-'Case Mgt.'!F14)</f>
        <v>76</v>
      </c>
      <c r="R24" s="351">
        <f>SUM('Case Mgt.'!D13-'Case Mgt.'!D14)</f>
        <v>88</v>
      </c>
    </row>
    <row r="25" spans="1:18" ht="21.75" customHeight="1" thickBot="1" x14ac:dyDescent="0.3">
      <c r="A25" s="1972"/>
      <c r="B25" s="26">
        <v>-0.105</v>
      </c>
      <c r="C25" s="26">
        <v>-0.14799999999999999</v>
      </c>
      <c r="D25" s="353">
        <v>0.13700000000000001</v>
      </c>
      <c r="E25" s="353">
        <v>0.13800000000000001</v>
      </c>
      <c r="F25" s="353">
        <v>0.09</v>
      </c>
      <c r="G25" s="353">
        <v>0.05</v>
      </c>
      <c r="H25" s="353">
        <v>6.0000000000000001E-3</v>
      </c>
      <c r="I25" s="353">
        <v>6.6000000000000003E-2</v>
      </c>
      <c r="J25" s="353">
        <v>0.16400000000000001</v>
      </c>
      <c r="K25" s="353">
        <v>0.21199999999999999</v>
      </c>
      <c r="L25" s="953">
        <f>SUM(L24/'Case Mgt.'!P13)</f>
        <v>0.32641998585906201</v>
      </c>
      <c r="M25" s="953">
        <f>SUM(M24/'Case Mgt.'!N13)</f>
        <v>0.2146977677451718</v>
      </c>
      <c r="N25" s="353">
        <f>SUM(N24/'Case Mgt.'!L13)</f>
        <v>6.8265682656826573E-2</v>
      </c>
      <c r="O25" s="353">
        <f>SUM(O24/'Case Mgt.'!J13)</f>
        <v>0.32091152815013407</v>
      </c>
      <c r="P25" s="353">
        <f>SUM(P24/'Case Mgt.'!J13)</f>
        <v>1.9302949061662199E-2</v>
      </c>
      <c r="Q25" s="353">
        <f>SUM(Q24/'Case Mgt.'!F13)</f>
        <v>2.2028985507246378E-2</v>
      </c>
      <c r="R25" s="353">
        <f>SUM(R24/'Case Mgt.'!D13)</f>
        <v>2.8169014084507043E-2</v>
      </c>
    </row>
    <row r="26" spans="1:18" ht="39" customHeight="1" thickBot="1" x14ac:dyDescent="0.3">
      <c r="A26" s="797" t="s">
        <v>12</v>
      </c>
      <c r="B26" s="23">
        <v>4805</v>
      </c>
      <c r="C26" s="23">
        <v>4786</v>
      </c>
      <c r="D26" s="348">
        <v>5063</v>
      </c>
      <c r="E26" s="348">
        <v>5555</v>
      </c>
      <c r="F26" s="348">
        <v>5668</v>
      </c>
      <c r="G26" s="348">
        <v>6377</v>
      </c>
      <c r="H26" s="348">
        <v>6153</v>
      </c>
      <c r="I26" s="348">
        <v>5874</v>
      </c>
      <c r="J26" s="348">
        <v>5412</v>
      </c>
      <c r="K26" s="348">
        <v>5393</v>
      </c>
      <c r="L26" s="935">
        <f>SUM(Exits!R286)</f>
        <v>5254</v>
      </c>
      <c r="M26" s="935">
        <f>SUM(Exits!R269)</f>
        <v>4513</v>
      </c>
      <c r="N26" s="348">
        <f>SUM(Exits!R230)</f>
        <v>4960</v>
      </c>
      <c r="O26" s="348">
        <f>SUM(Exits!R191)</f>
        <v>4580</v>
      </c>
      <c r="P26" s="348">
        <f>SUM(Exits!R152)</f>
        <v>4617</v>
      </c>
      <c r="Q26" s="348">
        <f>SUM(Exits!R91)</f>
        <v>3639</v>
      </c>
      <c r="R26" s="348">
        <f>SUM(Exits!R52)</f>
        <v>4308</v>
      </c>
    </row>
    <row r="27" spans="1:18" ht="39" customHeight="1" thickBot="1" x14ac:dyDescent="0.3">
      <c r="A27" s="797" t="s">
        <v>13</v>
      </c>
      <c r="B27" s="23">
        <v>3311</v>
      </c>
      <c r="C27" s="23">
        <v>3417</v>
      </c>
      <c r="D27" s="348">
        <v>3449</v>
      </c>
      <c r="E27" s="348">
        <v>3878</v>
      </c>
      <c r="F27" s="348">
        <v>4224</v>
      </c>
      <c r="G27" s="348">
        <v>4623</v>
      </c>
      <c r="H27" s="348">
        <v>4790</v>
      </c>
      <c r="I27" s="348">
        <v>4677</v>
      </c>
      <c r="J27" s="348">
        <v>4476</v>
      </c>
      <c r="K27" s="348">
        <v>4270</v>
      </c>
      <c r="L27" s="935">
        <f>SUM('Adoption-CP'!B364,'Adoption-CP'!D364)</f>
        <v>4235</v>
      </c>
      <c r="M27" s="935">
        <f>SUM('Adoption-CP'!B322,'Adoption-CP'!D322)</f>
        <v>4394</v>
      </c>
      <c r="N27" s="348">
        <f>SUM('Adoption-CP'!B263,'Adoption-CP'!D263)</f>
        <v>4098</v>
      </c>
      <c r="O27" s="348">
        <f>SUM('Adoption-CP'!B212,'Adoption-CP'!D212)</f>
        <v>4105</v>
      </c>
      <c r="P27" s="348">
        <f>SUM('Adoption-CP'!B161,'Adoption-CP'!D161)</f>
        <v>3682</v>
      </c>
      <c r="Q27" s="348">
        <f>SUM('Adoption-CP'!B112,'Adoption-CP'!D112)</f>
        <v>1909</v>
      </c>
      <c r="R27" s="348">
        <f>SUM('Adoption-CP'!B64,'Adoption-CP'!D64)</f>
        <v>2203</v>
      </c>
    </row>
    <row r="28" spans="1:18" ht="39" customHeight="1" thickBot="1" x14ac:dyDescent="0.3">
      <c r="A28" s="797" t="s">
        <v>14</v>
      </c>
      <c r="B28" s="23">
        <v>1215</v>
      </c>
      <c r="C28" s="23">
        <v>1518</v>
      </c>
      <c r="D28" s="348">
        <v>1629</v>
      </c>
      <c r="E28" s="348">
        <v>1576</v>
      </c>
      <c r="F28" s="348">
        <v>1727</v>
      </c>
      <c r="G28" s="348">
        <v>1936</v>
      </c>
      <c r="H28" s="348">
        <v>2195</v>
      </c>
      <c r="I28" s="348">
        <v>2110</v>
      </c>
      <c r="J28" s="348">
        <v>1932</v>
      </c>
      <c r="K28" s="348">
        <v>1775</v>
      </c>
      <c r="L28" s="935">
        <f>SUM('Adoption-Finalized'!B156)</f>
        <v>1988</v>
      </c>
      <c r="M28" s="935">
        <f>SUM('Adoption-Finalized'!B135)</f>
        <v>1536</v>
      </c>
      <c r="N28" s="348">
        <f>SUM('Adoption-Finalized'!B114)</f>
        <v>1680</v>
      </c>
      <c r="O28" s="348">
        <f>SUM('Adoption-Finalized'!B93)</f>
        <v>1339</v>
      </c>
      <c r="P28" s="348">
        <f>SUM('Adoption-Finalized'!B72)</f>
        <v>1386</v>
      </c>
      <c r="Q28" s="348">
        <f>SUM('Adoption-Finalized'!B51)</f>
        <v>1104</v>
      </c>
      <c r="R28" s="348">
        <f>SUM('Adoption-Finalized'!B30)</f>
        <v>1284</v>
      </c>
    </row>
    <row r="29" spans="1:18" x14ac:dyDescent="0.25">
      <c r="A29" s="1978" t="s">
        <v>410</v>
      </c>
      <c r="B29" s="1978"/>
      <c r="C29" s="1978"/>
      <c r="D29" s="1978"/>
      <c r="E29" s="1978"/>
      <c r="F29" s="1978"/>
      <c r="G29" s="1978"/>
      <c r="H29" s="1978"/>
      <c r="I29" s="1978"/>
      <c r="J29" s="1978"/>
      <c r="K29" s="1978"/>
      <c r="L29" s="1978"/>
      <c r="M29" s="1978"/>
      <c r="N29" s="1978"/>
      <c r="O29" s="1978"/>
      <c r="P29" s="1978"/>
      <c r="Q29" s="1677"/>
      <c r="R29" s="1677"/>
    </row>
    <row r="30" spans="1:18" ht="28.5" customHeight="1" x14ac:dyDescent="0.25">
      <c r="A30" s="1977" t="s">
        <v>411</v>
      </c>
      <c r="B30" s="1977"/>
      <c r="C30" s="1977"/>
      <c r="D30" s="1977"/>
      <c r="E30" s="1977"/>
      <c r="F30" s="1977"/>
      <c r="G30" s="1977"/>
      <c r="H30" s="1977"/>
      <c r="I30" s="1977"/>
      <c r="J30" s="1977"/>
      <c r="K30" s="1977"/>
      <c r="L30" s="1977"/>
      <c r="M30" s="1977"/>
      <c r="N30" s="1977"/>
      <c r="O30" s="1977"/>
      <c r="P30" s="1977"/>
      <c r="Q30" s="1652"/>
      <c r="R30" s="1792"/>
    </row>
    <row r="31" spans="1:18" x14ac:dyDescent="0.25">
      <c r="A31" s="1974" t="s">
        <v>766</v>
      </c>
      <c r="B31" s="1975"/>
      <c r="C31" s="1975"/>
      <c r="D31" s="1975"/>
      <c r="E31" s="1975"/>
      <c r="F31" s="1975"/>
      <c r="G31" s="1975"/>
      <c r="H31" s="1975"/>
      <c r="I31" s="1975"/>
      <c r="J31" s="1975"/>
      <c r="K31" s="67"/>
      <c r="L31" s="67"/>
      <c r="M31" s="67"/>
      <c r="N31" s="67"/>
      <c r="O31" s="67"/>
      <c r="P31" s="67"/>
      <c r="Q31" s="67"/>
      <c r="R31" s="67"/>
    </row>
    <row r="32" spans="1:18" ht="26.25" customHeight="1" x14ac:dyDescent="0.25">
      <c r="A32" s="1976" t="s">
        <v>808</v>
      </c>
      <c r="B32" s="1976"/>
      <c r="C32" s="1976"/>
      <c r="D32" s="1976"/>
      <c r="E32" s="1976"/>
      <c r="F32" s="1976"/>
      <c r="G32" s="1976"/>
      <c r="H32" s="1976"/>
      <c r="I32" s="1976"/>
      <c r="J32" s="1976"/>
      <c r="K32" s="1976"/>
      <c r="L32" s="1976"/>
      <c r="M32" s="1976"/>
      <c r="N32" s="1976"/>
      <c r="O32" s="1976"/>
      <c r="P32" s="1976"/>
      <c r="Q32" s="1651"/>
      <c r="R32" s="1791"/>
    </row>
    <row r="33" spans="1:18" ht="18.75" customHeight="1" x14ac:dyDescent="0.25">
      <c r="A33" s="620" t="s">
        <v>412</v>
      </c>
      <c r="B33" s="621"/>
      <c r="C33" s="621"/>
      <c r="D33" s="622"/>
      <c r="E33" s="622"/>
      <c r="F33" s="622"/>
      <c r="G33" s="622"/>
      <c r="H33" s="622"/>
      <c r="I33" s="622"/>
      <c r="J33" s="622"/>
    </row>
    <row r="34" spans="1:18" ht="27.75" customHeight="1" x14ac:dyDescent="0.25">
      <c r="A34" s="1973" t="s">
        <v>875</v>
      </c>
      <c r="B34" s="1973"/>
      <c r="C34" s="1973"/>
      <c r="D34" s="1973"/>
      <c r="E34" s="1973"/>
      <c r="F34" s="1973"/>
      <c r="G34" s="1973"/>
      <c r="H34" s="1973"/>
      <c r="I34" s="1973"/>
      <c r="J34" s="1973"/>
      <c r="K34" s="1973"/>
      <c r="L34" s="1973"/>
      <c r="M34" s="1973"/>
      <c r="N34" s="1973"/>
      <c r="O34" s="1973"/>
      <c r="P34" s="1973"/>
      <c r="Q34" s="1973"/>
      <c r="R34" s="1790"/>
    </row>
  </sheetData>
  <sheetProtection algorithmName="SHA-512" hashValue="BetFm/uK05FVF3cJXliJ0Acpsj5HaPys0kkPw7lpgipJyB1zV5ww+FUaI1UqJsnKyIbxXukXYmn2Rk9TyWCxzA==" saltValue="+Nkuel2+LPbuDGSvthLrCg==" spinCount="100000" sheet="1" objects="1" scenarios="1"/>
  <mergeCells count="10">
    <mergeCell ref="A34:Q34"/>
    <mergeCell ref="A31:J31"/>
    <mergeCell ref="A32:P32"/>
    <mergeCell ref="A30:P30"/>
    <mergeCell ref="A29:P29"/>
    <mergeCell ref="A1:P1"/>
    <mergeCell ref="A13:A14"/>
    <mergeCell ref="A15:A16"/>
    <mergeCell ref="A22:A23"/>
    <mergeCell ref="A24:A25"/>
  </mergeCells>
  <hyperlinks>
    <hyperlink ref="A29" location="_ftnref1" display="_ftnref1" xr:uid="{00000000-0004-0000-0200-000000000000}"/>
    <hyperlink ref="A30" location="_ftnref2" display="_ftnref2" xr:uid="{00000000-0004-0000-0200-000001000000}"/>
  </hyperlinks>
  <printOptions horizontalCentered="1" verticalCentered="1"/>
  <pageMargins left="0.25" right="0.25" top="0.64322916666666696" bottom="0.25" header="0.3" footer="0.3"/>
  <pageSetup scale="73" orientation="portrait" r:id="rId1"/>
  <headerFooter>
    <oddHeader>&amp;L&amp;9
Semi-Annual Child Welfare Report&amp;C&amp;"-,Bold"&amp;14ARIZONA DEPARTMENT of CHILD SAFETY&amp;R&amp;9
July 1, 2021 through December 31, 2021</oddHeader>
    <oddFooter>&amp;CPage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73"/>
  <sheetViews>
    <sheetView showGridLines="0" zoomScaleNormal="100" workbookViewId="0">
      <selection activeCell="V12" sqref="V12"/>
    </sheetView>
  </sheetViews>
  <sheetFormatPr defaultColWidth="9.140625" defaultRowHeight="15" x14ac:dyDescent="0.25"/>
  <cols>
    <col min="1" max="1" width="13.42578125" style="11" customWidth="1"/>
    <col min="2" max="2" width="8.42578125" style="11" customWidth="1"/>
    <col min="3" max="10" width="8.42578125" style="11" hidden="1" customWidth="1"/>
    <col min="11" max="18" width="8.42578125" style="11" customWidth="1"/>
    <col min="19" max="19" width="7.140625" style="11" customWidth="1"/>
    <col min="20" max="20" width="8.42578125" style="11" customWidth="1"/>
    <col min="21" max="21" width="7.140625" style="11" customWidth="1"/>
    <col min="22" max="22" width="8.42578125" style="11" customWidth="1"/>
    <col min="23" max="23" width="7.140625" style="11" customWidth="1"/>
    <col min="24" max="24" width="8.42578125" style="11" customWidth="1"/>
    <col min="25" max="25" width="7.140625" style="11" customWidth="1"/>
    <col min="26" max="26" width="8.42578125" style="11" customWidth="1"/>
    <col min="27" max="27" width="7.140625" style="11" customWidth="1"/>
    <col min="28" max="28" width="8.42578125" style="11" customWidth="1"/>
    <col min="29" max="16384" width="9.140625" style="11"/>
  </cols>
  <sheetData>
    <row r="1" spans="1:28" ht="21" x14ac:dyDescent="0.25">
      <c r="A1" s="2008" t="s">
        <v>100</v>
      </c>
      <c r="B1" s="2009"/>
      <c r="C1" s="2009"/>
      <c r="D1" s="2009"/>
      <c r="E1" s="2009"/>
      <c r="F1" s="2009"/>
      <c r="G1" s="2009"/>
      <c r="H1" s="2009"/>
      <c r="I1" s="2009"/>
      <c r="J1" s="2009"/>
      <c r="K1" s="2009"/>
      <c r="L1" s="2009"/>
      <c r="M1" s="2009"/>
      <c r="N1" s="2009"/>
      <c r="O1" s="2009"/>
      <c r="P1" s="2009"/>
      <c r="Q1" s="2009"/>
      <c r="R1" s="2009"/>
      <c r="S1" s="2009"/>
      <c r="T1" s="2009"/>
      <c r="U1" s="2009"/>
      <c r="V1" s="2009"/>
      <c r="W1" s="2009"/>
      <c r="X1" s="2009"/>
      <c r="Y1" s="2009"/>
      <c r="Z1" s="2009"/>
      <c r="AA1" s="2009"/>
      <c r="AB1" s="2009"/>
    </row>
    <row r="2" spans="1:28" ht="19.5" customHeight="1" thickBot="1" x14ac:dyDescent="0.3">
      <c r="A2" s="2010" t="s">
        <v>647</v>
      </c>
      <c r="B2" s="2011"/>
      <c r="C2" s="2011"/>
      <c r="D2" s="2011"/>
      <c r="E2" s="2011"/>
      <c r="F2" s="2011"/>
      <c r="G2" s="2011"/>
      <c r="H2" s="2011"/>
      <c r="I2" s="2011"/>
      <c r="J2" s="2011"/>
      <c r="K2" s="2011"/>
      <c r="L2" s="2011"/>
      <c r="M2" s="2011"/>
      <c r="N2" s="2011"/>
      <c r="O2" s="2011"/>
      <c r="P2" s="2011"/>
      <c r="Q2" s="2011"/>
      <c r="R2" s="2011"/>
      <c r="S2" s="2011"/>
      <c r="T2" s="2011"/>
      <c r="U2" s="2011"/>
      <c r="V2" s="2011"/>
      <c r="W2" s="2011"/>
      <c r="X2" s="2011"/>
      <c r="Y2" s="2011"/>
      <c r="Z2" s="2011"/>
      <c r="AA2" s="2011"/>
      <c r="AB2" s="2011"/>
    </row>
    <row r="3" spans="1:28" ht="36" customHeight="1" thickBot="1" x14ac:dyDescent="0.3">
      <c r="A3" s="1987"/>
      <c r="B3" s="1988"/>
      <c r="C3" s="1983" t="s">
        <v>21</v>
      </c>
      <c r="D3" s="1984"/>
      <c r="E3" s="1983" t="s">
        <v>22</v>
      </c>
      <c r="F3" s="1984"/>
      <c r="G3" s="1983" t="s">
        <v>23</v>
      </c>
      <c r="H3" s="1984"/>
      <c r="I3" s="1983" t="s">
        <v>24</v>
      </c>
      <c r="J3" s="1984"/>
      <c r="K3" s="1983" t="s">
        <v>266</v>
      </c>
      <c r="L3" s="1984"/>
      <c r="M3" s="1983" t="s">
        <v>267</v>
      </c>
      <c r="N3" s="1984"/>
      <c r="O3" s="1981" t="s">
        <v>490</v>
      </c>
      <c r="P3" s="1982"/>
      <c r="Q3" s="1983" t="s">
        <v>565</v>
      </c>
      <c r="R3" s="1984"/>
      <c r="S3" s="1981" t="s">
        <v>605</v>
      </c>
      <c r="T3" s="1982"/>
      <c r="U3" s="1981" t="s">
        <v>689</v>
      </c>
      <c r="V3" s="1982"/>
      <c r="W3" s="1981" t="s">
        <v>767</v>
      </c>
      <c r="X3" s="1982"/>
      <c r="Y3" s="1981" t="s">
        <v>832</v>
      </c>
      <c r="Z3" s="1982"/>
      <c r="AA3" s="1981" t="s">
        <v>905</v>
      </c>
      <c r="AB3" s="1982"/>
    </row>
    <row r="4" spans="1:28" ht="15" customHeight="1" x14ac:dyDescent="0.25">
      <c r="A4" s="1989" t="s">
        <v>530</v>
      </c>
      <c r="B4" s="1990"/>
      <c r="C4" s="1012">
        <v>26022</v>
      </c>
      <c r="D4" s="1013">
        <v>0.98363258363258366</v>
      </c>
      <c r="E4" s="1012">
        <v>24193</v>
      </c>
      <c r="F4" s="1013">
        <v>0.98598035619676405</v>
      </c>
      <c r="G4" s="1012">
        <v>24403</v>
      </c>
      <c r="H4" s="274">
        <v>0.98450800823012063</v>
      </c>
      <c r="I4" s="1012">
        <v>23226</v>
      </c>
      <c r="J4" s="274">
        <v>0.98502905127443907</v>
      </c>
      <c r="K4" s="1012">
        <v>23904</v>
      </c>
      <c r="L4" s="274">
        <v>0.98544749969081091</v>
      </c>
      <c r="M4" s="1012">
        <v>23899</v>
      </c>
      <c r="N4" s="274">
        <v>0.99116622428666223</v>
      </c>
      <c r="O4" s="1012">
        <v>23547</v>
      </c>
      <c r="P4" s="274">
        <v>0.9836250469944442</v>
      </c>
      <c r="Q4" s="1012">
        <v>22687</v>
      </c>
      <c r="R4" s="274">
        <f>Q4/Q6</f>
        <v>0.98186618194408382</v>
      </c>
      <c r="S4" s="1012">
        <v>23434</v>
      </c>
      <c r="T4" s="274">
        <f>S4/S6</f>
        <v>0.98148768637962813</v>
      </c>
      <c r="U4" s="1431">
        <v>20955</v>
      </c>
      <c r="V4" s="357">
        <f>U4/U6</f>
        <v>0.98398760330578516</v>
      </c>
      <c r="W4" s="1621">
        <v>21879</v>
      </c>
      <c r="X4" s="357">
        <f>W4/W6</f>
        <v>0.98434336617627205</v>
      </c>
      <c r="Y4" s="1794">
        <v>21933</v>
      </c>
      <c r="Z4" s="357">
        <f>Y4/Y6</f>
        <v>0.9850887042443297</v>
      </c>
      <c r="AA4" s="1870">
        <v>23343</v>
      </c>
      <c r="AB4" s="357">
        <f>AA4/AA6</f>
        <v>0.98551887190745591</v>
      </c>
    </row>
    <row r="5" spans="1:28" ht="15.75" customHeight="1" thickBot="1" x14ac:dyDescent="0.3">
      <c r="A5" s="1991" t="s">
        <v>237</v>
      </c>
      <c r="B5" s="1992"/>
      <c r="C5" s="1014">
        <v>433</v>
      </c>
      <c r="D5" s="1015">
        <v>1.6367416367416367E-2</v>
      </c>
      <c r="E5" s="1014">
        <v>344</v>
      </c>
      <c r="F5" s="1015">
        <v>1.4019643803235929E-2</v>
      </c>
      <c r="G5" s="1014">
        <v>384</v>
      </c>
      <c r="H5" s="275">
        <v>1.5491991769879372E-2</v>
      </c>
      <c r="I5" s="1014">
        <v>353</v>
      </c>
      <c r="J5" s="275">
        <v>1.497094872556088E-2</v>
      </c>
      <c r="K5" s="1014">
        <v>353</v>
      </c>
      <c r="L5" s="275">
        <v>1.4552500309189101E-2</v>
      </c>
      <c r="M5" s="1014">
        <v>213</v>
      </c>
      <c r="N5" s="275">
        <v>8.8337757133377572E-3</v>
      </c>
      <c r="O5" s="1014">
        <v>392</v>
      </c>
      <c r="P5" s="275">
        <v>1.6374953005555786E-2</v>
      </c>
      <c r="Q5" s="1014">
        <v>419</v>
      </c>
      <c r="R5" s="275">
        <f>Q5/Q6</f>
        <v>1.8133818055916212E-2</v>
      </c>
      <c r="S5" s="1014">
        <v>442</v>
      </c>
      <c r="T5" s="275">
        <f>S5/S6</f>
        <v>1.8512313620371923E-2</v>
      </c>
      <c r="U5" s="358">
        <v>341</v>
      </c>
      <c r="V5" s="359">
        <f>U5/U6</f>
        <v>1.6012396694214875E-2</v>
      </c>
      <c r="W5" s="358">
        <v>348</v>
      </c>
      <c r="X5" s="359">
        <f>W5/W6</f>
        <v>1.5656633823727898E-2</v>
      </c>
      <c r="Y5" s="358">
        <v>332</v>
      </c>
      <c r="Z5" s="359">
        <f>Y5/Y6</f>
        <v>1.4911295755670335E-2</v>
      </c>
      <c r="AA5" s="358">
        <v>343</v>
      </c>
      <c r="AB5" s="359">
        <f>AA5/AA6</f>
        <v>1.4481128092544119E-2</v>
      </c>
    </row>
    <row r="6" spans="1:28" ht="16.5" thickTop="1" thickBot="1" x14ac:dyDescent="0.3">
      <c r="A6" s="1993" t="s">
        <v>25</v>
      </c>
      <c r="B6" s="1994"/>
      <c r="C6" s="1016">
        <v>26455</v>
      </c>
      <c r="D6" s="1017">
        <v>1</v>
      </c>
      <c r="E6" s="1016">
        <v>24537</v>
      </c>
      <c r="F6" s="1017">
        <v>1</v>
      </c>
      <c r="G6" s="360">
        <v>24787</v>
      </c>
      <c r="H6" s="554">
        <v>1</v>
      </c>
      <c r="I6" s="360">
        <v>23579</v>
      </c>
      <c r="J6" s="554">
        <v>1</v>
      </c>
      <c r="K6" s="360">
        <v>24257</v>
      </c>
      <c r="L6" s="554">
        <v>1</v>
      </c>
      <c r="M6" s="360">
        <v>24112</v>
      </c>
      <c r="N6" s="554">
        <v>1</v>
      </c>
      <c r="O6" s="360">
        <v>23939</v>
      </c>
      <c r="P6" s="554">
        <v>1</v>
      </c>
      <c r="Q6" s="360">
        <f>SUM(Q4:Q5)</f>
        <v>23106</v>
      </c>
      <c r="R6" s="554">
        <f>SUM(R4:R5)</f>
        <v>1</v>
      </c>
      <c r="S6" s="360">
        <f>SUM(S4:S5)</f>
        <v>23876</v>
      </c>
      <c r="T6" s="554">
        <v>1</v>
      </c>
      <c r="U6" s="360">
        <f>SUM(U4:U5)</f>
        <v>21296</v>
      </c>
      <c r="V6" s="1443">
        <v>1</v>
      </c>
      <c r="W6" s="360">
        <f>SUM(W4:W5)</f>
        <v>22227</v>
      </c>
      <c r="X6" s="1443">
        <v>1</v>
      </c>
      <c r="Y6" s="360">
        <f>SUM(Y4:Y5)</f>
        <v>22265</v>
      </c>
      <c r="Z6" s="1443">
        <v>1</v>
      </c>
      <c r="AA6" s="360">
        <f>SUM(AA4:AA5)</f>
        <v>23686</v>
      </c>
      <c r="AB6" s="1443">
        <v>1</v>
      </c>
    </row>
    <row r="7" spans="1:28" ht="19.5" customHeight="1" x14ac:dyDescent="0.25">
      <c r="A7" s="2012" t="s">
        <v>646</v>
      </c>
      <c r="B7" s="2013"/>
      <c r="C7" s="2013"/>
      <c r="D7" s="2013"/>
      <c r="E7" s="2013"/>
      <c r="F7" s="2013"/>
      <c r="G7" s="2013"/>
      <c r="H7" s="2013"/>
      <c r="I7" s="2013"/>
      <c r="J7" s="2013"/>
      <c r="K7" s="2013"/>
      <c r="L7" s="2013"/>
      <c r="M7" s="2013"/>
      <c r="N7" s="2013"/>
      <c r="O7" s="2013"/>
      <c r="P7" s="2013"/>
      <c r="Q7" s="2013"/>
      <c r="R7" s="2013"/>
      <c r="S7" s="2013"/>
      <c r="T7" s="2013"/>
      <c r="U7" s="2013"/>
      <c r="V7" s="2013"/>
      <c r="W7" s="2013"/>
      <c r="X7" s="2013"/>
      <c r="Y7" s="2013"/>
      <c r="Z7" s="2013"/>
      <c r="AA7" s="2013"/>
      <c r="AB7" s="2013"/>
    </row>
    <row r="8" spans="1:28" x14ac:dyDescent="0.25">
      <c r="A8" s="1995" t="s">
        <v>16</v>
      </c>
      <c r="B8" s="1996"/>
      <c r="C8" s="1018">
        <v>19276</v>
      </c>
      <c r="D8" s="1013">
        <f>C8/C12</f>
        <v>0.72863352863352859</v>
      </c>
      <c r="E8" s="1018">
        <v>17493</v>
      </c>
      <c r="F8" s="1013">
        <f>E8/E12</f>
        <v>0.71292334026164572</v>
      </c>
      <c r="G8" s="1018">
        <v>17415</v>
      </c>
      <c r="H8" s="274">
        <f>G8/G12</f>
        <v>0.70258603300116995</v>
      </c>
      <c r="I8" s="1018">
        <v>16295</v>
      </c>
      <c r="J8" s="274">
        <f>I8/I12</f>
        <v>0.6910810466940922</v>
      </c>
      <c r="K8" s="1018">
        <v>17330</v>
      </c>
      <c r="L8" s="274">
        <v>0.71499999999999997</v>
      </c>
      <c r="M8" s="1018">
        <v>16744</v>
      </c>
      <c r="N8" s="274">
        <f>M8/M12</f>
        <v>0.69497364379695348</v>
      </c>
      <c r="O8" s="1018">
        <v>17119</v>
      </c>
      <c r="P8" s="274">
        <f>O8/O12</f>
        <v>0.71510923597476916</v>
      </c>
      <c r="Q8" s="1018">
        <v>15738</v>
      </c>
      <c r="R8" s="274">
        <f>Q8/Q12</f>
        <v>0.68112178654894828</v>
      </c>
      <c r="S8" s="1018">
        <v>15810</v>
      </c>
      <c r="T8" s="274">
        <f>S8/S12</f>
        <v>0.66217121795945721</v>
      </c>
      <c r="U8" s="1436">
        <v>14244</v>
      </c>
      <c r="V8" s="357">
        <f>U8/U12</f>
        <v>0.66885800150262964</v>
      </c>
      <c r="W8" s="1436">
        <v>14965</v>
      </c>
      <c r="X8" s="357">
        <f>W8/W12</f>
        <v>0.67328024474737935</v>
      </c>
      <c r="Y8" s="1436">
        <v>13686</v>
      </c>
      <c r="Z8" s="357">
        <f>Y8/Y12</f>
        <v>0.61468672804850666</v>
      </c>
      <c r="AA8" s="1436">
        <v>14073</v>
      </c>
      <c r="AB8" s="357">
        <f>AA8/AA12</f>
        <v>0.59414844211770668</v>
      </c>
    </row>
    <row r="9" spans="1:28" x14ac:dyDescent="0.25">
      <c r="A9" s="1995" t="s">
        <v>17</v>
      </c>
      <c r="B9" s="1996"/>
      <c r="C9" s="1018">
        <v>6086</v>
      </c>
      <c r="D9" s="1013">
        <f>C9/C12</f>
        <v>0.23005103005103006</v>
      </c>
      <c r="E9" s="1018">
        <v>6089</v>
      </c>
      <c r="F9" s="1013">
        <f>E9/E12</f>
        <v>0.24815584627297552</v>
      </c>
      <c r="G9" s="1018">
        <v>6206</v>
      </c>
      <c r="H9" s="274">
        <f>G9/G12</f>
        <v>0.25037317948924842</v>
      </c>
      <c r="I9" s="1018">
        <v>6221</v>
      </c>
      <c r="J9" s="274">
        <f>I9/I12</f>
        <v>0.26383646465074856</v>
      </c>
      <c r="K9" s="1018">
        <v>5767</v>
      </c>
      <c r="L9" s="274">
        <f>K9/K12</f>
        <v>0.23774580533454259</v>
      </c>
      <c r="M9" s="1018">
        <v>6293</v>
      </c>
      <c r="N9" s="274">
        <f>M9/M12</f>
        <v>0.26119619806582822</v>
      </c>
      <c r="O9" s="1018">
        <v>5839</v>
      </c>
      <c r="P9" s="274">
        <f>O9/O12</f>
        <v>0.24391160867204145</v>
      </c>
      <c r="Q9" s="1018">
        <v>6424</v>
      </c>
      <c r="R9" s="274">
        <f>Q9/Q12</f>
        <v>0.27802302432268677</v>
      </c>
      <c r="S9" s="1018">
        <v>7108</v>
      </c>
      <c r="T9" s="274">
        <f>S9/S12</f>
        <v>0.29770480817557382</v>
      </c>
      <c r="U9" s="1436">
        <v>6175</v>
      </c>
      <c r="V9" s="357">
        <f>U9/U12</f>
        <v>0.28996055597295267</v>
      </c>
      <c r="W9" s="1436">
        <v>6225</v>
      </c>
      <c r="X9" s="357">
        <f>W9/W12</f>
        <v>0.28006478607099472</v>
      </c>
      <c r="Y9" s="1436">
        <v>7175</v>
      </c>
      <c r="Z9" s="357">
        <f>Y9/Y12</f>
        <v>0.32225465977992362</v>
      </c>
      <c r="AA9" s="1436">
        <v>8083</v>
      </c>
      <c r="AB9" s="357">
        <f>AA9/AA12</f>
        <v>0.34125643840243181</v>
      </c>
    </row>
    <row r="10" spans="1:28" x14ac:dyDescent="0.25">
      <c r="A10" s="1995" t="s">
        <v>18</v>
      </c>
      <c r="B10" s="1996"/>
      <c r="C10" s="1019">
        <v>954</v>
      </c>
      <c r="D10" s="1013">
        <f>C10/C12</f>
        <v>3.6061236061236061E-2</v>
      </c>
      <c r="E10" s="1019">
        <v>788</v>
      </c>
      <c r="F10" s="1013">
        <f>E10/E12</f>
        <v>3.2114765456249743E-2</v>
      </c>
      <c r="G10" s="1018">
        <v>1030</v>
      </c>
      <c r="H10" s="274">
        <f>G10/G12</f>
        <v>4.1554040424416024E-2</v>
      </c>
      <c r="I10" s="1018">
        <v>950</v>
      </c>
      <c r="J10" s="274">
        <f>I10/I12</f>
        <v>4.0290088638195005E-2</v>
      </c>
      <c r="K10" s="1018">
        <v>1030</v>
      </c>
      <c r="L10" s="274">
        <f>K10/K12</f>
        <v>4.2461969740693405E-2</v>
      </c>
      <c r="M10" s="1018">
        <v>935</v>
      </c>
      <c r="N10" s="274">
        <f>M10/M12</f>
        <v>3.8807952517328687E-2</v>
      </c>
      <c r="O10" s="1018">
        <v>840</v>
      </c>
      <c r="P10" s="274">
        <f>O10/O12</f>
        <v>3.5089185011905256E-2</v>
      </c>
      <c r="Q10" s="1018">
        <v>804</v>
      </c>
      <c r="R10" s="274">
        <f>Q10/Q12</f>
        <v>3.4796156842378606E-2</v>
      </c>
      <c r="S10" s="1018">
        <v>815</v>
      </c>
      <c r="T10" s="274">
        <f>S10/S12</f>
        <v>3.4134695928966327E-2</v>
      </c>
      <c r="U10" s="1436">
        <v>749</v>
      </c>
      <c r="V10" s="357">
        <f>U10/U12</f>
        <v>3.5170924117205106E-2</v>
      </c>
      <c r="W10" s="1436">
        <v>861</v>
      </c>
      <c r="X10" s="357">
        <f>W10/W12</f>
        <v>3.8736671615602646E-2</v>
      </c>
      <c r="Y10" s="1436">
        <v>1072</v>
      </c>
      <c r="Z10" s="357">
        <f>Y10/Y12</f>
        <v>4.8147316415899394E-2</v>
      </c>
      <c r="AA10" s="1436">
        <v>1172</v>
      </c>
      <c r="AB10" s="357">
        <f>AA10/AA12</f>
        <v>4.9480705902220722E-2</v>
      </c>
    </row>
    <row r="11" spans="1:28" ht="15.75" customHeight="1" thickBot="1" x14ac:dyDescent="0.3">
      <c r="A11" s="2003" t="s">
        <v>19</v>
      </c>
      <c r="B11" s="2004"/>
      <c r="C11" s="1020">
        <v>139</v>
      </c>
      <c r="D11" s="1015">
        <f>C11/C12</f>
        <v>5.2542052542052546E-3</v>
      </c>
      <c r="E11" s="1020">
        <v>167</v>
      </c>
      <c r="F11" s="1015">
        <f>E11/E12</f>
        <v>6.8060480091290702E-3</v>
      </c>
      <c r="G11" s="1020">
        <v>136</v>
      </c>
      <c r="H11" s="275">
        <f>G11/G12</f>
        <v>5.4867470851656108E-3</v>
      </c>
      <c r="I11" s="1020">
        <v>113</v>
      </c>
      <c r="J11" s="275">
        <f>I11/I12</f>
        <v>4.7924000169642482E-3</v>
      </c>
      <c r="K11" s="1020">
        <v>130</v>
      </c>
      <c r="L11" s="275">
        <f>K11/K12</f>
        <v>5.3592777342622751E-3</v>
      </c>
      <c r="M11" s="1020">
        <v>121</v>
      </c>
      <c r="N11" s="275">
        <f>M11/M12</f>
        <v>5.0222056198895946E-3</v>
      </c>
      <c r="O11" s="1020">
        <v>141</v>
      </c>
      <c r="P11" s="275">
        <f>O11/O12</f>
        <v>5.8899703412840969E-3</v>
      </c>
      <c r="Q11" s="1020">
        <v>140</v>
      </c>
      <c r="R11" s="275">
        <f>Q11/Q12</f>
        <v>6.0590322859863238E-3</v>
      </c>
      <c r="S11" s="1020">
        <v>143</v>
      </c>
      <c r="T11" s="275">
        <f>S11/S12</f>
        <v>5.9892779360026802E-3</v>
      </c>
      <c r="U11" s="1442">
        <v>128</v>
      </c>
      <c r="V11" s="359">
        <f>U11/U12</f>
        <v>6.0105184072126224E-3</v>
      </c>
      <c r="W11" s="1442">
        <v>176</v>
      </c>
      <c r="X11" s="359">
        <f>W11/W12</f>
        <v>7.9182975660233058E-3</v>
      </c>
      <c r="Y11" s="1442">
        <v>332</v>
      </c>
      <c r="Z11" s="359">
        <f>Y11/Y12</f>
        <v>1.4911295755670335E-2</v>
      </c>
      <c r="AA11" s="1442">
        <v>358</v>
      </c>
      <c r="AB11" s="359">
        <f>AA11/AA12</f>
        <v>1.51144135776408E-2</v>
      </c>
    </row>
    <row r="12" spans="1:28" ht="16.5" thickTop="1" thickBot="1" x14ac:dyDescent="0.3">
      <c r="A12" s="2005" t="s">
        <v>20</v>
      </c>
      <c r="B12" s="2006"/>
      <c r="C12" s="1021">
        <f>SUM(C8:C11)</f>
        <v>26455</v>
      </c>
      <c r="D12" s="1017">
        <f>C12/C12</f>
        <v>1</v>
      </c>
      <c r="E12" s="1021">
        <f>SUM(E8:E11)</f>
        <v>24537</v>
      </c>
      <c r="F12" s="1017">
        <f>E12/E12</f>
        <v>1</v>
      </c>
      <c r="G12" s="1420">
        <f>SUM(G8:G11)</f>
        <v>24787</v>
      </c>
      <c r="H12" s="554">
        <f>G12/G12</f>
        <v>1</v>
      </c>
      <c r="I12" s="1420">
        <f>SUM(I8:I11)</f>
        <v>23579</v>
      </c>
      <c r="J12" s="554">
        <f>I12/I12</f>
        <v>1</v>
      </c>
      <c r="K12" s="1420">
        <f>SUM(K8:K11)</f>
        <v>24257</v>
      </c>
      <c r="L12" s="554">
        <f>K12/K12</f>
        <v>1</v>
      </c>
      <c r="M12" s="1420">
        <f>SUM(M8:M11)</f>
        <v>24093</v>
      </c>
      <c r="N12" s="554">
        <f>M12/M12</f>
        <v>1</v>
      </c>
      <c r="O12" s="1420">
        <f>SUM(O8:O11)</f>
        <v>23939</v>
      </c>
      <c r="P12" s="554">
        <f>O12/O12</f>
        <v>1</v>
      </c>
      <c r="Q12" s="1420">
        <f>SUM(Q8:Q11)</f>
        <v>23106</v>
      </c>
      <c r="R12" s="554">
        <f>SUM(R8:R11)</f>
        <v>1</v>
      </c>
      <c r="S12" s="1420">
        <f>SUM(S8:S11)</f>
        <v>23876</v>
      </c>
      <c r="T12" s="554">
        <f>S12/S12</f>
        <v>1</v>
      </c>
      <c r="U12" s="1420">
        <f>SUM(U8:U11)</f>
        <v>21296</v>
      </c>
      <c r="V12" s="1443">
        <f>U12/U12</f>
        <v>1</v>
      </c>
      <c r="W12" s="1420">
        <f>SUM(W8:W11)</f>
        <v>22227</v>
      </c>
      <c r="X12" s="1443">
        <f>W12/W12</f>
        <v>1</v>
      </c>
      <c r="Y12" s="1420">
        <f>SUM(Y8:Y11)</f>
        <v>22265</v>
      </c>
      <c r="Z12" s="1443">
        <f>Y12/Y12</f>
        <v>1</v>
      </c>
      <c r="AA12" s="1420">
        <f>SUM(AA8:AA11)</f>
        <v>23686</v>
      </c>
      <c r="AB12" s="1443">
        <f>AA12/AA12</f>
        <v>1</v>
      </c>
    </row>
    <row r="13" spans="1:28" ht="19.5" customHeight="1" thickBot="1" x14ac:dyDescent="0.3">
      <c r="A13" s="2014" t="s">
        <v>648</v>
      </c>
      <c r="B13" s="2015"/>
      <c r="C13" s="2015"/>
      <c r="D13" s="2015"/>
      <c r="E13" s="2015"/>
      <c r="F13" s="2015"/>
      <c r="G13" s="2015"/>
      <c r="H13" s="2015"/>
      <c r="I13" s="2015"/>
      <c r="J13" s="2015"/>
      <c r="K13" s="2015"/>
      <c r="L13" s="2015"/>
      <c r="M13" s="2015"/>
      <c r="N13" s="2015"/>
      <c r="O13" s="2015"/>
      <c r="P13" s="2015"/>
      <c r="Q13" s="2015"/>
      <c r="R13" s="2015"/>
      <c r="S13" s="2015"/>
      <c r="T13" s="2015"/>
      <c r="U13" s="2015"/>
      <c r="V13" s="2015"/>
      <c r="W13" s="2015"/>
      <c r="X13" s="2015"/>
      <c r="Y13" s="2015"/>
      <c r="Z13" s="2015"/>
      <c r="AA13" s="2015"/>
      <c r="AB13" s="2015"/>
    </row>
    <row r="14" spans="1:28" x14ac:dyDescent="0.25">
      <c r="A14" s="1985" t="s">
        <v>44</v>
      </c>
      <c r="B14" s="1986"/>
      <c r="C14" s="1018">
        <v>4962</v>
      </c>
      <c r="D14" s="1022">
        <v>0.18756378756378755</v>
      </c>
      <c r="E14" s="1018">
        <v>5049</v>
      </c>
      <c r="F14" s="1022">
        <v>0.20577087663528548</v>
      </c>
      <c r="G14" s="1018">
        <v>4990</v>
      </c>
      <c r="H14" s="274">
        <v>0.20131520555129706</v>
      </c>
      <c r="I14" s="1018">
        <v>4377</v>
      </c>
      <c r="J14" s="274">
        <v>0.18563128207303109</v>
      </c>
      <c r="K14" s="1018">
        <v>4457</v>
      </c>
      <c r="L14" s="274">
        <v>0.18374077585851506</v>
      </c>
      <c r="M14" s="1018">
        <v>4049</v>
      </c>
      <c r="N14" s="274">
        <v>0.1680571120242394</v>
      </c>
      <c r="O14" s="1018">
        <v>4160</v>
      </c>
      <c r="P14" s="274">
        <v>0.1737750114875308</v>
      </c>
      <c r="Q14" s="1018">
        <v>3777</v>
      </c>
      <c r="R14" s="274">
        <f>Q14/Q18</f>
        <v>0.16346403531550247</v>
      </c>
      <c r="S14" s="1018">
        <v>3957</v>
      </c>
      <c r="T14" s="274">
        <f>S14/S18</f>
        <v>0.16573127827106718</v>
      </c>
      <c r="U14" s="1436">
        <v>3504</v>
      </c>
      <c r="V14" s="1437">
        <f>U14/U18</f>
        <v>0.16453794139744554</v>
      </c>
      <c r="W14" s="1436">
        <v>3630</v>
      </c>
      <c r="X14" s="1437">
        <f>W14/W18</f>
        <v>0.16331488729923066</v>
      </c>
      <c r="Y14" s="1436">
        <v>3291</v>
      </c>
      <c r="Z14" s="1437">
        <f>Y14/Y18</f>
        <v>0.14781046485515384</v>
      </c>
      <c r="AA14" s="1436">
        <v>3635</v>
      </c>
      <c r="AB14" s="1437">
        <f>AA14/AA18</f>
        <v>0.15346618255509584</v>
      </c>
    </row>
    <row r="15" spans="1:28" x14ac:dyDescent="0.25">
      <c r="A15" s="2020" t="s">
        <v>48</v>
      </c>
      <c r="B15" s="2021"/>
      <c r="C15" s="1018">
        <v>4817</v>
      </c>
      <c r="D15" s="1022">
        <v>0.18208278208278209</v>
      </c>
      <c r="E15" s="1018">
        <v>6903</v>
      </c>
      <c r="F15" s="1022">
        <v>0.28133023597016749</v>
      </c>
      <c r="G15" s="1018">
        <v>10347</v>
      </c>
      <c r="H15" s="274">
        <v>0.41799999999999998</v>
      </c>
      <c r="I15" s="1018">
        <v>9494</v>
      </c>
      <c r="J15" s="274">
        <v>0.40300000000000002</v>
      </c>
      <c r="K15" s="1018">
        <v>10123</v>
      </c>
      <c r="L15" s="274">
        <v>0.41699999999999998</v>
      </c>
      <c r="M15" s="1018">
        <v>9749</v>
      </c>
      <c r="N15" s="274">
        <v>0.40464035196945169</v>
      </c>
      <c r="O15" s="1018">
        <v>9152</v>
      </c>
      <c r="P15" s="274">
        <v>0.38230502527256777</v>
      </c>
      <c r="Q15" s="1018">
        <v>8985</v>
      </c>
      <c r="R15" s="274">
        <v>0.38900000000000001</v>
      </c>
      <c r="S15" s="1018">
        <v>9031</v>
      </c>
      <c r="T15" s="274">
        <f>S15/S18</f>
        <v>0.37824593734293854</v>
      </c>
      <c r="U15" s="1436">
        <v>8353</v>
      </c>
      <c r="V15" s="357">
        <f>U15/U18</f>
        <v>0.39223328324567996</v>
      </c>
      <c r="W15" s="1436">
        <v>8879</v>
      </c>
      <c r="X15" s="357">
        <f>W15/W18</f>
        <v>0.39946911414045982</v>
      </c>
      <c r="Y15" s="1436">
        <v>8378</v>
      </c>
      <c r="Z15" s="357">
        <f>Y15/Y18</f>
        <v>0.37628565012351223</v>
      </c>
      <c r="AA15" s="1436">
        <v>8726</v>
      </c>
      <c r="AB15" s="357">
        <f>AA15/AA18</f>
        <v>0.36840327619690955</v>
      </c>
    </row>
    <row r="16" spans="1:28" x14ac:dyDescent="0.25">
      <c r="A16" s="2020" t="s">
        <v>45</v>
      </c>
      <c r="B16" s="2021"/>
      <c r="C16" s="1018">
        <v>10817</v>
      </c>
      <c r="D16" s="1022">
        <v>0.40888300888300888</v>
      </c>
      <c r="E16" s="1018">
        <v>8982</v>
      </c>
      <c r="F16" s="1022">
        <v>0.36605942046704976</v>
      </c>
      <c r="G16" s="1018">
        <v>8848</v>
      </c>
      <c r="H16" s="274">
        <v>0.3569613103643039</v>
      </c>
      <c r="I16" s="1018">
        <v>9449</v>
      </c>
      <c r="J16" s="274">
        <v>0.40073794478137326</v>
      </c>
      <c r="K16" s="1018">
        <v>9374</v>
      </c>
      <c r="L16" s="274">
        <v>0.38644514985365047</v>
      </c>
      <c r="M16" s="1018">
        <v>9986</v>
      </c>
      <c r="N16" s="274">
        <v>0.4144772340513842</v>
      </c>
      <c r="O16" s="1018">
        <v>10252</v>
      </c>
      <c r="P16" s="274">
        <v>0.42825514850244373</v>
      </c>
      <c r="Q16" s="1018">
        <v>10059</v>
      </c>
      <c r="R16" s="274">
        <f>Q16/Q18</f>
        <v>0.43534146974811738</v>
      </c>
      <c r="S16" s="1018">
        <v>10593</v>
      </c>
      <c r="T16" s="274">
        <f>S16/S18</f>
        <v>0.4436672809515832</v>
      </c>
      <c r="U16" s="1436">
        <v>9158</v>
      </c>
      <c r="V16" s="1438">
        <f>U16/U18</f>
        <v>0.43003380916604056</v>
      </c>
      <c r="W16" s="1436">
        <v>9470</v>
      </c>
      <c r="X16" s="1438">
        <f>W16/W18</f>
        <v>0.42605839744454943</v>
      </c>
      <c r="Y16" s="1436">
        <v>10327</v>
      </c>
      <c r="Z16" s="1438">
        <f>Y16/Y18</f>
        <v>0.46382214237592634</v>
      </c>
      <c r="AA16" s="1436">
        <v>11067</v>
      </c>
      <c r="AB16" s="1438">
        <f>AA16/AA18</f>
        <v>0.46723803090433169</v>
      </c>
    </row>
    <row r="17" spans="1:28" ht="15.75" thickBot="1" x14ac:dyDescent="0.3">
      <c r="A17" s="2018" t="s">
        <v>49</v>
      </c>
      <c r="B17" s="2019"/>
      <c r="C17" s="1023">
        <v>5859</v>
      </c>
      <c r="D17" s="1024">
        <v>0.22147042147042148</v>
      </c>
      <c r="E17" s="1023">
        <v>3603</v>
      </c>
      <c r="F17" s="1024">
        <v>0.14683946692749725</v>
      </c>
      <c r="G17" s="1020">
        <v>602</v>
      </c>
      <c r="H17" s="275">
        <v>2.4286924597571306E-2</v>
      </c>
      <c r="I17" s="1020">
        <v>259</v>
      </c>
      <c r="J17" s="275">
        <v>1.0984350481360533E-2</v>
      </c>
      <c r="K17" s="1020">
        <v>303</v>
      </c>
      <c r="L17" s="275">
        <v>1.2491239642165149E-2</v>
      </c>
      <c r="M17" s="1020">
        <v>309</v>
      </c>
      <c r="N17" s="275">
        <v>1.2825301954924666E-2</v>
      </c>
      <c r="O17" s="1020">
        <v>375</v>
      </c>
      <c r="P17" s="275">
        <v>1.5664814737457705E-2</v>
      </c>
      <c r="Q17" s="1020">
        <v>285</v>
      </c>
      <c r="R17" s="275">
        <f>Q17/Q18</f>
        <v>1.2334458582186444E-2</v>
      </c>
      <c r="S17" s="1020">
        <v>295</v>
      </c>
      <c r="T17" s="275">
        <f>S17/S18</f>
        <v>1.2355503434411124E-2</v>
      </c>
      <c r="U17" s="1439">
        <v>281</v>
      </c>
      <c r="V17" s="1440">
        <f>U17/U18</f>
        <v>1.3194966190833959E-2</v>
      </c>
      <c r="W17" s="1439">
        <v>248</v>
      </c>
      <c r="X17" s="1440">
        <f>W17/W18</f>
        <v>1.1157601115760111E-2</v>
      </c>
      <c r="Y17" s="1439">
        <v>269</v>
      </c>
      <c r="Z17" s="1440">
        <f>Y17/Y18</f>
        <v>1.208174264540759E-2</v>
      </c>
      <c r="AA17" s="1439">
        <v>258</v>
      </c>
      <c r="AB17" s="1440">
        <f>AA17/AA18</f>
        <v>1.0892510343662924E-2</v>
      </c>
    </row>
    <row r="18" spans="1:28" ht="16.5" thickTop="1" thickBot="1" x14ac:dyDescent="0.3">
      <c r="A18" s="2016" t="s">
        <v>20</v>
      </c>
      <c r="B18" s="2017"/>
      <c r="C18" s="1021">
        <f>SUM(C14:C17)</f>
        <v>26455</v>
      </c>
      <c r="D18" s="1025">
        <f>C18/C18</f>
        <v>1</v>
      </c>
      <c r="E18" s="1021">
        <f>SUM(E14:E17)</f>
        <v>24537</v>
      </c>
      <c r="F18" s="1025">
        <f>E18/E18</f>
        <v>1</v>
      </c>
      <c r="G18" s="1420">
        <f>SUM(G14:G17)</f>
        <v>24787</v>
      </c>
      <c r="H18" s="554">
        <f>G18/G18</f>
        <v>1</v>
      </c>
      <c r="I18" s="1420">
        <f>SUM(I14:I17)</f>
        <v>23579</v>
      </c>
      <c r="J18" s="554">
        <f>I18/I18</f>
        <v>1</v>
      </c>
      <c r="K18" s="1420">
        <f>SUM(K14:K17)</f>
        <v>24257</v>
      </c>
      <c r="L18" s="554">
        <f>K18/K18</f>
        <v>1</v>
      </c>
      <c r="M18" s="1420">
        <f>SUM(M14:M17)</f>
        <v>24093</v>
      </c>
      <c r="N18" s="554">
        <f>M18/M18</f>
        <v>1</v>
      </c>
      <c r="O18" s="1420">
        <f>SUM(O14:O17)</f>
        <v>23939</v>
      </c>
      <c r="P18" s="554">
        <f>O18/O18</f>
        <v>1</v>
      </c>
      <c r="Q18" s="1420">
        <f>SUM(Q14:Q17)</f>
        <v>23106</v>
      </c>
      <c r="R18" s="554">
        <f>SUM(R14:R17)</f>
        <v>1.0001399636458064</v>
      </c>
      <c r="S18" s="1420">
        <f>SUM(S14:S17)</f>
        <v>23876</v>
      </c>
      <c r="T18" s="554">
        <f>S18/S18</f>
        <v>1</v>
      </c>
      <c r="U18" s="1420">
        <f>SUM(U14:U17)</f>
        <v>21296</v>
      </c>
      <c r="V18" s="1441">
        <f>U18/U18</f>
        <v>1</v>
      </c>
      <c r="W18" s="1420">
        <f>SUM(W14:W17)</f>
        <v>22227</v>
      </c>
      <c r="X18" s="1441">
        <f>W18/W18</f>
        <v>1</v>
      </c>
      <c r="Y18" s="1420">
        <f>SUM(Y14:Y17)</f>
        <v>22265</v>
      </c>
      <c r="Z18" s="1441">
        <f>Y18/Y18</f>
        <v>1</v>
      </c>
      <c r="AA18" s="1420">
        <f>SUM(AA14:AA17)</f>
        <v>23686</v>
      </c>
      <c r="AB18" s="1441">
        <f>AA18/AA18</f>
        <v>1</v>
      </c>
    </row>
    <row r="19" spans="1:28" ht="14.25" customHeight="1" x14ac:dyDescent="0.25">
      <c r="A19" s="1730"/>
      <c r="B19" s="1731"/>
      <c r="C19" s="1732"/>
      <c r="D19" s="1733"/>
      <c r="E19" s="1732"/>
      <c r="F19" s="1733"/>
      <c r="G19" s="1732"/>
      <c r="H19" s="1733"/>
      <c r="I19" s="1732"/>
      <c r="J19" s="1733"/>
      <c r="K19" s="1732"/>
      <c r="L19" s="1733"/>
      <c r="M19" s="1732"/>
      <c r="N19" s="1733"/>
      <c r="O19" s="1732"/>
      <c r="P19" s="1733"/>
      <c r="Q19" s="1732"/>
      <c r="R19" s="1734"/>
      <c r="S19" s="1732"/>
      <c r="T19" s="1733"/>
    </row>
    <row r="20" spans="1:28" ht="19.5" customHeight="1" x14ac:dyDescent="0.25">
      <c r="A20" s="1999" t="s">
        <v>881</v>
      </c>
      <c r="B20" s="2000"/>
      <c r="C20" s="2000"/>
      <c r="D20" s="2000"/>
      <c r="E20" s="2000"/>
      <c r="F20" s="2000"/>
      <c r="G20" s="2000"/>
      <c r="H20" s="2000"/>
      <c r="I20" s="2000"/>
      <c r="J20" s="2000"/>
      <c r="K20" s="2000"/>
      <c r="L20" s="2000"/>
      <c r="M20" s="2000"/>
      <c r="N20" s="2000"/>
      <c r="O20" s="2000"/>
      <c r="P20" s="2000"/>
      <c r="Q20" s="2000"/>
      <c r="R20" s="2000"/>
      <c r="S20" s="2000"/>
      <c r="T20" s="2000"/>
      <c r="U20" s="2000"/>
      <c r="V20" s="2000"/>
      <c r="W20" s="2000"/>
      <c r="X20" s="2000"/>
      <c r="Y20" s="2000"/>
      <c r="Z20" s="2000"/>
    </row>
    <row r="21" spans="1:28" ht="14.25" customHeight="1" thickBot="1" x14ac:dyDescent="0.3">
      <c r="A21" s="1997" t="s">
        <v>906</v>
      </c>
      <c r="B21" s="1998"/>
      <c r="C21" s="1998"/>
      <c r="D21" s="1998"/>
      <c r="E21" s="1998"/>
      <c r="F21" s="1998"/>
      <c r="G21" s="1998"/>
      <c r="H21" s="1998"/>
      <c r="I21" s="1998"/>
      <c r="J21" s="1998"/>
      <c r="K21" s="1998"/>
      <c r="L21" s="1998"/>
      <c r="M21" s="1998"/>
      <c r="N21" s="1998"/>
      <c r="O21" s="1998"/>
      <c r="P21" s="1998"/>
      <c r="Q21" s="1998"/>
      <c r="R21" s="1998"/>
      <c r="S21" s="1998"/>
      <c r="T21" s="1998"/>
      <c r="U21" s="1998"/>
      <c r="V21" s="1998"/>
      <c r="W21" s="1998"/>
      <c r="X21" s="1998"/>
      <c r="Y21" s="1998"/>
      <c r="Z21" s="1998"/>
    </row>
    <row r="22" spans="1:28" ht="72" customHeight="1" thickBot="1" x14ac:dyDescent="0.3">
      <c r="A22" s="1739"/>
      <c r="B22" s="1034" t="s">
        <v>27</v>
      </c>
      <c r="C22" s="1740"/>
      <c r="D22" s="1740"/>
      <c r="E22" s="1740"/>
      <c r="F22" s="1740"/>
      <c r="G22" s="1740"/>
      <c r="H22" s="1740"/>
      <c r="I22" s="1740"/>
      <c r="J22" s="1740"/>
      <c r="K22" s="1741" t="s">
        <v>28</v>
      </c>
      <c r="L22" s="1741" t="s">
        <v>29</v>
      </c>
      <c r="M22" s="1741" t="s">
        <v>30</v>
      </c>
      <c r="N22" s="1741" t="s">
        <v>31</v>
      </c>
      <c r="O22" s="1741" t="s">
        <v>32</v>
      </c>
      <c r="P22" s="1741" t="s">
        <v>33</v>
      </c>
      <c r="Q22" s="1741" t="s">
        <v>34</v>
      </c>
      <c r="R22" s="1741" t="s">
        <v>35</v>
      </c>
      <c r="S22" s="1741" t="s">
        <v>36</v>
      </c>
      <c r="T22" s="1741" t="s">
        <v>37</v>
      </c>
      <c r="U22" s="1741" t="s">
        <v>38</v>
      </c>
      <c r="V22" s="1741" t="s">
        <v>39</v>
      </c>
      <c r="W22" s="1741" t="s">
        <v>40</v>
      </c>
      <c r="X22" s="1742" t="s">
        <v>41</v>
      </c>
      <c r="Y22" s="1034" t="s">
        <v>42</v>
      </c>
      <c r="Z22" s="1742" t="s">
        <v>43</v>
      </c>
    </row>
    <row r="23" spans="1:28" ht="15.75" thickTop="1" x14ac:dyDescent="0.25">
      <c r="A23" s="1735" t="s">
        <v>44</v>
      </c>
      <c r="B23" s="1872">
        <v>0</v>
      </c>
      <c r="C23" s="1873"/>
      <c r="D23" s="1873"/>
      <c r="E23" s="1873"/>
      <c r="F23" s="1873"/>
      <c r="G23" s="1873"/>
      <c r="H23" s="1873"/>
      <c r="I23" s="1873"/>
      <c r="J23" s="1873"/>
      <c r="K23" s="1874">
        <v>0</v>
      </c>
      <c r="L23" s="1874">
        <v>0</v>
      </c>
      <c r="M23" s="1874">
        <v>0</v>
      </c>
      <c r="N23" s="1874">
        <v>0</v>
      </c>
      <c r="O23" s="1874">
        <v>0</v>
      </c>
      <c r="P23" s="1874">
        <v>0</v>
      </c>
      <c r="Q23" s="1445">
        <v>0</v>
      </c>
      <c r="R23" s="1445">
        <v>0</v>
      </c>
      <c r="S23" s="1445">
        <v>0</v>
      </c>
      <c r="T23" s="1445">
        <v>0</v>
      </c>
      <c r="U23" s="1445">
        <v>0</v>
      </c>
      <c r="V23" s="1445">
        <v>0</v>
      </c>
      <c r="W23" s="1445">
        <v>0</v>
      </c>
      <c r="X23" s="1875">
        <v>0</v>
      </c>
      <c r="Y23" s="1027">
        <f t="shared" ref="Y23:Y28" si="0">SUM(B23:X23)</f>
        <v>0</v>
      </c>
      <c r="Z23" s="1884" t="e">
        <f>Y23/Y27</f>
        <v>#DIV/0!</v>
      </c>
    </row>
    <row r="24" spans="1:28" x14ac:dyDescent="0.25">
      <c r="A24" s="1736" t="s">
        <v>48</v>
      </c>
      <c r="B24" s="1876">
        <v>0</v>
      </c>
      <c r="C24" s="1877"/>
      <c r="D24" s="1877"/>
      <c r="E24" s="1877"/>
      <c r="F24" s="1877"/>
      <c r="G24" s="1877"/>
      <c r="H24" s="1877"/>
      <c r="I24" s="1877"/>
      <c r="J24" s="1877"/>
      <c r="K24" s="1878">
        <v>0</v>
      </c>
      <c r="L24" s="1878">
        <v>0</v>
      </c>
      <c r="M24" s="1878">
        <v>0</v>
      </c>
      <c r="N24" s="1878">
        <v>0</v>
      </c>
      <c r="O24" s="1878">
        <v>0</v>
      </c>
      <c r="P24" s="1878">
        <v>0</v>
      </c>
      <c r="Q24" s="361">
        <v>0</v>
      </c>
      <c r="R24" s="361">
        <v>0</v>
      </c>
      <c r="S24" s="361">
        <v>0</v>
      </c>
      <c r="T24" s="361">
        <v>0</v>
      </c>
      <c r="U24" s="361">
        <v>0</v>
      </c>
      <c r="V24" s="361">
        <v>0</v>
      </c>
      <c r="W24" s="361">
        <v>0</v>
      </c>
      <c r="X24" s="1879">
        <v>0</v>
      </c>
      <c r="Y24" s="1122">
        <f t="shared" si="0"/>
        <v>0</v>
      </c>
      <c r="Z24" s="1885" t="e">
        <f>Y24/Y27</f>
        <v>#DIV/0!</v>
      </c>
    </row>
    <row r="25" spans="1:28" x14ac:dyDescent="0.25">
      <c r="A25" s="1736" t="s">
        <v>45</v>
      </c>
      <c r="B25" s="1876">
        <v>0</v>
      </c>
      <c r="C25" s="1877"/>
      <c r="D25" s="1877"/>
      <c r="E25" s="1877"/>
      <c r="F25" s="1877"/>
      <c r="G25" s="1877"/>
      <c r="H25" s="1877"/>
      <c r="I25" s="1877"/>
      <c r="J25" s="1877"/>
      <c r="K25" s="1878">
        <v>0</v>
      </c>
      <c r="L25" s="1878">
        <v>0</v>
      </c>
      <c r="M25" s="1878">
        <v>0</v>
      </c>
      <c r="N25" s="1878">
        <v>0</v>
      </c>
      <c r="O25" s="1878">
        <v>0</v>
      </c>
      <c r="P25" s="1878">
        <v>0</v>
      </c>
      <c r="Q25" s="361">
        <v>0</v>
      </c>
      <c r="R25" s="361">
        <v>0</v>
      </c>
      <c r="S25" s="361">
        <v>0</v>
      </c>
      <c r="T25" s="361">
        <v>0</v>
      </c>
      <c r="U25" s="361">
        <v>0</v>
      </c>
      <c r="V25" s="361">
        <v>0</v>
      </c>
      <c r="W25" s="361">
        <v>0</v>
      </c>
      <c r="X25" s="1879">
        <v>0</v>
      </c>
      <c r="Y25" s="1122">
        <f>SUM(B25:X25)</f>
        <v>0</v>
      </c>
      <c r="Z25" s="1885" t="e">
        <f>Y25/Y27</f>
        <v>#DIV/0!</v>
      </c>
    </row>
    <row r="26" spans="1:28" ht="15.75" thickBot="1" x14ac:dyDescent="0.3">
      <c r="A26" s="1737" t="s">
        <v>49</v>
      </c>
      <c r="B26" s="1880">
        <v>0</v>
      </c>
      <c r="C26" s="1881"/>
      <c r="D26" s="1881"/>
      <c r="E26" s="1881"/>
      <c r="F26" s="1881"/>
      <c r="G26" s="1881"/>
      <c r="H26" s="1881"/>
      <c r="I26" s="1881"/>
      <c r="J26" s="1881"/>
      <c r="K26" s="1882">
        <v>0</v>
      </c>
      <c r="L26" s="1882">
        <v>0</v>
      </c>
      <c r="M26" s="1882">
        <v>0</v>
      </c>
      <c r="N26" s="1882">
        <v>0</v>
      </c>
      <c r="O26" s="1882">
        <v>0</v>
      </c>
      <c r="P26" s="1882">
        <v>0</v>
      </c>
      <c r="Q26" s="362">
        <v>0</v>
      </c>
      <c r="R26" s="362">
        <v>0</v>
      </c>
      <c r="S26" s="362">
        <v>0</v>
      </c>
      <c r="T26" s="362">
        <v>0</v>
      </c>
      <c r="U26" s="362">
        <v>0</v>
      </c>
      <c r="V26" s="362">
        <v>0</v>
      </c>
      <c r="W26" s="362">
        <v>0</v>
      </c>
      <c r="X26" s="1883">
        <v>0</v>
      </c>
      <c r="Y26" s="1123">
        <f t="shared" si="0"/>
        <v>0</v>
      </c>
      <c r="Z26" s="1886" t="e">
        <f>Y26/Y27</f>
        <v>#DIV/0!</v>
      </c>
    </row>
    <row r="27" spans="1:28" ht="15.75" thickTop="1" x14ac:dyDescent="0.25">
      <c r="A27" s="1735" t="s">
        <v>26</v>
      </c>
      <c r="B27" s="1038">
        <f>SUM(B23:B26)</f>
        <v>0</v>
      </c>
      <c r="C27" s="1661"/>
      <c r="D27" s="1661"/>
      <c r="E27" s="1661"/>
      <c r="F27" s="1661"/>
      <c r="G27" s="1661"/>
      <c r="H27" s="1661"/>
      <c r="I27" s="1661"/>
      <c r="J27" s="1661"/>
      <c r="K27" s="72">
        <f>SUM(K23:K26)</f>
        <v>0</v>
      </c>
      <c r="L27" s="72">
        <f t="shared" ref="L27:W27" si="1">SUM(L23:L26)</f>
        <v>0</v>
      </c>
      <c r="M27" s="72">
        <f t="shared" si="1"/>
        <v>0</v>
      </c>
      <c r="N27" s="72">
        <f t="shared" si="1"/>
        <v>0</v>
      </c>
      <c r="O27" s="72">
        <f t="shared" si="1"/>
        <v>0</v>
      </c>
      <c r="P27" s="72">
        <f t="shared" si="1"/>
        <v>0</v>
      </c>
      <c r="Q27" s="72">
        <f t="shared" si="1"/>
        <v>0</v>
      </c>
      <c r="R27" s="72">
        <f t="shared" si="1"/>
        <v>0</v>
      </c>
      <c r="S27" s="72">
        <f t="shared" si="1"/>
        <v>0</v>
      </c>
      <c r="T27" s="72">
        <f t="shared" si="1"/>
        <v>0</v>
      </c>
      <c r="U27" s="72">
        <f t="shared" si="1"/>
        <v>0</v>
      </c>
      <c r="V27" s="72">
        <f t="shared" si="1"/>
        <v>0</v>
      </c>
      <c r="W27" s="72">
        <f t="shared" si="1"/>
        <v>0</v>
      </c>
      <c r="X27" s="1743">
        <f>SUM(X23:X26)</f>
        <v>0</v>
      </c>
      <c r="Y27" s="1027">
        <f t="shared" si="0"/>
        <v>0</v>
      </c>
      <c r="Z27" s="1887" t="e">
        <f>Y27/Y27</f>
        <v>#DIV/0!</v>
      </c>
    </row>
    <row r="28" spans="1:28" ht="15.75" thickBot="1" x14ac:dyDescent="0.3">
      <c r="A28" s="1738" t="s">
        <v>132</v>
      </c>
      <c r="B28" s="1888" t="e">
        <f>B27/$Y$27</f>
        <v>#DIV/0!</v>
      </c>
      <c r="C28" s="1889" t="e">
        <f>C27/$Y$27</f>
        <v>#DIV/0!</v>
      </c>
      <c r="D28" s="1889" t="e">
        <f>D27/$Y$27</f>
        <v>#DIV/0!</v>
      </c>
      <c r="E28" s="1889" t="e">
        <f>E27/$Y$27</f>
        <v>#DIV/0!</v>
      </c>
      <c r="F28" s="1889" t="e">
        <f>F27/$Y$27</f>
        <v>#DIV/0!</v>
      </c>
      <c r="G28" s="1889"/>
      <c r="H28" s="1889"/>
      <c r="I28" s="1889" t="e">
        <f t="shared" ref="I28:X28" si="2">I27/$Y$27</f>
        <v>#DIV/0!</v>
      </c>
      <c r="J28" s="1889" t="e">
        <f t="shared" si="2"/>
        <v>#DIV/0!</v>
      </c>
      <c r="K28" s="1889" t="e">
        <f t="shared" si="2"/>
        <v>#DIV/0!</v>
      </c>
      <c r="L28" s="1889" t="e">
        <f t="shared" si="2"/>
        <v>#DIV/0!</v>
      </c>
      <c r="M28" s="1889" t="e">
        <f t="shared" si="2"/>
        <v>#DIV/0!</v>
      </c>
      <c r="N28" s="1889" t="e">
        <f t="shared" si="2"/>
        <v>#DIV/0!</v>
      </c>
      <c r="O28" s="1889" t="e">
        <f t="shared" si="2"/>
        <v>#DIV/0!</v>
      </c>
      <c r="P28" s="1889" t="e">
        <f t="shared" si="2"/>
        <v>#DIV/0!</v>
      </c>
      <c r="Q28" s="1889" t="e">
        <f t="shared" si="2"/>
        <v>#DIV/0!</v>
      </c>
      <c r="R28" s="1889" t="e">
        <f t="shared" si="2"/>
        <v>#DIV/0!</v>
      </c>
      <c r="S28" s="1889" t="e">
        <f t="shared" si="2"/>
        <v>#DIV/0!</v>
      </c>
      <c r="T28" s="1889" t="e">
        <f t="shared" si="2"/>
        <v>#DIV/0!</v>
      </c>
      <c r="U28" s="1889" t="e">
        <f t="shared" si="2"/>
        <v>#DIV/0!</v>
      </c>
      <c r="V28" s="1889" t="e">
        <f t="shared" si="2"/>
        <v>#DIV/0!</v>
      </c>
      <c r="W28" s="1889" t="e">
        <f t="shared" si="2"/>
        <v>#DIV/0!</v>
      </c>
      <c r="X28" s="1890" t="e">
        <f t="shared" si="2"/>
        <v>#DIV/0!</v>
      </c>
      <c r="Y28" s="1888" t="e">
        <f t="shared" si="0"/>
        <v>#DIV/0!</v>
      </c>
      <c r="Z28" s="1042"/>
    </row>
    <row r="29" spans="1:28" ht="14.25" hidden="1" customHeight="1" x14ac:dyDescent="0.25">
      <c r="A29" s="2014" t="s">
        <v>649</v>
      </c>
      <c r="B29" s="2015"/>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c r="Y29" s="2015"/>
      <c r="Z29" s="2015"/>
      <c r="AA29" s="2015"/>
      <c r="AB29" s="2015"/>
    </row>
    <row r="30" spans="1:28" ht="15.75" hidden="1" x14ac:dyDescent="0.25">
      <c r="A30" s="2001" t="s">
        <v>768</v>
      </c>
      <c r="B30" s="2002"/>
      <c r="C30" s="2002"/>
      <c r="D30" s="2002"/>
      <c r="E30" s="2002"/>
      <c r="F30" s="2002"/>
      <c r="G30" s="2002"/>
      <c r="H30" s="2002"/>
      <c r="I30" s="2002"/>
      <c r="J30" s="2002"/>
      <c r="K30" s="2002"/>
      <c r="L30" s="2002"/>
      <c r="M30" s="2002"/>
      <c r="N30" s="2002"/>
      <c r="O30" s="2002"/>
      <c r="P30" s="2002"/>
      <c r="Q30" s="2002"/>
      <c r="R30" s="2002"/>
      <c r="S30" s="2002"/>
      <c r="T30" s="2002"/>
      <c r="U30" s="2002"/>
      <c r="V30" s="2002"/>
      <c r="W30" s="2002"/>
      <c r="X30" s="2002"/>
      <c r="Y30" s="2002"/>
      <c r="Z30" s="2002"/>
      <c r="AA30" s="2002"/>
      <c r="AB30" s="2002"/>
    </row>
    <row r="31" spans="1:28" ht="60" hidden="1" x14ac:dyDescent="0.25">
      <c r="A31" s="555"/>
      <c r="B31" s="1031" t="s">
        <v>27</v>
      </c>
      <c r="C31" s="1660"/>
      <c r="D31" s="1660"/>
      <c r="E31" s="1660"/>
      <c r="F31" s="1660"/>
      <c r="G31" s="1660"/>
      <c r="H31" s="1660"/>
      <c r="I31" s="1032" t="s">
        <v>28</v>
      </c>
      <c r="J31" s="1032" t="s">
        <v>29</v>
      </c>
      <c r="K31" s="1032" t="s">
        <v>626</v>
      </c>
      <c r="L31" s="1033" t="s">
        <v>28</v>
      </c>
      <c r="M31" s="1032" t="s">
        <v>30</v>
      </c>
      <c r="N31" s="1032" t="s">
        <v>31</v>
      </c>
      <c r="O31" s="1032" t="s">
        <v>32</v>
      </c>
      <c r="P31" s="1032" t="s">
        <v>33</v>
      </c>
      <c r="Q31" s="1032" t="s">
        <v>34</v>
      </c>
      <c r="R31" s="1032" t="s">
        <v>35</v>
      </c>
      <c r="S31" s="1032" t="s">
        <v>36</v>
      </c>
      <c r="T31" s="1032" t="s">
        <v>37</v>
      </c>
      <c r="U31" s="1032" t="s">
        <v>38</v>
      </c>
      <c r="V31" s="1032" t="s">
        <v>39</v>
      </c>
      <c r="W31" s="1032" t="s">
        <v>40</v>
      </c>
      <c r="X31" s="1033" t="s">
        <v>41</v>
      </c>
      <c r="Y31" s="1034" t="s">
        <v>42</v>
      </c>
      <c r="Z31" s="1032" t="s">
        <v>43</v>
      </c>
      <c r="AA31" s="1034" t="s">
        <v>42</v>
      </c>
      <c r="AB31" s="1032" t="s">
        <v>43</v>
      </c>
    </row>
    <row r="32" spans="1:28" hidden="1" x14ac:dyDescent="0.25">
      <c r="A32" s="1030" t="s">
        <v>44</v>
      </c>
      <c r="B32" s="1444">
        <v>0</v>
      </c>
      <c r="C32" s="1661"/>
      <c r="D32" s="1661"/>
      <c r="E32" s="1661"/>
      <c r="F32" s="1661"/>
      <c r="G32" s="1661"/>
      <c r="H32" s="1661"/>
      <c r="I32" s="1445">
        <v>0</v>
      </c>
      <c r="J32" s="1445">
        <v>0</v>
      </c>
      <c r="K32" s="1445">
        <v>0</v>
      </c>
      <c r="L32" s="1446">
        <v>0</v>
      </c>
      <c r="M32" s="1445">
        <v>0</v>
      </c>
      <c r="N32" s="1445">
        <v>0</v>
      </c>
      <c r="O32" s="1445">
        <v>0</v>
      </c>
      <c r="P32" s="1445">
        <v>0</v>
      </c>
      <c r="Q32" s="1445">
        <v>0</v>
      </c>
      <c r="R32" s="1445">
        <v>0</v>
      </c>
      <c r="S32" s="1445">
        <v>0</v>
      </c>
      <c r="T32" s="1445">
        <v>0</v>
      </c>
      <c r="U32" s="1445">
        <v>0</v>
      </c>
      <c r="V32" s="1445">
        <v>0</v>
      </c>
      <c r="W32" s="1445">
        <v>0</v>
      </c>
      <c r="X32" s="1446">
        <v>0</v>
      </c>
      <c r="Y32" s="1121">
        <v>0</v>
      </c>
      <c r="Z32" s="1035">
        <v>0</v>
      </c>
      <c r="AA32" s="1121">
        <v>0</v>
      </c>
      <c r="AB32" s="1035">
        <v>0</v>
      </c>
    </row>
    <row r="33" spans="1:28" hidden="1" x14ac:dyDescent="0.25">
      <c r="A33" s="1433" t="s">
        <v>48</v>
      </c>
      <c r="B33" s="1447">
        <v>0</v>
      </c>
      <c r="C33" s="1662"/>
      <c r="D33" s="1662"/>
      <c r="E33" s="1662"/>
      <c r="F33" s="1662"/>
      <c r="G33" s="1662"/>
      <c r="H33" s="1662"/>
      <c r="I33" s="361">
        <v>0</v>
      </c>
      <c r="J33" s="361">
        <v>0</v>
      </c>
      <c r="K33" s="361">
        <v>0</v>
      </c>
      <c r="L33" s="624">
        <v>0</v>
      </c>
      <c r="M33" s="361">
        <v>0</v>
      </c>
      <c r="N33" s="361">
        <v>0</v>
      </c>
      <c r="O33" s="361">
        <v>0</v>
      </c>
      <c r="P33" s="361">
        <v>0</v>
      </c>
      <c r="Q33" s="361">
        <v>0</v>
      </c>
      <c r="R33" s="361">
        <v>0</v>
      </c>
      <c r="S33" s="361">
        <v>0</v>
      </c>
      <c r="T33" s="361">
        <v>0</v>
      </c>
      <c r="U33" s="361">
        <v>0</v>
      </c>
      <c r="V33" s="361">
        <v>0</v>
      </c>
      <c r="W33" s="361">
        <v>0</v>
      </c>
      <c r="X33" s="624">
        <v>0</v>
      </c>
      <c r="Y33" s="1122">
        <v>0</v>
      </c>
      <c r="Z33" s="1036">
        <v>0</v>
      </c>
      <c r="AA33" s="1122">
        <v>0</v>
      </c>
      <c r="AB33" s="1036">
        <v>0</v>
      </c>
    </row>
    <row r="34" spans="1:28" hidden="1" x14ac:dyDescent="0.25">
      <c r="A34" s="1433" t="s">
        <v>45</v>
      </c>
      <c r="B34" s="1447">
        <v>0</v>
      </c>
      <c r="C34" s="1662"/>
      <c r="D34" s="1662"/>
      <c r="E34" s="1662"/>
      <c r="F34" s="1662"/>
      <c r="G34" s="1662"/>
      <c r="H34" s="1662"/>
      <c r="I34" s="361">
        <v>0</v>
      </c>
      <c r="J34" s="361">
        <v>0</v>
      </c>
      <c r="K34" s="361">
        <v>0</v>
      </c>
      <c r="L34" s="624">
        <v>0</v>
      </c>
      <c r="M34" s="361">
        <v>0</v>
      </c>
      <c r="N34" s="361">
        <v>0</v>
      </c>
      <c r="O34" s="361">
        <v>0</v>
      </c>
      <c r="P34" s="361">
        <v>0</v>
      </c>
      <c r="Q34" s="361">
        <v>0</v>
      </c>
      <c r="R34" s="361">
        <v>0</v>
      </c>
      <c r="S34" s="361">
        <v>0</v>
      </c>
      <c r="T34" s="361">
        <v>0</v>
      </c>
      <c r="U34" s="361">
        <v>0</v>
      </c>
      <c r="V34" s="361">
        <v>0</v>
      </c>
      <c r="W34" s="361">
        <v>0</v>
      </c>
      <c r="X34" s="624">
        <v>0</v>
      </c>
      <c r="Y34" s="1122">
        <v>0</v>
      </c>
      <c r="Z34" s="1036">
        <v>0</v>
      </c>
      <c r="AA34" s="1122">
        <v>0</v>
      </c>
      <c r="AB34" s="1036">
        <v>0</v>
      </c>
    </row>
    <row r="35" spans="1:28" ht="15.75" hidden="1" thickBot="1" x14ac:dyDescent="0.3">
      <c r="A35" s="1434" t="s">
        <v>49</v>
      </c>
      <c r="B35" s="1448">
        <v>0</v>
      </c>
      <c r="C35" s="1663"/>
      <c r="D35" s="1663"/>
      <c r="E35" s="1663"/>
      <c r="F35" s="1663"/>
      <c r="G35" s="1663"/>
      <c r="H35" s="1663"/>
      <c r="I35" s="362">
        <v>0</v>
      </c>
      <c r="J35" s="362">
        <v>0</v>
      </c>
      <c r="K35" s="362">
        <v>0</v>
      </c>
      <c r="L35" s="625">
        <v>0</v>
      </c>
      <c r="M35" s="362">
        <v>0</v>
      </c>
      <c r="N35" s="362">
        <v>0</v>
      </c>
      <c r="O35" s="362">
        <v>0</v>
      </c>
      <c r="P35" s="362">
        <v>0</v>
      </c>
      <c r="Q35" s="362">
        <v>0</v>
      </c>
      <c r="R35" s="362">
        <v>0</v>
      </c>
      <c r="S35" s="362">
        <v>0</v>
      </c>
      <c r="T35" s="362">
        <v>0</v>
      </c>
      <c r="U35" s="362">
        <v>0</v>
      </c>
      <c r="V35" s="362">
        <v>0</v>
      </c>
      <c r="W35" s="362">
        <v>0</v>
      </c>
      <c r="X35" s="625">
        <v>0</v>
      </c>
      <c r="Y35" s="1123">
        <v>0</v>
      </c>
      <c r="Z35" s="1037">
        <v>0</v>
      </c>
      <c r="AA35" s="1123">
        <v>0</v>
      </c>
      <c r="AB35" s="1037">
        <v>0</v>
      </c>
    </row>
    <row r="36" spans="1:28" ht="15.75" hidden="1" thickTop="1" x14ac:dyDescent="0.25">
      <c r="A36" s="1030" t="s">
        <v>26</v>
      </c>
      <c r="B36" s="1038">
        <v>0</v>
      </c>
      <c r="C36" s="1661"/>
      <c r="D36" s="1661"/>
      <c r="E36" s="1661"/>
      <c r="F36" s="1661"/>
      <c r="G36" s="1661"/>
      <c r="H36" s="1661"/>
      <c r="I36" s="72">
        <v>0</v>
      </c>
      <c r="J36" s="72">
        <v>0</v>
      </c>
      <c r="K36" s="72">
        <v>0</v>
      </c>
      <c r="L36" s="1026">
        <v>0</v>
      </c>
      <c r="M36" s="72">
        <v>0</v>
      </c>
      <c r="N36" s="72">
        <v>0</v>
      </c>
      <c r="O36" s="72">
        <v>0</v>
      </c>
      <c r="P36" s="72">
        <v>0</v>
      </c>
      <c r="Q36" s="72">
        <v>0</v>
      </c>
      <c r="R36" s="72">
        <v>0</v>
      </c>
      <c r="S36" s="72">
        <v>0</v>
      </c>
      <c r="T36" s="72">
        <v>0</v>
      </c>
      <c r="U36" s="72">
        <v>0</v>
      </c>
      <c r="V36" s="72">
        <v>0</v>
      </c>
      <c r="W36" s="72">
        <v>0</v>
      </c>
      <c r="X36" s="1026">
        <v>0</v>
      </c>
      <c r="Y36" s="1027">
        <v>0</v>
      </c>
      <c r="Z36" s="1039">
        <v>0</v>
      </c>
      <c r="AA36" s="1027">
        <v>0</v>
      </c>
      <c r="AB36" s="1039">
        <v>0</v>
      </c>
    </row>
    <row r="37" spans="1:28" ht="14.25" hidden="1" customHeight="1" thickBot="1" x14ac:dyDescent="0.3">
      <c r="A37" s="1433" t="s">
        <v>132</v>
      </c>
      <c r="B37" s="1028">
        <v>0</v>
      </c>
      <c r="C37" s="1664"/>
      <c r="D37" s="1664"/>
      <c r="E37" s="1664"/>
      <c r="F37" s="1664"/>
      <c r="G37" s="1664"/>
      <c r="H37" s="1664"/>
      <c r="I37" s="1040">
        <v>0</v>
      </c>
      <c r="J37" s="1040">
        <v>0</v>
      </c>
      <c r="K37" s="1040">
        <v>0</v>
      </c>
      <c r="L37" s="1041">
        <v>0</v>
      </c>
      <c r="M37" s="1040">
        <v>0</v>
      </c>
      <c r="N37" s="1040">
        <v>0</v>
      </c>
      <c r="O37" s="1040">
        <v>0</v>
      </c>
      <c r="P37" s="1040">
        <v>0</v>
      </c>
      <c r="Q37" s="1040">
        <v>0</v>
      </c>
      <c r="R37" s="1040">
        <v>0</v>
      </c>
      <c r="S37" s="1040">
        <v>0</v>
      </c>
      <c r="T37" s="1040">
        <v>0</v>
      </c>
      <c r="U37" s="1040">
        <v>0</v>
      </c>
      <c r="V37" s="1040">
        <v>0</v>
      </c>
      <c r="W37" s="1040">
        <v>0</v>
      </c>
      <c r="X37" s="1041">
        <v>0</v>
      </c>
      <c r="Y37" s="1028">
        <v>0</v>
      </c>
      <c r="Z37" s="1042"/>
      <c r="AA37" s="1028">
        <v>0</v>
      </c>
      <c r="AB37" s="1042"/>
    </row>
    <row r="38" spans="1:28" ht="14.25" hidden="1" customHeight="1" x14ac:dyDescent="0.25">
      <c r="A38" s="2014" t="s">
        <v>649</v>
      </c>
      <c r="B38" s="2015"/>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5"/>
      <c r="Y38" s="2015"/>
      <c r="Z38" s="2015"/>
      <c r="AA38" s="2015"/>
      <c r="AB38" s="2015"/>
    </row>
    <row r="39" spans="1:28" ht="15.75" hidden="1" x14ac:dyDescent="0.25">
      <c r="A39" s="2001" t="s">
        <v>688</v>
      </c>
      <c r="B39" s="2002"/>
      <c r="C39" s="2002"/>
      <c r="D39" s="2002"/>
      <c r="E39" s="2002"/>
      <c r="F39" s="2002"/>
      <c r="G39" s="2002"/>
      <c r="H39" s="2002"/>
      <c r="I39" s="2002"/>
      <c r="J39" s="2002"/>
      <c r="K39" s="2002"/>
      <c r="L39" s="2002"/>
      <c r="M39" s="2002"/>
      <c r="N39" s="2002"/>
      <c r="O39" s="2002"/>
      <c r="P39" s="2002"/>
      <c r="Q39" s="2002"/>
      <c r="R39" s="2002"/>
      <c r="S39" s="2002"/>
      <c r="T39" s="2002"/>
      <c r="U39" s="2002"/>
      <c r="V39" s="2002"/>
      <c r="W39" s="2002"/>
      <c r="X39" s="2002"/>
      <c r="Y39" s="2002"/>
      <c r="Z39" s="2002"/>
      <c r="AA39" s="2002"/>
      <c r="AB39" s="2002"/>
    </row>
    <row r="40" spans="1:28" ht="60" hidden="1" x14ac:dyDescent="0.25">
      <c r="A40" s="555"/>
      <c r="B40" s="1031" t="s">
        <v>27</v>
      </c>
      <c r="C40" s="1660"/>
      <c r="D40" s="1660"/>
      <c r="E40" s="1660"/>
      <c r="F40" s="1660"/>
      <c r="G40" s="1660"/>
      <c r="H40" s="1660"/>
      <c r="I40" s="1032" t="s">
        <v>28</v>
      </c>
      <c r="J40" s="1032" t="s">
        <v>29</v>
      </c>
      <c r="K40" s="1032" t="s">
        <v>626</v>
      </c>
      <c r="L40" s="1033" t="s">
        <v>28</v>
      </c>
      <c r="M40" s="1032" t="s">
        <v>30</v>
      </c>
      <c r="N40" s="1032" t="s">
        <v>31</v>
      </c>
      <c r="O40" s="1032" t="s">
        <v>32</v>
      </c>
      <c r="P40" s="1032" t="s">
        <v>33</v>
      </c>
      <c r="Q40" s="1032" t="s">
        <v>34</v>
      </c>
      <c r="R40" s="1032" t="s">
        <v>35</v>
      </c>
      <c r="S40" s="1032" t="s">
        <v>36</v>
      </c>
      <c r="T40" s="1032" t="s">
        <v>37</v>
      </c>
      <c r="U40" s="1032" t="s">
        <v>38</v>
      </c>
      <c r="V40" s="1032" t="s">
        <v>39</v>
      </c>
      <c r="W40" s="1032" t="s">
        <v>40</v>
      </c>
      <c r="X40" s="1033" t="s">
        <v>41</v>
      </c>
      <c r="Y40" s="1034" t="s">
        <v>42</v>
      </c>
      <c r="Z40" s="1032" t="s">
        <v>43</v>
      </c>
      <c r="AA40" s="1034" t="s">
        <v>42</v>
      </c>
      <c r="AB40" s="1032" t="s">
        <v>43</v>
      </c>
    </row>
    <row r="41" spans="1:28" hidden="1" x14ac:dyDescent="0.25">
      <c r="A41" s="1030" t="s">
        <v>44</v>
      </c>
      <c r="B41" s="1444">
        <v>0</v>
      </c>
      <c r="C41" s="1661"/>
      <c r="D41" s="1661"/>
      <c r="E41" s="1661"/>
      <c r="F41" s="1661"/>
      <c r="G41" s="1661"/>
      <c r="H41" s="1661"/>
      <c r="I41" s="1445">
        <v>0</v>
      </c>
      <c r="J41" s="1445">
        <v>0</v>
      </c>
      <c r="K41" s="1445">
        <v>0</v>
      </c>
      <c r="L41" s="1446">
        <v>0</v>
      </c>
      <c r="M41" s="1445">
        <v>0</v>
      </c>
      <c r="N41" s="1445">
        <v>0</v>
      </c>
      <c r="O41" s="1445">
        <v>0</v>
      </c>
      <c r="P41" s="1445">
        <v>0</v>
      </c>
      <c r="Q41" s="1445">
        <v>0</v>
      </c>
      <c r="R41" s="1445">
        <v>0</v>
      </c>
      <c r="S41" s="1445">
        <v>0</v>
      </c>
      <c r="T41" s="1445">
        <v>0</v>
      </c>
      <c r="U41" s="1445">
        <v>0</v>
      </c>
      <c r="V41" s="1445">
        <v>0</v>
      </c>
      <c r="W41" s="1445">
        <v>0</v>
      </c>
      <c r="X41" s="1446">
        <v>0</v>
      </c>
      <c r="Y41" s="1121">
        <v>0</v>
      </c>
      <c r="Z41" s="1035">
        <v>0</v>
      </c>
      <c r="AA41" s="1121">
        <v>0</v>
      </c>
      <c r="AB41" s="1035">
        <v>0</v>
      </c>
    </row>
    <row r="42" spans="1:28" hidden="1" x14ac:dyDescent="0.25">
      <c r="A42" s="1378" t="s">
        <v>48</v>
      </c>
      <c r="B42" s="1447">
        <v>0</v>
      </c>
      <c r="C42" s="1662"/>
      <c r="D42" s="1662"/>
      <c r="E42" s="1662"/>
      <c r="F42" s="1662"/>
      <c r="G42" s="1662"/>
      <c r="H42" s="1662"/>
      <c r="I42" s="361">
        <v>0</v>
      </c>
      <c r="J42" s="361">
        <v>0</v>
      </c>
      <c r="K42" s="361">
        <v>0</v>
      </c>
      <c r="L42" s="624">
        <v>0</v>
      </c>
      <c r="M42" s="361">
        <v>0</v>
      </c>
      <c r="N42" s="361">
        <v>0</v>
      </c>
      <c r="O42" s="361">
        <v>0</v>
      </c>
      <c r="P42" s="361">
        <v>0</v>
      </c>
      <c r="Q42" s="361">
        <v>0</v>
      </c>
      <c r="R42" s="361">
        <v>0</v>
      </c>
      <c r="S42" s="361">
        <v>0</v>
      </c>
      <c r="T42" s="361">
        <v>0</v>
      </c>
      <c r="U42" s="361">
        <v>0</v>
      </c>
      <c r="V42" s="361">
        <v>0</v>
      </c>
      <c r="W42" s="361">
        <v>0</v>
      </c>
      <c r="X42" s="624">
        <v>0</v>
      </c>
      <c r="Y42" s="1122">
        <v>0</v>
      </c>
      <c r="Z42" s="1036">
        <v>0</v>
      </c>
      <c r="AA42" s="1122">
        <v>0</v>
      </c>
      <c r="AB42" s="1036">
        <v>0</v>
      </c>
    </row>
    <row r="43" spans="1:28" hidden="1" x14ac:dyDescent="0.25">
      <c r="A43" s="1378" t="s">
        <v>45</v>
      </c>
      <c r="B43" s="1447">
        <v>0</v>
      </c>
      <c r="C43" s="1662"/>
      <c r="D43" s="1662"/>
      <c r="E43" s="1662"/>
      <c r="F43" s="1662"/>
      <c r="G43" s="1662"/>
      <c r="H43" s="1662"/>
      <c r="I43" s="361">
        <v>0</v>
      </c>
      <c r="J43" s="361">
        <v>0</v>
      </c>
      <c r="K43" s="361">
        <v>0</v>
      </c>
      <c r="L43" s="624">
        <v>0</v>
      </c>
      <c r="M43" s="361">
        <v>0</v>
      </c>
      <c r="N43" s="361">
        <v>0</v>
      </c>
      <c r="O43" s="361">
        <v>0</v>
      </c>
      <c r="P43" s="361">
        <v>0</v>
      </c>
      <c r="Q43" s="361">
        <v>0</v>
      </c>
      <c r="R43" s="361">
        <v>0</v>
      </c>
      <c r="S43" s="361">
        <v>0</v>
      </c>
      <c r="T43" s="361">
        <v>0</v>
      </c>
      <c r="U43" s="361">
        <v>0</v>
      </c>
      <c r="V43" s="361">
        <v>0</v>
      </c>
      <c r="W43" s="361">
        <v>0</v>
      </c>
      <c r="X43" s="624">
        <v>0</v>
      </c>
      <c r="Y43" s="1122">
        <v>0</v>
      </c>
      <c r="Z43" s="1036">
        <v>0</v>
      </c>
      <c r="AA43" s="1122">
        <v>0</v>
      </c>
      <c r="AB43" s="1036">
        <v>0</v>
      </c>
    </row>
    <row r="44" spans="1:28" ht="15.75" hidden="1" thickBot="1" x14ac:dyDescent="0.3">
      <c r="A44" s="1379" t="s">
        <v>49</v>
      </c>
      <c r="B44" s="1448">
        <v>0</v>
      </c>
      <c r="C44" s="1663"/>
      <c r="D44" s="1663"/>
      <c r="E44" s="1663"/>
      <c r="F44" s="1663"/>
      <c r="G44" s="1663"/>
      <c r="H44" s="1663"/>
      <c r="I44" s="362">
        <v>0</v>
      </c>
      <c r="J44" s="362">
        <v>0</v>
      </c>
      <c r="K44" s="362">
        <v>0</v>
      </c>
      <c r="L44" s="625">
        <v>0</v>
      </c>
      <c r="M44" s="362">
        <v>0</v>
      </c>
      <c r="N44" s="362">
        <v>0</v>
      </c>
      <c r="O44" s="362">
        <v>0</v>
      </c>
      <c r="P44" s="362">
        <v>0</v>
      </c>
      <c r="Q44" s="362">
        <v>0</v>
      </c>
      <c r="R44" s="362">
        <v>0</v>
      </c>
      <c r="S44" s="362">
        <v>0</v>
      </c>
      <c r="T44" s="362">
        <v>0</v>
      </c>
      <c r="U44" s="362">
        <v>0</v>
      </c>
      <c r="V44" s="362">
        <v>0</v>
      </c>
      <c r="W44" s="362">
        <v>0</v>
      </c>
      <c r="X44" s="625">
        <v>0</v>
      </c>
      <c r="Y44" s="1123">
        <v>0</v>
      </c>
      <c r="Z44" s="1037">
        <v>0</v>
      </c>
      <c r="AA44" s="1123">
        <v>0</v>
      </c>
      <c r="AB44" s="1037">
        <v>0</v>
      </c>
    </row>
    <row r="45" spans="1:28" ht="15.75" hidden="1" thickTop="1" x14ac:dyDescent="0.25">
      <c r="A45" s="1030" t="s">
        <v>26</v>
      </c>
      <c r="B45" s="1038">
        <v>0</v>
      </c>
      <c r="C45" s="1661"/>
      <c r="D45" s="1661"/>
      <c r="E45" s="1661"/>
      <c r="F45" s="1661"/>
      <c r="G45" s="1661"/>
      <c r="H45" s="1661"/>
      <c r="I45" s="72">
        <v>0</v>
      </c>
      <c r="J45" s="72">
        <v>0</v>
      </c>
      <c r="K45" s="72">
        <v>0</v>
      </c>
      <c r="L45" s="1026">
        <v>0</v>
      </c>
      <c r="M45" s="72">
        <v>0</v>
      </c>
      <c r="N45" s="72">
        <v>0</v>
      </c>
      <c r="O45" s="72">
        <v>0</v>
      </c>
      <c r="P45" s="72">
        <v>0</v>
      </c>
      <c r="Q45" s="72">
        <v>0</v>
      </c>
      <c r="R45" s="72">
        <v>0</v>
      </c>
      <c r="S45" s="72">
        <v>0</v>
      </c>
      <c r="T45" s="72">
        <v>0</v>
      </c>
      <c r="U45" s="72">
        <v>0</v>
      </c>
      <c r="V45" s="72">
        <v>0</v>
      </c>
      <c r="W45" s="72">
        <v>0</v>
      </c>
      <c r="X45" s="1026">
        <v>0</v>
      </c>
      <c r="Y45" s="1027">
        <v>0</v>
      </c>
      <c r="Z45" s="1039">
        <v>0</v>
      </c>
      <c r="AA45" s="1027">
        <v>0</v>
      </c>
      <c r="AB45" s="1039">
        <v>0</v>
      </c>
    </row>
    <row r="46" spans="1:28" ht="14.25" hidden="1" customHeight="1" thickBot="1" x14ac:dyDescent="0.3">
      <c r="A46" s="1378" t="s">
        <v>132</v>
      </c>
      <c r="B46" s="1028">
        <v>0</v>
      </c>
      <c r="C46" s="1664"/>
      <c r="D46" s="1664"/>
      <c r="E46" s="1664"/>
      <c r="F46" s="1664"/>
      <c r="G46" s="1664"/>
      <c r="H46" s="1664"/>
      <c r="I46" s="1040">
        <v>0</v>
      </c>
      <c r="J46" s="1040">
        <v>0</v>
      </c>
      <c r="K46" s="1040">
        <v>0</v>
      </c>
      <c r="L46" s="1041">
        <v>0</v>
      </c>
      <c r="M46" s="1040">
        <v>0</v>
      </c>
      <c r="N46" s="1040">
        <v>0</v>
      </c>
      <c r="O46" s="1040">
        <v>0</v>
      </c>
      <c r="P46" s="1040">
        <v>0</v>
      </c>
      <c r="Q46" s="1040">
        <v>0</v>
      </c>
      <c r="R46" s="1040">
        <v>0</v>
      </c>
      <c r="S46" s="1040">
        <v>0</v>
      </c>
      <c r="T46" s="1040">
        <v>0</v>
      </c>
      <c r="U46" s="1040">
        <v>0</v>
      </c>
      <c r="V46" s="1040">
        <v>0</v>
      </c>
      <c r="W46" s="1040">
        <v>0</v>
      </c>
      <c r="X46" s="1041">
        <v>0</v>
      </c>
      <c r="Y46" s="1028">
        <v>0</v>
      </c>
      <c r="Z46" s="1042"/>
      <c r="AA46" s="1028">
        <v>0</v>
      </c>
      <c r="AB46" s="1042"/>
    </row>
    <row r="47" spans="1:28" ht="15.75" hidden="1" x14ac:dyDescent="0.25">
      <c r="A47" s="1979" t="s">
        <v>697</v>
      </c>
      <c r="B47" s="1980"/>
      <c r="C47" s="1980"/>
      <c r="D47" s="1980"/>
      <c r="E47" s="1980"/>
      <c r="F47" s="1980"/>
      <c r="G47" s="1980"/>
      <c r="H47" s="1980"/>
      <c r="I47" s="1980"/>
      <c r="J47" s="1980"/>
      <c r="K47" s="1980"/>
      <c r="L47" s="1980"/>
      <c r="M47" s="1980"/>
      <c r="N47" s="1980"/>
      <c r="O47" s="1980"/>
      <c r="P47" s="1980"/>
      <c r="Q47" s="1980"/>
      <c r="R47" s="1980"/>
      <c r="S47" s="1980"/>
      <c r="T47" s="1980"/>
      <c r="U47" s="1980"/>
      <c r="V47" s="1980"/>
      <c r="W47" s="1980"/>
      <c r="X47" s="1980"/>
      <c r="Y47" s="1980"/>
      <c r="Z47" s="1980"/>
      <c r="AA47" s="1980"/>
      <c r="AB47" s="1980"/>
    </row>
    <row r="48" spans="1:28" ht="53.25" hidden="1" x14ac:dyDescent="0.25">
      <c r="A48" s="555"/>
      <c r="B48" s="1031" t="s">
        <v>27</v>
      </c>
      <c r="C48" s="1031"/>
      <c r="D48" s="1031"/>
      <c r="E48" s="1031"/>
      <c r="F48" s="1031"/>
      <c r="G48" s="1031"/>
      <c r="H48" s="1031"/>
      <c r="I48" s="1032" t="s">
        <v>28</v>
      </c>
      <c r="J48" s="1032" t="s">
        <v>29</v>
      </c>
      <c r="K48" s="1032" t="s">
        <v>626</v>
      </c>
      <c r="L48" s="1033" t="s">
        <v>28</v>
      </c>
      <c r="M48" s="1032" t="s">
        <v>30</v>
      </c>
      <c r="N48" s="1032" t="s">
        <v>31</v>
      </c>
      <c r="O48" s="1032" t="s">
        <v>32</v>
      </c>
      <c r="P48" s="1032" t="s">
        <v>33</v>
      </c>
      <c r="Q48" s="1032" t="s">
        <v>34</v>
      </c>
      <c r="R48" s="1032" t="s">
        <v>35</v>
      </c>
      <c r="S48" s="1032" t="s">
        <v>36</v>
      </c>
      <c r="T48" s="1032" t="s">
        <v>37</v>
      </c>
      <c r="U48" s="1032" t="s">
        <v>38</v>
      </c>
      <c r="V48" s="1032" t="s">
        <v>39</v>
      </c>
      <c r="W48" s="1032" t="s">
        <v>40</v>
      </c>
      <c r="X48" s="1033" t="s">
        <v>41</v>
      </c>
      <c r="Y48" s="1034" t="s">
        <v>42</v>
      </c>
      <c r="Z48" s="1032" t="s">
        <v>43</v>
      </c>
      <c r="AA48" s="1034" t="s">
        <v>42</v>
      </c>
      <c r="AB48" s="1032" t="s">
        <v>43</v>
      </c>
    </row>
    <row r="49" spans="1:29" hidden="1" x14ac:dyDescent="0.25">
      <c r="A49" s="1030" t="s">
        <v>44</v>
      </c>
      <c r="B49" s="1444">
        <v>0</v>
      </c>
      <c r="C49" s="1661"/>
      <c r="D49" s="1661"/>
      <c r="E49" s="1661"/>
      <c r="F49" s="1661"/>
      <c r="G49" s="1661"/>
      <c r="H49" s="1661"/>
      <c r="I49" s="1112">
        <v>0</v>
      </c>
      <c r="J49" s="1113">
        <v>0</v>
      </c>
      <c r="K49" s="1113">
        <v>0</v>
      </c>
      <c r="L49" s="1113">
        <v>0</v>
      </c>
      <c r="M49" s="1114">
        <v>0</v>
      </c>
      <c r="N49" s="1113">
        <v>0</v>
      </c>
      <c r="O49" s="1113">
        <v>0</v>
      </c>
      <c r="P49" s="1113">
        <v>0</v>
      </c>
      <c r="Q49" s="1113">
        <v>0</v>
      </c>
      <c r="R49" s="1113">
        <v>0</v>
      </c>
      <c r="S49" s="1113">
        <v>0</v>
      </c>
      <c r="T49" s="1113">
        <v>0</v>
      </c>
      <c r="U49" s="1113">
        <v>0</v>
      </c>
      <c r="V49" s="1113">
        <v>0</v>
      </c>
      <c r="W49" s="1113">
        <v>0</v>
      </c>
      <c r="X49" s="1113">
        <v>0</v>
      </c>
      <c r="Y49" s="1114">
        <v>0</v>
      </c>
      <c r="Z49" s="1121">
        <v>0</v>
      </c>
      <c r="AA49" s="1114">
        <v>0</v>
      </c>
      <c r="AB49" s="1121">
        <v>0</v>
      </c>
      <c r="AC49" s="1035">
        <v>0</v>
      </c>
    </row>
    <row r="50" spans="1:29" hidden="1" x14ac:dyDescent="0.25">
      <c r="A50" s="1378" t="s">
        <v>48</v>
      </c>
      <c r="B50" s="1447">
        <v>0</v>
      </c>
      <c r="C50" s="1662"/>
      <c r="D50" s="1662"/>
      <c r="E50" s="1662"/>
      <c r="F50" s="1662"/>
      <c r="G50" s="1662"/>
      <c r="H50" s="1662"/>
      <c r="I50" s="1115">
        <v>0</v>
      </c>
      <c r="J50" s="1116">
        <v>0</v>
      </c>
      <c r="K50" s="1116">
        <v>0</v>
      </c>
      <c r="L50" s="1116">
        <v>0</v>
      </c>
      <c r="M50" s="1117">
        <v>0</v>
      </c>
      <c r="N50" s="1116">
        <v>0</v>
      </c>
      <c r="O50" s="1116">
        <v>0</v>
      </c>
      <c r="P50" s="1116">
        <v>0</v>
      </c>
      <c r="Q50" s="1116">
        <v>0</v>
      </c>
      <c r="R50" s="1116">
        <v>0</v>
      </c>
      <c r="S50" s="1116">
        <v>0</v>
      </c>
      <c r="T50" s="1116">
        <v>0</v>
      </c>
      <c r="U50" s="1116">
        <v>0</v>
      </c>
      <c r="V50" s="1116">
        <v>0</v>
      </c>
      <c r="W50" s="1116">
        <v>0</v>
      </c>
      <c r="X50" s="1116">
        <v>0</v>
      </c>
      <c r="Y50" s="1117">
        <v>0</v>
      </c>
      <c r="Z50" s="1122">
        <v>0</v>
      </c>
      <c r="AA50" s="1117">
        <v>0</v>
      </c>
      <c r="AB50" s="1122">
        <v>0</v>
      </c>
      <c r="AC50" s="1036">
        <v>0</v>
      </c>
    </row>
    <row r="51" spans="1:29" hidden="1" x14ac:dyDescent="0.25">
      <c r="A51" s="1378" t="s">
        <v>45</v>
      </c>
      <c r="B51" s="1447">
        <v>0</v>
      </c>
      <c r="C51" s="1662"/>
      <c r="D51" s="1662"/>
      <c r="E51" s="1662"/>
      <c r="F51" s="1662"/>
      <c r="G51" s="1662"/>
      <c r="H51" s="1662"/>
      <c r="I51" s="1115">
        <v>0</v>
      </c>
      <c r="J51" s="1116">
        <v>0</v>
      </c>
      <c r="K51" s="1116">
        <v>0</v>
      </c>
      <c r="L51" s="1116">
        <v>0</v>
      </c>
      <c r="M51" s="1117">
        <v>0</v>
      </c>
      <c r="N51" s="1116">
        <v>0</v>
      </c>
      <c r="O51" s="1116">
        <v>0</v>
      </c>
      <c r="P51" s="1116">
        <v>0</v>
      </c>
      <c r="Q51" s="1116">
        <v>0</v>
      </c>
      <c r="R51" s="1116">
        <v>0</v>
      </c>
      <c r="S51" s="1116">
        <v>0</v>
      </c>
      <c r="T51" s="1116">
        <v>0</v>
      </c>
      <c r="U51" s="1116">
        <v>0</v>
      </c>
      <c r="V51" s="1116">
        <v>0</v>
      </c>
      <c r="W51" s="1116">
        <v>0</v>
      </c>
      <c r="X51" s="1116">
        <v>0</v>
      </c>
      <c r="Y51" s="1117">
        <v>0</v>
      </c>
      <c r="Z51" s="1122">
        <v>0</v>
      </c>
      <c r="AA51" s="1117">
        <v>0</v>
      </c>
      <c r="AB51" s="1122">
        <v>0</v>
      </c>
      <c r="AC51" s="1036">
        <v>0</v>
      </c>
    </row>
    <row r="52" spans="1:29" ht="15.75" hidden="1" thickBot="1" x14ac:dyDescent="0.3">
      <c r="A52" s="1379" t="s">
        <v>49</v>
      </c>
      <c r="B52" s="1448">
        <v>0</v>
      </c>
      <c r="C52" s="1663"/>
      <c r="D52" s="1663"/>
      <c r="E52" s="1663"/>
      <c r="F52" s="1663"/>
      <c r="G52" s="1663"/>
      <c r="H52" s="1663"/>
      <c r="I52" s="1118">
        <v>0</v>
      </c>
      <c r="J52" s="1119">
        <v>0</v>
      </c>
      <c r="K52" s="1119">
        <v>0</v>
      </c>
      <c r="L52" s="1119">
        <v>0</v>
      </c>
      <c r="M52" s="1120">
        <v>0</v>
      </c>
      <c r="N52" s="1119">
        <v>0</v>
      </c>
      <c r="O52" s="1119">
        <v>0</v>
      </c>
      <c r="P52" s="1119">
        <v>0</v>
      </c>
      <c r="Q52" s="1119">
        <v>0</v>
      </c>
      <c r="R52" s="1119">
        <v>0</v>
      </c>
      <c r="S52" s="1119">
        <v>0</v>
      </c>
      <c r="T52" s="1119">
        <v>0</v>
      </c>
      <c r="U52" s="1119">
        <v>0</v>
      </c>
      <c r="V52" s="1119">
        <v>0</v>
      </c>
      <c r="W52" s="1119">
        <v>0</v>
      </c>
      <c r="X52" s="1119">
        <v>0</v>
      </c>
      <c r="Y52" s="1120">
        <v>0</v>
      </c>
      <c r="Z52" s="1123">
        <v>0</v>
      </c>
      <c r="AA52" s="1120">
        <v>0</v>
      </c>
      <c r="AB52" s="1123">
        <v>0</v>
      </c>
      <c r="AC52" s="1037">
        <v>0</v>
      </c>
    </row>
    <row r="53" spans="1:29" ht="15.75" hidden="1" thickTop="1" x14ac:dyDescent="0.25">
      <c r="A53" s="1030" t="s">
        <v>26</v>
      </c>
      <c r="B53" s="1038">
        <v>0</v>
      </c>
      <c r="C53" s="1661"/>
      <c r="D53" s="1661"/>
      <c r="E53" s="1661"/>
      <c r="F53" s="1661"/>
      <c r="G53" s="1661"/>
      <c r="H53" s="1661"/>
      <c r="I53" s="1038">
        <v>0</v>
      </c>
      <c r="J53" s="72">
        <v>0</v>
      </c>
      <c r="K53" s="72">
        <v>0</v>
      </c>
      <c r="L53" s="72">
        <v>0</v>
      </c>
      <c r="M53" s="1026">
        <v>0</v>
      </c>
      <c r="N53" s="72">
        <v>0</v>
      </c>
      <c r="O53" s="72">
        <v>0</v>
      </c>
      <c r="P53" s="72">
        <v>0</v>
      </c>
      <c r="Q53" s="72">
        <v>0</v>
      </c>
      <c r="R53" s="72">
        <v>0</v>
      </c>
      <c r="S53" s="72">
        <v>0</v>
      </c>
      <c r="T53" s="72">
        <v>0</v>
      </c>
      <c r="U53" s="72">
        <v>0</v>
      </c>
      <c r="V53" s="72">
        <v>0</v>
      </c>
      <c r="W53" s="72">
        <v>0</v>
      </c>
      <c r="X53" s="72">
        <v>0</v>
      </c>
      <c r="Y53" s="1026">
        <v>0</v>
      </c>
      <c r="Z53" s="1027">
        <v>0</v>
      </c>
      <c r="AA53" s="1026">
        <v>0</v>
      </c>
      <c r="AB53" s="1027">
        <v>0</v>
      </c>
      <c r="AC53" s="1039">
        <v>0</v>
      </c>
    </row>
    <row r="54" spans="1:29" ht="14.25" hidden="1" customHeight="1" thickBot="1" x14ac:dyDescent="0.3">
      <c r="A54" s="1378" t="s">
        <v>132</v>
      </c>
      <c r="B54" s="1028">
        <v>0</v>
      </c>
      <c r="C54" s="1664"/>
      <c r="D54" s="1664"/>
      <c r="E54" s="1664"/>
      <c r="F54" s="1664"/>
      <c r="G54" s="1664"/>
      <c r="H54" s="1664"/>
      <c r="I54" s="1028">
        <v>0</v>
      </c>
      <c r="J54" s="1040">
        <v>0</v>
      </c>
      <c r="K54" s="1040">
        <v>0</v>
      </c>
      <c r="L54" s="1040">
        <v>0</v>
      </c>
      <c r="M54" s="1041">
        <v>0</v>
      </c>
      <c r="N54" s="1040">
        <v>0</v>
      </c>
      <c r="O54" s="1040">
        <v>0</v>
      </c>
      <c r="P54" s="1040">
        <v>0</v>
      </c>
      <c r="Q54" s="1040">
        <v>0</v>
      </c>
      <c r="R54" s="1040">
        <v>0</v>
      </c>
      <c r="S54" s="1040">
        <v>0</v>
      </c>
      <c r="T54" s="1040">
        <v>0</v>
      </c>
      <c r="U54" s="1040">
        <v>0</v>
      </c>
      <c r="V54" s="1040">
        <v>0</v>
      </c>
      <c r="W54" s="1040">
        <v>0</v>
      </c>
      <c r="X54" s="1040">
        <v>0</v>
      </c>
      <c r="Y54" s="1041">
        <v>0</v>
      </c>
      <c r="Z54" s="1028">
        <v>0</v>
      </c>
      <c r="AA54" s="1041">
        <v>0</v>
      </c>
      <c r="AB54" s="1028">
        <v>0</v>
      </c>
      <c r="AC54" s="1042"/>
    </row>
    <row r="55" spans="1:29" ht="15.75" hidden="1" x14ac:dyDescent="0.25">
      <c r="A55" s="1979" t="s">
        <v>698</v>
      </c>
      <c r="B55" s="1980"/>
      <c r="C55" s="1980"/>
      <c r="D55" s="1980"/>
      <c r="E55" s="1980"/>
      <c r="F55" s="1980"/>
      <c r="G55" s="1980"/>
      <c r="H55" s="1980"/>
      <c r="I55" s="1980"/>
      <c r="J55" s="1980"/>
      <c r="K55" s="1980"/>
      <c r="L55" s="1980"/>
      <c r="M55" s="1980"/>
      <c r="N55" s="1980"/>
      <c r="O55" s="1980"/>
      <c r="P55" s="1980"/>
      <c r="Q55" s="1980"/>
      <c r="R55" s="1980"/>
      <c r="S55" s="1980"/>
      <c r="T55" s="1980"/>
      <c r="U55" s="1980"/>
      <c r="V55" s="1980"/>
      <c r="W55" s="1980"/>
      <c r="X55" s="1980"/>
      <c r="Y55" s="1980"/>
      <c r="Z55" s="1980"/>
      <c r="AA55" s="1980"/>
      <c r="AB55" s="1980"/>
    </row>
    <row r="56" spans="1:29" ht="53.25" hidden="1" x14ac:dyDescent="0.25">
      <c r="A56" s="555"/>
      <c r="B56" s="1031" t="s">
        <v>27</v>
      </c>
      <c r="C56" s="1660"/>
      <c r="D56" s="1660"/>
      <c r="E56" s="1660"/>
      <c r="F56" s="1660"/>
      <c r="G56" s="1660"/>
      <c r="H56" s="1660"/>
      <c r="I56" s="1032" t="s">
        <v>28</v>
      </c>
      <c r="J56" s="1032" t="s">
        <v>29</v>
      </c>
      <c r="K56" s="1032" t="s">
        <v>30</v>
      </c>
      <c r="L56" s="1032" t="s">
        <v>31</v>
      </c>
      <c r="M56" s="1032" t="s">
        <v>32</v>
      </c>
      <c r="N56" s="1032" t="s">
        <v>33</v>
      </c>
      <c r="O56" s="1032" t="s">
        <v>34</v>
      </c>
      <c r="P56" s="1032" t="s">
        <v>35</v>
      </c>
      <c r="Q56" s="1032" t="s">
        <v>36</v>
      </c>
      <c r="R56" s="1032" t="s">
        <v>37</v>
      </c>
      <c r="S56" s="1032" t="s">
        <v>38</v>
      </c>
      <c r="T56" s="1032" t="s">
        <v>39</v>
      </c>
      <c r="U56" s="1032" t="s">
        <v>40</v>
      </c>
      <c r="V56" s="1033" t="s">
        <v>41</v>
      </c>
      <c r="W56" s="1034" t="s">
        <v>42</v>
      </c>
      <c r="X56" s="1032" t="s">
        <v>43</v>
      </c>
      <c r="Y56" s="1032" t="s">
        <v>40</v>
      </c>
      <c r="Z56" s="1033" t="s">
        <v>41</v>
      </c>
      <c r="AA56" s="1032" t="s">
        <v>40</v>
      </c>
      <c r="AB56" s="1033" t="s">
        <v>41</v>
      </c>
    </row>
    <row r="57" spans="1:29" hidden="1" x14ac:dyDescent="0.25">
      <c r="A57" s="1030" t="s">
        <v>44</v>
      </c>
      <c r="B57" s="1444">
        <v>0</v>
      </c>
      <c r="C57" s="1661"/>
      <c r="D57" s="1661"/>
      <c r="E57" s="1661"/>
      <c r="F57" s="1661"/>
      <c r="G57" s="1661"/>
      <c r="H57" s="1661"/>
      <c r="I57" s="1113">
        <v>0</v>
      </c>
      <c r="J57" s="1113">
        <v>0</v>
      </c>
      <c r="K57" s="1113">
        <v>0</v>
      </c>
      <c r="L57" s="1113">
        <v>0</v>
      </c>
      <c r="M57" s="1113">
        <v>0</v>
      </c>
      <c r="N57" s="1113">
        <v>0</v>
      </c>
      <c r="O57" s="1113">
        <v>0</v>
      </c>
      <c r="P57" s="1113">
        <v>0</v>
      </c>
      <c r="Q57" s="1113">
        <v>0</v>
      </c>
      <c r="R57" s="1113">
        <v>0</v>
      </c>
      <c r="S57" s="1113">
        <v>0</v>
      </c>
      <c r="T57" s="1113">
        <v>0</v>
      </c>
      <c r="U57" s="1113">
        <v>0</v>
      </c>
      <c r="V57" s="1114">
        <v>0</v>
      </c>
      <c r="W57" s="1121">
        <v>0</v>
      </c>
      <c r="X57" s="1035">
        <v>0</v>
      </c>
      <c r="Y57" s="1113">
        <v>0</v>
      </c>
      <c r="Z57" s="1114">
        <v>0</v>
      </c>
      <c r="AA57" s="1113">
        <v>0</v>
      </c>
      <c r="AB57" s="1114">
        <v>0</v>
      </c>
    </row>
    <row r="58" spans="1:29" hidden="1" x14ac:dyDescent="0.25">
      <c r="A58" s="1010" t="s">
        <v>48</v>
      </c>
      <c r="B58" s="1447">
        <v>0</v>
      </c>
      <c r="C58" s="1662"/>
      <c r="D58" s="1662"/>
      <c r="E58" s="1662"/>
      <c r="F58" s="1662"/>
      <c r="G58" s="1662"/>
      <c r="H58" s="1662"/>
      <c r="I58" s="1116">
        <v>0</v>
      </c>
      <c r="J58" s="1116">
        <v>0</v>
      </c>
      <c r="K58" s="1116">
        <v>0</v>
      </c>
      <c r="L58" s="1116">
        <v>0</v>
      </c>
      <c r="M58" s="1116">
        <v>0</v>
      </c>
      <c r="N58" s="1116">
        <v>0</v>
      </c>
      <c r="O58" s="1116">
        <v>0</v>
      </c>
      <c r="P58" s="1116">
        <v>0</v>
      </c>
      <c r="Q58" s="1116">
        <v>0</v>
      </c>
      <c r="R58" s="1116">
        <v>0</v>
      </c>
      <c r="S58" s="1116">
        <v>0</v>
      </c>
      <c r="T58" s="1116">
        <v>0</v>
      </c>
      <c r="U58" s="1116">
        <v>0</v>
      </c>
      <c r="V58" s="1117">
        <v>0</v>
      </c>
      <c r="W58" s="1122">
        <v>0</v>
      </c>
      <c r="X58" s="1036">
        <v>0</v>
      </c>
      <c r="Y58" s="1116">
        <v>0</v>
      </c>
      <c r="Z58" s="1117">
        <v>0</v>
      </c>
      <c r="AA58" s="1116">
        <v>0</v>
      </c>
      <c r="AB58" s="1117">
        <v>0</v>
      </c>
    </row>
    <row r="59" spans="1:29" hidden="1" x14ac:dyDescent="0.25">
      <c r="A59" s="1010" t="s">
        <v>45</v>
      </c>
      <c r="B59" s="1447">
        <v>0</v>
      </c>
      <c r="C59" s="1662"/>
      <c r="D59" s="1662"/>
      <c r="E59" s="1662"/>
      <c r="F59" s="1662"/>
      <c r="G59" s="1662"/>
      <c r="H59" s="1662"/>
      <c r="I59" s="1116">
        <v>0</v>
      </c>
      <c r="J59" s="1116">
        <v>0</v>
      </c>
      <c r="K59" s="1116">
        <v>0</v>
      </c>
      <c r="L59" s="1116">
        <v>0</v>
      </c>
      <c r="M59" s="1116">
        <v>0</v>
      </c>
      <c r="N59" s="1116">
        <v>0</v>
      </c>
      <c r="O59" s="1116">
        <v>0</v>
      </c>
      <c r="P59" s="1116">
        <v>0</v>
      </c>
      <c r="Q59" s="1116">
        <v>0</v>
      </c>
      <c r="R59" s="1116">
        <v>0</v>
      </c>
      <c r="S59" s="1116">
        <v>0</v>
      </c>
      <c r="T59" s="1116">
        <v>0</v>
      </c>
      <c r="U59" s="1116">
        <v>0</v>
      </c>
      <c r="V59" s="1117">
        <v>0</v>
      </c>
      <c r="W59" s="1122">
        <v>0</v>
      </c>
      <c r="X59" s="1036">
        <v>0</v>
      </c>
      <c r="Y59" s="1116">
        <v>0</v>
      </c>
      <c r="Z59" s="1117">
        <v>0</v>
      </c>
      <c r="AA59" s="1116">
        <v>0</v>
      </c>
      <c r="AB59" s="1117">
        <v>0</v>
      </c>
    </row>
    <row r="60" spans="1:29" ht="15.75" hidden="1" thickBot="1" x14ac:dyDescent="0.3">
      <c r="A60" s="1011" t="s">
        <v>49</v>
      </c>
      <c r="B60" s="1448">
        <v>0</v>
      </c>
      <c r="C60" s="1663"/>
      <c r="D60" s="1663"/>
      <c r="E60" s="1663"/>
      <c r="F60" s="1663"/>
      <c r="G60" s="1663"/>
      <c r="H60" s="1663"/>
      <c r="I60" s="1119">
        <v>0</v>
      </c>
      <c r="J60" s="1119">
        <v>0</v>
      </c>
      <c r="K60" s="1119">
        <v>0</v>
      </c>
      <c r="L60" s="1119">
        <v>0</v>
      </c>
      <c r="M60" s="1119">
        <v>0</v>
      </c>
      <c r="N60" s="1119">
        <v>0</v>
      </c>
      <c r="O60" s="1119">
        <v>0</v>
      </c>
      <c r="P60" s="1119">
        <v>0</v>
      </c>
      <c r="Q60" s="1119">
        <v>0</v>
      </c>
      <c r="R60" s="1119">
        <v>0</v>
      </c>
      <c r="S60" s="1119">
        <v>0</v>
      </c>
      <c r="T60" s="1119">
        <v>0</v>
      </c>
      <c r="U60" s="1119">
        <v>0</v>
      </c>
      <c r="V60" s="1120">
        <v>0</v>
      </c>
      <c r="W60" s="1123">
        <v>0</v>
      </c>
      <c r="X60" s="1037">
        <v>0</v>
      </c>
      <c r="Y60" s="1119">
        <v>0</v>
      </c>
      <c r="Z60" s="1120">
        <v>0</v>
      </c>
      <c r="AA60" s="1119">
        <v>0</v>
      </c>
      <c r="AB60" s="1120">
        <v>0</v>
      </c>
    </row>
    <row r="61" spans="1:29" ht="15.75" hidden="1" thickTop="1" x14ac:dyDescent="0.25">
      <c r="A61" s="1030" t="s">
        <v>26</v>
      </c>
      <c r="B61" s="1038">
        <v>0</v>
      </c>
      <c r="C61" s="1661"/>
      <c r="D61" s="1661"/>
      <c r="E61" s="1661"/>
      <c r="F61" s="1661"/>
      <c r="G61" s="1661"/>
      <c r="H61" s="1661"/>
      <c r="I61" s="72">
        <v>0</v>
      </c>
      <c r="J61" s="72">
        <v>0</v>
      </c>
      <c r="K61" s="72">
        <v>0</v>
      </c>
      <c r="L61" s="72">
        <v>0</v>
      </c>
      <c r="M61" s="72">
        <v>0</v>
      </c>
      <c r="N61" s="72">
        <v>0</v>
      </c>
      <c r="O61" s="72">
        <v>0</v>
      </c>
      <c r="P61" s="72">
        <v>0</v>
      </c>
      <c r="Q61" s="72">
        <v>0</v>
      </c>
      <c r="R61" s="72">
        <v>0</v>
      </c>
      <c r="S61" s="72">
        <v>0</v>
      </c>
      <c r="T61" s="72">
        <v>0</v>
      </c>
      <c r="U61" s="72">
        <v>0</v>
      </c>
      <c r="V61" s="1026">
        <v>0</v>
      </c>
      <c r="W61" s="1027">
        <v>0</v>
      </c>
      <c r="X61" s="1039">
        <v>0</v>
      </c>
      <c r="Y61" s="72">
        <v>0</v>
      </c>
      <c r="Z61" s="1026">
        <v>0</v>
      </c>
      <c r="AA61" s="72">
        <v>0</v>
      </c>
      <c r="AB61" s="1026">
        <v>0</v>
      </c>
    </row>
    <row r="62" spans="1:29" ht="15.75" hidden="1" thickBot="1" x14ac:dyDescent="0.3">
      <c r="A62" s="1010" t="s">
        <v>132</v>
      </c>
      <c r="B62" s="1028">
        <v>0</v>
      </c>
      <c r="C62" s="1664"/>
      <c r="D62" s="1664"/>
      <c r="E62" s="1664"/>
      <c r="F62" s="1664"/>
      <c r="G62" s="1664"/>
      <c r="H62" s="1664"/>
      <c r="I62" s="1040">
        <v>0</v>
      </c>
      <c r="J62" s="1040">
        <v>0</v>
      </c>
      <c r="K62" s="1040">
        <v>0</v>
      </c>
      <c r="L62" s="1040">
        <v>0</v>
      </c>
      <c r="M62" s="1040">
        <v>0</v>
      </c>
      <c r="N62" s="1040">
        <v>0</v>
      </c>
      <c r="O62" s="1040">
        <v>0</v>
      </c>
      <c r="P62" s="1040">
        <v>0</v>
      </c>
      <c r="Q62" s="1040">
        <v>0</v>
      </c>
      <c r="R62" s="1040">
        <v>0</v>
      </c>
      <c r="S62" s="1040">
        <v>0</v>
      </c>
      <c r="T62" s="1040">
        <v>0</v>
      </c>
      <c r="U62" s="1040">
        <v>0</v>
      </c>
      <c r="V62" s="1041">
        <v>0</v>
      </c>
      <c r="W62" s="1028">
        <v>0</v>
      </c>
      <c r="X62" s="1042"/>
      <c r="Y62" s="1040">
        <v>0</v>
      </c>
      <c r="Z62" s="1041">
        <v>0</v>
      </c>
      <c r="AA62" s="1040">
        <v>0</v>
      </c>
      <c r="AB62" s="1041">
        <v>0</v>
      </c>
    </row>
    <row r="63" spans="1:29" ht="15.75" hidden="1" x14ac:dyDescent="0.25">
      <c r="A63" s="1979" t="s">
        <v>710</v>
      </c>
      <c r="B63" s="1980"/>
      <c r="C63" s="1980"/>
      <c r="D63" s="1980"/>
      <c r="E63" s="1980"/>
      <c r="F63" s="1980"/>
      <c r="G63" s="1980"/>
      <c r="H63" s="1980"/>
      <c r="I63" s="1980"/>
      <c r="J63" s="1980"/>
      <c r="K63" s="1980"/>
      <c r="L63" s="1980"/>
      <c r="M63" s="1980"/>
      <c r="N63" s="1980"/>
      <c r="O63" s="1980"/>
      <c r="P63" s="1980"/>
      <c r="Q63" s="1980"/>
      <c r="R63" s="1980"/>
      <c r="S63" s="1980"/>
      <c r="T63" s="1980"/>
      <c r="U63" s="1980"/>
      <c r="V63" s="1980"/>
      <c r="W63" s="1980"/>
      <c r="X63" s="1980"/>
      <c r="Y63" s="1980"/>
      <c r="Z63" s="1980"/>
      <c r="AA63" s="1980"/>
      <c r="AB63" s="1980"/>
    </row>
    <row r="64" spans="1:29" ht="53.25" hidden="1" x14ac:dyDescent="0.25">
      <c r="A64" s="555"/>
      <c r="B64" s="1031" t="s">
        <v>27</v>
      </c>
      <c r="C64" s="1665"/>
      <c r="D64" s="1665"/>
      <c r="E64" s="1665"/>
      <c r="F64" s="1665"/>
      <c r="G64" s="1665"/>
      <c r="H64" s="1665"/>
      <c r="I64" s="156" t="s">
        <v>28</v>
      </c>
      <c r="J64" s="156" t="s">
        <v>29</v>
      </c>
      <c r="K64" s="156" t="s">
        <v>30</v>
      </c>
      <c r="L64" s="156" t="s">
        <v>31</v>
      </c>
      <c r="M64" s="156" t="s">
        <v>32</v>
      </c>
      <c r="N64" s="156" t="s">
        <v>33</v>
      </c>
      <c r="O64" s="156" t="s">
        <v>34</v>
      </c>
      <c r="P64" s="156" t="s">
        <v>35</v>
      </c>
      <c r="Q64" s="156" t="s">
        <v>36</v>
      </c>
      <c r="R64" s="156" t="s">
        <v>37</v>
      </c>
      <c r="S64" s="156" t="s">
        <v>38</v>
      </c>
      <c r="T64" s="156" t="s">
        <v>39</v>
      </c>
      <c r="U64" s="156" t="s">
        <v>40</v>
      </c>
      <c r="V64" s="623" t="s">
        <v>41</v>
      </c>
      <c r="W64" s="626" t="s">
        <v>42</v>
      </c>
      <c r="X64" s="156" t="s">
        <v>43</v>
      </c>
      <c r="Y64" s="156" t="s">
        <v>40</v>
      </c>
      <c r="Z64" s="623" t="s">
        <v>41</v>
      </c>
      <c r="AA64" s="156" t="s">
        <v>40</v>
      </c>
      <c r="AB64" s="623" t="s">
        <v>41</v>
      </c>
    </row>
    <row r="65" spans="1:28" hidden="1" x14ac:dyDescent="0.25">
      <c r="A65" s="911" t="s">
        <v>44</v>
      </c>
      <c r="B65" s="1444">
        <v>0</v>
      </c>
      <c r="C65" s="911"/>
      <c r="D65" s="911"/>
      <c r="E65" s="911"/>
      <c r="F65" s="911"/>
      <c r="G65" s="911"/>
      <c r="H65" s="911"/>
      <c r="I65" s="361">
        <v>0</v>
      </c>
      <c r="J65" s="361">
        <v>0</v>
      </c>
      <c r="K65" s="361">
        <v>0</v>
      </c>
      <c r="L65" s="361">
        <v>0</v>
      </c>
      <c r="M65" s="361">
        <v>0</v>
      </c>
      <c r="N65" s="361">
        <v>0</v>
      </c>
      <c r="O65" s="361">
        <v>0</v>
      </c>
      <c r="P65" s="361">
        <v>0</v>
      </c>
      <c r="Q65" s="361">
        <v>0</v>
      </c>
      <c r="R65" s="361">
        <v>0</v>
      </c>
      <c r="S65" s="361">
        <v>0</v>
      </c>
      <c r="T65" s="361">
        <v>0</v>
      </c>
      <c r="U65" s="361">
        <v>0</v>
      </c>
      <c r="V65" s="624">
        <v>0</v>
      </c>
      <c r="W65" s="627">
        <v>0</v>
      </c>
      <c r="X65" s="18">
        <v>0</v>
      </c>
      <c r="Y65" s="361">
        <v>0</v>
      </c>
      <c r="Z65" s="624">
        <v>0</v>
      </c>
      <c r="AA65" s="361">
        <v>0</v>
      </c>
      <c r="AB65" s="624">
        <v>0</v>
      </c>
    </row>
    <row r="66" spans="1:28" hidden="1" x14ac:dyDescent="0.25">
      <c r="A66" s="912" t="s">
        <v>48</v>
      </c>
      <c r="B66" s="1447">
        <v>0</v>
      </c>
      <c r="C66" s="912"/>
      <c r="D66" s="912"/>
      <c r="E66" s="912"/>
      <c r="F66" s="912"/>
      <c r="G66" s="912"/>
      <c r="H66" s="912"/>
      <c r="I66" s="361">
        <v>0</v>
      </c>
      <c r="J66" s="361">
        <v>0</v>
      </c>
      <c r="K66" s="361">
        <v>0</v>
      </c>
      <c r="L66" s="361">
        <v>0</v>
      </c>
      <c r="M66" s="361">
        <v>0</v>
      </c>
      <c r="N66" s="361">
        <v>0</v>
      </c>
      <c r="O66" s="361">
        <v>0</v>
      </c>
      <c r="P66" s="361">
        <v>0</v>
      </c>
      <c r="Q66" s="361">
        <v>0</v>
      </c>
      <c r="R66" s="361">
        <v>0</v>
      </c>
      <c r="S66" s="361">
        <v>0</v>
      </c>
      <c r="T66" s="361">
        <v>0</v>
      </c>
      <c r="U66" s="361">
        <v>0</v>
      </c>
      <c r="V66" s="624">
        <v>0</v>
      </c>
      <c r="W66" s="627">
        <v>0</v>
      </c>
      <c r="X66" s="18">
        <v>0</v>
      </c>
      <c r="Y66" s="361">
        <v>0</v>
      </c>
      <c r="Z66" s="624">
        <v>0</v>
      </c>
      <c r="AA66" s="361">
        <v>0</v>
      </c>
      <c r="AB66" s="624">
        <v>0</v>
      </c>
    </row>
    <row r="67" spans="1:28" hidden="1" x14ac:dyDescent="0.25">
      <c r="A67" s="912" t="s">
        <v>45</v>
      </c>
      <c r="B67" s="1447">
        <v>0</v>
      </c>
      <c r="C67" s="912"/>
      <c r="D67" s="912"/>
      <c r="E67" s="912"/>
      <c r="F67" s="912"/>
      <c r="G67" s="912"/>
      <c r="H67" s="912"/>
      <c r="I67" s="361">
        <v>0</v>
      </c>
      <c r="J67" s="361">
        <v>0</v>
      </c>
      <c r="K67" s="361">
        <v>0</v>
      </c>
      <c r="L67" s="361">
        <v>0</v>
      </c>
      <c r="M67" s="361">
        <v>0</v>
      </c>
      <c r="N67" s="361">
        <v>0</v>
      </c>
      <c r="O67" s="361">
        <v>0</v>
      </c>
      <c r="P67" s="361">
        <v>0</v>
      </c>
      <c r="Q67" s="361">
        <v>0</v>
      </c>
      <c r="R67" s="361">
        <v>0</v>
      </c>
      <c r="S67" s="361">
        <v>0</v>
      </c>
      <c r="T67" s="361">
        <v>0</v>
      </c>
      <c r="U67" s="361">
        <v>0</v>
      </c>
      <c r="V67" s="624">
        <v>0</v>
      </c>
      <c r="W67" s="627">
        <v>0</v>
      </c>
      <c r="X67" s="18">
        <v>0</v>
      </c>
      <c r="Y67" s="361">
        <v>0</v>
      </c>
      <c r="Z67" s="624">
        <v>0</v>
      </c>
      <c r="AA67" s="361">
        <v>0</v>
      </c>
      <c r="AB67" s="624">
        <v>0</v>
      </c>
    </row>
    <row r="68" spans="1:28" ht="15.75" hidden="1" thickBot="1" x14ac:dyDescent="0.3">
      <c r="A68" s="913" t="s">
        <v>49</v>
      </c>
      <c r="B68" s="1448">
        <v>0</v>
      </c>
      <c r="C68" s="913"/>
      <c r="D68" s="913"/>
      <c r="E68" s="913"/>
      <c r="F68" s="913"/>
      <c r="G68" s="913"/>
      <c r="H68" s="913"/>
      <c r="I68" s="362">
        <v>0</v>
      </c>
      <c r="J68" s="362">
        <v>0</v>
      </c>
      <c r="K68" s="362">
        <v>0</v>
      </c>
      <c r="L68" s="362">
        <v>0</v>
      </c>
      <c r="M68" s="362">
        <v>0</v>
      </c>
      <c r="N68" s="362">
        <v>0</v>
      </c>
      <c r="O68" s="362">
        <v>0</v>
      </c>
      <c r="P68" s="362">
        <v>0</v>
      </c>
      <c r="Q68" s="362">
        <v>0</v>
      </c>
      <c r="R68" s="362">
        <v>0</v>
      </c>
      <c r="S68" s="362">
        <v>0</v>
      </c>
      <c r="T68" s="362">
        <v>0</v>
      </c>
      <c r="U68" s="362">
        <v>0</v>
      </c>
      <c r="V68" s="625">
        <v>0</v>
      </c>
      <c r="W68" s="628">
        <v>0</v>
      </c>
      <c r="X68" s="71">
        <v>0</v>
      </c>
      <c r="Y68" s="362">
        <v>0</v>
      </c>
      <c r="Z68" s="625">
        <v>0</v>
      </c>
      <c r="AA68" s="362">
        <v>0</v>
      </c>
      <c r="AB68" s="625">
        <v>0</v>
      </c>
    </row>
    <row r="69" spans="1:28" hidden="1" x14ac:dyDescent="0.25">
      <c r="A69" s="911" t="s">
        <v>26</v>
      </c>
      <c r="B69" s="1038">
        <v>0</v>
      </c>
      <c r="C69" s="911"/>
      <c r="D69" s="911"/>
      <c r="E69" s="911"/>
      <c r="F69" s="911"/>
      <c r="G69" s="911"/>
      <c r="H69" s="911"/>
      <c r="I69" s="72">
        <v>0</v>
      </c>
      <c r="J69" s="72">
        <v>0</v>
      </c>
      <c r="K69" s="72">
        <v>0</v>
      </c>
      <c r="L69" s="72">
        <v>0</v>
      </c>
      <c r="M69" s="72">
        <v>0</v>
      </c>
      <c r="N69" s="72">
        <v>0</v>
      </c>
      <c r="O69" s="72">
        <v>0</v>
      </c>
      <c r="P69" s="72">
        <v>0</v>
      </c>
      <c r="Q69" s="72">
        <v>0</v>
      </c>
      <c r="R69" s="72">
        <v>0</v>
      </c>
      <c r="S69" s="72">
        <v>0</v>
      </c>
      <c r="T69" s="72">
        <v>0</v>
      </c>
      <c r="U69" s="72">
        <v>0</v>
      </c>
      <c r="V69" s="72">
        <v>0</v>
      </c>
      <c r="W69" s="72">
        <v>0</v>
      </c>
      <c r="X69" s="73">
        <v>0</v>
      </c>
      <c r="Y69" s="72">
        <v>0</v>
      </c>
      <c r="Z69" s="72">
        <v>0</v>
      </c>
      <c r="AA69" s="72">
        <v>0</v>
      </c>
      <c r="AB69" s="72">
        <v>0</v>
      </c>
    </row>
    <row r="70" spans="1:28" ht="15.75" hidden="1" thickBot="1" x14ac:dyDescent="0.3">
      <c r="A70" s="912" t="s">
        <v>132</v>
      </c>
      <c r="B70" s="1028">
        <v>0</v>
      </c>
      <c r="C70" s="912"/>
      <c r="D70" s="912"/>
      <c r="E70" s="912"/>
      <c r="F70" s="912"/>
      <c r="G70" s="912"/>
      <c r="H70" s="912"/>
      <c r="I70" s="18">
        <v>0</v>
      </c>
      <c r="J70" s="18">
        <v>0</v>
      </c>
      <c r="K70" s="18">
        <v>0</v>
      </c>
      <c r="L70" s="18">
        <v>0</v>
      </c>
      <c r="M70" s="18">
        <v>0</v>
      </c>
      <c r="N70" s="18">
        <v>0</v>
      </c>
      <c r="O70" s="18">
        <v>0</v>
      </c>
      <c r="P70" s="18">
        <v>0</v>
      </c>
      <c r="Q70" s="18">
        <v>0</v>
      </c>
      <c r="R70" s="18">
        <v>0</v>
      </c>
      <c r="S70" s="18">
        <v>0</v>
      </c>
      <c r="T70" s="18">
        <v>0</v>
      </c>
      <c r="U70" s="18">
        <v>0</v>
      </c>
      <c r="V70" s="18">
        <v>0</v>
      </c>
      <c r="W70" s="18">
        <v>0</v>
      </c>
      <c r="X70" s="201"/>
      <c r="Y70" s="18">
        <v>0</v>
      </c>
      <c r="Z70" s="18">
        <v>0</v>
      </c>
      <c r="AA70" s="18">
        <v>0</v>
      </c>
      <c r="AB70" s="18">
        <v>0</v>
      </c>
    </row>
    <row r="71" spans="1:28" ht="33.75" customHeight="1" x14ac:dyDescent="0.25">
      <c r="A71" s="2007" t="s">
        <v>880</v>
      </c>
      <c r="B71" s="2007"/>
      <c r="C71" s="2007"/>
      <c r="D71" s="2007"/>
      <c r="E71" s="2007"/>
      <c r="F71" s="2007"/>
      <c r="G71" s="2007"/>
      <c r="H71" s="2007"/>
      <c r="I71" s="2007"/>
      <c r="J71" s="2007"/>
      <c r="K71" s="2007"/>
      <c r="L71" s="2007"/>
      <c r="M71" s="2007"/>
      <c r="N71" s="2007"/>
      <c r="O71" s="2007"/>
      <c r="P71" s="2007"/>
      <c r="Q71" s="2007"/>
      <c r="R71" s="2007"/>
      <c r="S71" s="2007"/>
      <c r="T71" s="2007"/>
      <c r="U71" s="2007"/>
      <c r="V71" s="2007"/>
      <c r="W71" s="2007"/>
      <c r="X71" s="2007"/>
      <c r="Y71" s="2007"/>
      <c r="Z71" s="2007"/>
      <c r="AA71" s="2007"/>
      <c r="AB71" s="2007"/>
    </row>
    <row r="73" spans="1:28" x14ac:dyDescent="0.25">
      <c r="W73" s="320"/>
    </row>
  </sheetData>
  <sheetProtection algorithmName="SHA-512" hashValue="5TpU9UsbaiWL3s8HukKVbY7qGQuAjuZCm7mS/hsFriFC57DYVb9xhF44FNBIuOgIB5iwpFh5cB2oYlbvnVS7Ow==" saltValue="kejlAVGVhemF8lp/AuNr1Q==" spinCount="100000" sheet="1" objects="1" scenarios="1"/>
  <mergeCells count="41">
    <mergeCell ref="A71:AB71"/>
    <mergeCell ref="A1:AB1"/>
    <mergeCell ref="A2:AB2"/>
    <mergeCell ref="A7:AB7"/>
    <mergeCell ref="G3:H3"/>
    <mergeCell ref="A13:AB13"/>
    <mergeCell ref="A38:AB38"/>
    <mergeCell ref="A10:B10"/>
    <mergeCell ref="A18:B18"/>
    <mergeCell ref="A17:B17"/>
    <mergeCell ref="W3:X3"/>
    <mergeCell ref="A15:B15"/>
    <mergeCell ref="A16:B16"/>
    <mergeCell ref="A29:AB29"/>
    <mergeCell ref="A30:AB30"/>
    <mergeCell ref="S3:T3"/>
    <mergeCell ref="A20:Z20"/>
    <mergeCell ref="A39:AB39"/>
    <mergeCell ref="A47:AB47"/>
    <mergeCell ref="I3:J3"/>
    <mergeCell ref="K3:L3"/>
    <mergeCell ref="A11:B11"/>
    <mergeCell ref="A12:B12"/>
    <mergeCell ref="C3:D3"/>
    <mergeCell ref="E3:F3"/>
    <mergeCell ref="A55:AB55"/>
    <mergeCell ref="A63:AB63"/>
    <mergeCell ref="AA3:AB3"/>
    <mergeCell ref="U3:V3"/>
    <mergeCell ref="M3:N3"/>
    <mergeCell ref="A14:B14"/>
    <mergeCell ref="A3:B3"/>
    <mergeCell ref="A4:B4"/>
    <mergeCell ref="A5:B5"/>
    <mergeCell ref="A6:B6"/>
    <mergeCell ref="A8:B8"/>
    <mergeCell ref="A9:B9"/>
    <mergeCell ref="Q3:R3"/>
    <mergeCell ref="O3:P3"/>
    <mergeCell ref="Y3:Z3"/>
    <mergeCell ref="A21:Z21"/>
  </mergeCells>
  <pageMargins left="0.2" right="0.2" top="0.75" bottom="0.25" header="0.3" footer="0.3"/>
  <pageSetup scale="99" fitToHeight="2" orientation="landscape" r:id="rId1"/>
  <headerFooter>
    <oddHeader>&amp;L&amp;9
Semi-Annual Child Welfare Report&amp;C&amp;"-,Bold"&amp;14ARIZONA DEPARTMENT of CHILD SAFETY&amp;R&amp;9
July 1, 2021 through December 31, 2021</oddHeader>
    <oddFooter>&amp;CPage 7</oddFooter>
  </headerFooter>
  <ignoredErrors>
    <ignoredError sqref="P12:Q12 D18:Q18 Q6 G12:O12 E12 T12:Z12 T18:Z18" formula="1"/>
    <ignoredError sqref="Z23:Z27 B28:Y2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61"/>
  <sheetViews>
    <sheetView showGridLines="0" zoomScaleNormal="100" workbookViewId="0">
      <selection activeCell="J41" sqref="J41"/>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6384" width="15.85546875" style="12"/>
  </cols>
  <sheetData>
    <row r="1" spans="1:18" ht="18.75" customHeight="1" thickBot="1" x14ac:dyDescent="0.3">
      <c r="A1" s="2031" t="s">
        <v>650</v>
      </c>
      <c r="B1" s="2032"/>
      <c r="C1" s="2032"/>
      <c r="D1" s="2032"/>
      <c r="E1" s="2032"/>
      <c r="F1" s="2032"/>
      <c r="G1" s="2032"/>
      <c r="H1" s="2032"/>
      <c r="I1" s="2032"/>
      <c r="J1" s="2032"/>
      <c r="K1" s="2032"/>
      <c r="L1" s="2032"/>
      <c r="M1" s="2032"/>
      <c r="N1" s="2032"/>
      <c r="O1" s="2032"/>
      <c r="P1" s="2032"/>
      <c r="Q1" s="2032"/>
      <c r="R1" s="2033"/>
    </row>
    <row r="2" spans="1:18" ht="14.25" hidden="1" customHeight="1" thickBot="1" x14ac:dyDescent="0.3">
      <c r="A2" s="2022" t="s">
        <v>835</v>
      </c>
      <c r="B2" s="2023"/>
      <c r="C2" s="2023"/>
      <c r="D2" s="2023"/>
      <c r="E2" s="2023"/>
      <c r="F2" s="2023"/>
      <c r="G2" s="2023"/>
      <c r="H2" s="2023"/>
      <c r="I2" s="2023"/>
      <c r="J2" s="2023"/>
      <c r="K2" s="2023"/>
      <c r="L2" s="2023"/>
      <c r="M2" s="2023"/>
      <c r="N2" s="2023"/>
      <c r="O2" s="2023"/>
      <c r="P2" s="2023"/>
      <c r="Q2" s="2023"/>
      <c r="R2" s="2024"/>
    </row>
    <row r="3" spans="1:18" ht="57" hidden="1" thickBot="1" x14ac:dyDescent="0.3">
      <c r="A3" s="75"/>
      <c r="B3" s="725" t="s">
        <v>80</v>
      </c>
      <c r="C3" s="726" t="s">
        <v>81</v>
      </c>
      <c r="D3" s="726" t="s">
        <v>82</v>
      </c>
      <c r="E3" s="726" t="s">
        <v>83</v>
      </c>
      <c r="F3" s="726" t="s">
        <v>84</v>
      </c>
      <c r="G3" s="726" t="s">
        <v>85</v>
      </c>
      <c r="H3" s="726" t="s">
        <v>86</v>
      </c>
      <c r="I3" s="726" t="s">
        <v>87</v>
      </c>
      <c r="J3" s="726" t="s">
        <v>88</v>
      </c>
      <c r="K3" s="726" t="s">
        <v>89</v>
      </c>
      <c r="L3" s="726" t="s">
        <v>90</v>
      </c>
      <c r="M3" s="726" t="s">
        <v>91</v>
      </c>
      <c r="N3" s="726" t="s">
        <v>92</v>
      </c>
      <c r="O3" s="726" t="s">
        <v>93</v>
      </c>
      <c r="P3" s="726" t="s">
        <v>94</v>
      </c>
      <c r="Q3" s="726" t="s">
        <v>95</v>
      </c>
      <c r="R3" s="727" t="s">
        <v>96</v>
      </c>
    </row>
    <row r="4" spans="1:18" ht="15.75" hidden="1" thickBot="1" x14ac:dyDescent="0.3">
      <c r="A4" s="2025" t="s">
        <v>76</v>
      </c>
      <c r="B4" s="2026"/>
      <c r="C4" s="2026"/>
      <c r="D4" s="2026"/>
      <c r="E4" s="2026"/>
      <c r="F4" s="2026"/>
      <c r="G4" s="2026"/>
      <c r="H4" s="2026"/>
      <c r="I4" s="2026"/>
      <c r="J4" s="2026"/>
      <c r="K4" s="2026"/>
      <c r="L4" s="2026"/>
      <c r="M4" s="2026"/>
      <c r="N4" s="2026"/>
      <c r="O4" s="2026"/>
      <c r="P4" s="2026"/>
      <c r="Q4" s="2026"/>
      <c r="R4" s="2027"/>
    </row>
    <row r="5" spans="1:18" hidden="1" x14ac:dyDescent="0.25">
      <c r="A5" s="89" t="s">
        <v>44</v>
      </c>
      <c r="B5" s="416"/>
      <c r="C5" s="1595"/>
      <c r="D5" s="1595"/>
      <c r="E5" s="1595"/>
      <c r="F5" s="1595"/>
      <c r="G5" s="1595"/>
      <c r="H5" s="1595"/>
      <c r="I5" s="1595"/>
      <c r="J5" s="1595"/>
      <c r="K5" s="1595"/>
      <c r="L5" s="1595"/>
      <c r="M5" s="1595"/>
      <c r="N5" s="1595"/>
      <c r="O5" s="1595"/>
      <c r="P5" s="1596"/>
      <c r="Q5" s="136">
        <f t="shared" ref="Q5:Q10" si="0">SUM(B5:P5)</f>
        <v>0</v>
      </c>
      <c r="R5" s="325" t="e">
        <f>SUM(Q5/Q9)</f>
        <v>#DIV/0!</v>
      </c>
    </row>
    <row r="6" spans="1:18" hidden="1" x14ac:dyDescent="0.25">
      <c r="A6" s="90" t="s">
        <v>48</v>
      </c>
      <c r="B6" s="417"/>
      <c r="C6" s="1597"/>
      <c r="D6" s="1597"/>
      <c r="E6" s="1597"/>
      <c r="F6" s="1597"/>
      <c r="G6" s="1597"/>
      <c r="H6" s="1597"/>
      <c r="I6" s="1597"/>
      <c r="J6" s="1597"/>
      <c r="K6" s="1597"/>
      <c r="L6" s="1597"/>
      <c r="M6" s="1597"/>
      <c r="N6" s="1597"/>
      <c r="O6" s="1597"/>
      <c r="P6" s="1598"/>
      <c r="Q6" s="137">
        <f t="shared" si="0"/>
        <v>0</v>
      </c>
      <c r="R6" s="326" t="e">
        <f>SUM(Q6/Q9)</f>
        <v>#DIV/0!</v>
      </c>
    </row>
    <row r="7" spans="1:18" hidden="1" x14ac:dyDescent="0.25">
      <c r="A7" s="90" t="s">
        <v>45</v>
      </c>
      <c r="B7" s="417"/>
      <c r="C7" s="1597"/>
      <c r="D7" s="1597"/>
      <c r="E7" s="1597"/>
      <c r="F7" s="1597"/>
      <c r="G7" s="1597"/>
      <c r="H7" s="1597"/>
      <c r="I7" s="1597"/>
      <c r="J7" s="1597"/>
      <c r="K7" s="1597"/>
      <c r="L7" s="1597"/>
      <c r="M7" s="1597"/>
      <c r="N7" s="1597"/>
      <c r="O7" s="1597"/>
      <c r="P7" s="1598"/>
      <c r="Q7" s="137">
        <f t="shared" si="0"/>
        <v>0</v>
      </c>
      <c r="R7" s="326" t="e">
        <f>SUM(Q7/Q9)</f>
        <v>#DIV/0!</v>
      </c>
    </row>
    <row r="8" spans="1:18" ht="15.75" hidden="1" thickBot="1" x14ac:dyDescent="0.3">
      <c r="A8" s="91" t="s">
        <v>49</v>
      </c>
      <c r="B8" s="1599"/>
      <c r="C8" s="1600"/>
      <c r="D8" s="1600"/>
      <c r="E8" s="1600"/>
      <c r="F8" s="1600"/>
      <c r="G8" s="1600"/>
      <c r="H8" s="1600"/>
      <c r="I8" s="1600"/>
      <c r="J8" s="1600"/>
      <c r="K8" s="1600"/>
      <c r="L8" s="1600"/>
      <c r="M8" s="1600"/>
      <c r="N8" s="1600"/>
      <c r="O8" s="1600"/>
      <c r="P8" s="1601"/>
      <c r="Q8" s="138">
        <f t="shared" si="0"/>
        <v>0</v>
      </c>
      <c r="R8" s="327" t="e">
        <f>SUM(Q8/Q9)</f>
        <v>#DIV/0!</v>
      </c>
    </row>
    <row r="9" spans="1:18" ht="16.5" hidden="1" thickTop="1" thickBot="1" x14ac:dyDescent="0.3">
      <c r="A9" s="92" t="s">
        <v>26</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37">
        <f t="shared" si="0"/>
        <v>0</v>
      </c>
      <c r="R9" s="341" t="e">
        <f>SUM(R5:R8)</f>
        <v>#DIV/0!</v>
      </c>
    </row>
    <row r="10" spans="1:18" ht="15.75" hidden="1" thickBot="1" x14ac:dyDescent="0.3">
      <c r="A10" s="93" t="s">
        <v>43</v>
      </c>
      <c r="B10" s="323" t="e">
        <f>SUM(B9/Q9)</f>
        <v>#DIV/0!</v>
      </c>
      <c r="C10" s="323" t="e">
        <f>SUM(C9/Q9)</f>
        <v>#DIV/0!</v>
      </c>
      <c r="D10" s="323" t="e">
        <f>SUM(D9/Q9)</f>
        <v>#DIV/0!</v>
      </c>
      <c r="E10" s="323" t="e">
        <f>SUM(E9/Q9)</f>
        <v>#DIV/0!</v>
      </c>
      <c r="F10" s="323" t="e">
        <f>SUM(F9/Q9)</f>
        <v>#DIV/0!</v>
      </c>
      <c r="G10" s="323" t="e">
        <f>SUM(G9/Q9)</f>
        <v>#DIV/0!</v>
      </c>
      <c r="H10" s="323" t="e">
        <f>SUM(H9/Q9)</f>
        <v>#DIV/0!</v>
      </c>
      <c r="I10" s="323" t="e">
        <f>SUM(I9/Q9)</f>
        <v>#DIV/0!</v>
      </c>
      <c r="J10" s="323" t="e">
        <f>SUM(J9/Q9)</f>
        <v>#DIV/0!</v>
      </c>
      <c r="K10" s="323" t="e">
        <f>SUM(K9/Q9)</f>
        <v>#DIV/0!</v>
      </c>
      <c r="L10" s="323" t="e">
        <f>SUM(L9/Q9)</f>
        <v>#DIV/0!</v>
      </c>
      <c r="M10" s="323" t="e">
        <f>SUM(M9/Q9)</f>
        <v>#DIV/0!</v>
      </c>
      <c r="N10" s="323" t="e">
        <f>SUM(N9/Q9)</f>
        <v>#DIV/0!</v>
      </c>
      <c r="O10" s="323" t="e">
        <f>SUM(O9/Q9)</f>
        <v>#DIV/0!</v>
      </c>
      <c r="P10" s="323" t="e">
        <f>SUM(P9/Q9)</f>
        <v>#DIV/0!</v>
      </c>
      <c r="Q10" s="422" t="e">
        <f t="shared" si="0"/>
        <v>#DIV/0!</v>
      </c>
      <c r="R10" s="415"/>
    </row>
    <row r="11" spans="1:18" ht="15.75" hidden="1" customHeight="1" thickBot="1" x14ac:dyDescent="0.3">
      <c r="A11" s="2025" t="s">
        <v>349</v>
      </c>
      <c r="B11" s="2026"/>
      <c r="C11" s="2026"/>
      <c r="D11" s="2026"/>
      <c r="E11" s="2026"/>
      <c r="F11" s="2026"/>
      <c r="G11" s="2026"/>
      <c r="H11" s="2026"/>
      <c r="I11" s="2026"/>
      <c r="J11" s="2026"/>
      <c r="K11" s="2026"/>
      <c r="L11" s="2026"/>
      <c r="M11" s="2026"/>
      <c r="N11" s="2026"/>
      <c r="O11" s="2026"/>
      <c r="P11" s="2026"/>
      <c r="Q11" s="2026"/>
      <c r="R11" s="2027"/>
    </row>
    <row r="12" spans="1:18" hidden="1" x14ac:dyDescent="0.25">
      <c r="A12" s="89" t="s">
        <v>75</v>
      </c>
      <c r="B12" s="370"/>
      <c r="C12" s="371"/>
      <c r="D12" s="371"/>
      <c r="E12" s="371"/>
      <c r="F12" s="371"/>
      <c r="G12" s="371"/>
      <c r="H12" s="371"/>
      <c r="I12" s="371"/>
      <c r="J12" s="371"/>
      <c r="K12" s="371"/>
      <c r="L12" s="371"/>
      <c r="M12" s="371"/>
      <c r="N12" s="371"/>
      <c r="O12" s="371"/>
      <c r="P12" s="372"/>
      <c r="Q12" s="136">
        <f t="shared" ref="Q12:Q17" si="2">SUM(B12:P12)</f>
        <v>0</v>
      </c>
      <c r="R12" s="326" t="e">
        <f>SUM(Q12/Q16)</f>
        <v>#DIV/0!</v>
      </c>
    </row>
    <row r="13" spans="1:18" hidden="1" x14ac:dyDescent="0.25">
      <c r="A13" s="90" t="s">
        <v>46</v>
      </c>
      <c r="B13" s="373"/>
      <c r="C13" s="374"/>
      <c r="D13" s="374"/>
      <c r="E13" s="374"/>
      <c r="F13" s="374"/>
      <c r="G13" s="374"/>
      <c r="H13" s="374"/>
      <c r="I13" s="374"/>
      <c r="J13" s="374"/>
      <c r="K13" s="374"/>
      <c r="L13" s="374"/>
      <c r="M13" s="374"/>
      <c r="N13" s="374"/>
      <c r="O13" s="374"/>
      <c r="P13" s="375"/>
      <c r="Q13" s="137">
        <f t="shared" si="2"/>
        <v>0</v>
      </c>
      <c r="R13" s="326" t="e">
        <f>SUM(Q13/Q16)</f>
        <v>#DIV/0!</v>
      </c>
    </row>
    <row r="14" spans="1:18" hidden="1" x14ac:dyDescent="0.25">
      <c r="A14" s="90" t="s">
        <v>47</v>
      </c>
      <c r="B14" s="373"/>
      <c r="C14" s="374"/>
      <c r="D14" s="374"/>
      <c r="E14" s="374"/>
      <c r="F14" s="374"/>
      <c r="G14" s="374"/>
      <c r="H14" s="374"/>
      <c r="I14" s="374"/>
      <c r="J14" s="374"/>
      <c r="K14" s="374"/>
      <c r="L14" s="374"/>
      <c r="M14" s="374"/>
      <c r="N14" s="374"/>
      <c r="O14" s="374"/>
      <c r="P14" s="375"/>
      <c r="Q14" s="137">
        <f t="shared" si="2"/>
        <v>0</v>
      </c>
      <c r="R14" s="326" t="e">
        <f>SUM(Q14/Q16)</f>
        <v>#DIV/0!</v>
      </c>
    </row>
    <row r="15" spans="1:18" ht="15.75" hidden="1" thickBot="1" x14ac:dyDescent="0.3">
      <c r="A15" s="91" t="s">
        <v>77</v>
      </c>
      <c r="B15" s="376"/>
      <c r="C15" s="377"/>
      <c r="D15" s="377"/>
      <c r="E15" s="377"/>
      <c r="F15" s="377"/>
      <c r="G15" s="377"/>
      <c r="H15" s="377"/>
      <c r="I15" s="377"/>
      <c r="J15" s="377"/>
      <c r="K15" s="377"/>
      <c r="L15" s="377"/>
      <c r="M15" s="377"/>
      <c r="N15" s="377"/>
      <c r="O15" s="377"/>
      <c r="P15" s="378"/>
      <c r="Q15" s="138">
        <f t="shared" si="2"/>
        <v>0</v>
      </c>
      <c r="R15" s="326" t="e">
        <f>SUM(Q15/Q16)</f>
        <v>#DIV/0!</v>
      </c>
    </row>
    <row r="16" spans="1:18" ht="16.5" hidden="1" thickTop="1" thickBot="1" x14ac:dyDescent="0.3">
      <c r="A16" s="92" t="s">
        <v>26</v>
      </c>
      <c r="B16" s="123">
        <f>SUM(B12:B15)</f>
        <v>0</v>
      </c>
      <c r="C16" s="124">
        <f t="shared" ref="C16:P16" si="3">SUM(C12:C15)</f>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37">
        <f t="shared" si="2"/>
        <v>0</v>
      </c>
      <c r="R16" s="341" t="e">
        <f>SUM(R12:R15)</f>
        <v>#DIV/0!</v>
      </c>
    </row>
    <row r="17" spans="1:18" ht="15.75" hidden="1" thickBot="1" x14ac:dyDescent="0.3">
      <c r="A17" s="93" t="s">
        <v>43</v>
      </c>
      <c r="B17" s="323" t="e">
        <f>SUM(B16/Q16)</f>
        <v>#DIV/0!</v>
      </c>
      <c r="C17" s="323" t="e">
        <f>SUM(C16/Q16)</f>
        <v>#DIV/0!</v>
      </c>
      <c r="D17" s="323" t="e">
        <f>SUM(D16/Q16)</f>
        <v>#DIV/0!</v>
      </c>
      <c r="E17" s="323" t="e">
        <f>SUM(E16/Q16)</f>
        <v>#DIV/0!</v>
      </c>
      <c r="F17" s="323" t="e">
        <f>SUM(F16/Q16)</f>
        <v>#DIV/0!</v>
      </c>
      <c r="G17" s="323" t="e">
        <f>SUM(G16/Q16)</f>
        <v>#DIV/0!</v>
      </c>
      <c r="H17" s="323" t="e">
        <f>SUM(H16/Q16)</f>
        <v>#DIV/0!</v>
      </c>
      <c r="I17" s="323" t="e">
        <f>SUM(I16/Q16)</f>
        <v>#DIV/0!</v>
      </c>
      <c r="J17" s="323" t="e">
        <f>SUM(J16/Q16)</f>
        <v>#DIV/0!</v>
      </c>
      <c r="K17" s="323" t="e">
        <f>SUM(K16/Q16)</f>
        <v>#DIV/0!</v>
      </c>
      <c r="L17" s="323" t="e">
        <f>SUM(L16/Q16)</f>
        <v>#DIV/0!</v>
      </c>
      <c r="M17" s="323" t="e">
        <f>SUM(M16/Q16)</f>
        <v>#DIV/0!</v>
      </c>
      <c r="N17" s="323" t="e">
        <f>SUM(N16/Q16)</f>
        <v>#DIV/0!</v>
      </c>
      <c r="O17" s="323" t="e">
        <f>SUM(O16/Q16)</f>
        <v>#DIV/0!</v>
      </c>
      <c r="P17" s="323" t="e">
        <f>SUM(P16/Q16)</f>
        <v>#DIV/0!</v>
      </c>
      <c r="Q17" s="323" t="e">
        <f t="shared" si="2"/>
        <v>#DIV/0!</v>
      </c>
      <c r="R17" s="415"/>
    </row>
    <row r="18" spans="1:18" ht="14.25" customHeight="1" thickBot="1" x14ac:dyDescent="0.3">
      <c r="A18" s="2022" t="s">
        <v>907</v>
      </c>
      <c r="B18" s="2023"/>
      <c r="C18" s="2023"/>
      <c r="D18" s="2023"/>
      <c r="E18" s="2023"/>
      <c r="F18" s="2023"/>
      <c r="G18" s="2023"/>
      <c r="H18" s="2023"/>
      <c r="I18" s="2023"/>
      <c r="J18" s="2023"/>
      <c r="K18" s="2023"/>
      <c r="L18" s="2023"/>
      <c r="M18" s="2023"/>
      <c r="N18" s="2023"/>
      <c r="O18" s="2023"/>
      <c r="P18" s="2023"/>
      <c r="Q18" s="2023"/>
      <c r="R18" s="2024"/>
    </row>
    <row r="19" spans="1:18" ht="59.25" thickBot="1" x14ac:dyDescent="0.3">
      <c r="A19" s="75"/>
      <c r="B19" s="725" t="s">
        <v>80</v>
      </c>
      <c r="C19" s="726" t="s">
        <v>81</v>
      </c>
      <c r="D19" s="726" t="s">
        <v>82</v>
      </c>
      <c r="E19" s="726" t="s">
        <v>83</v>
      </c>
      <c r="F19" s="726" t="s">
        <v>84</v>
      </c>
      <c r="G19" s="726" t="s">
        <v>85</v>
      </c>
      <c r="H19" s="726" t="s">
        <v>86</v>
      </c>
      <c r="I19" s="726" t="s">
        <v>87</v>
      </c>
      <c r="J19" s="726" t="s">
        <v>88</v>
      </c>
      <c r="K19" s="726" t="s">
        <v>89</v>
      </c>
      <c r="L19" s="726" t="s">
        <v>90</v>
      </c>
      <c r="M19" s="726" t="s">
        <v>91</v>
      </c>
      <c r="N19" s="726" t="s">
        <v>92</v>
      </c>
      <c r="O19" s="726" t="s">
        <v>93</v>
      </c>
      <c r="P19" s="726" t="s">
        <v>94</v>
      </c>
      <c r="Q19" s="726" t="s">
        <v>95</v>
      </c>
      <c r="R19" s="727" t="s">
        <v>96</v>
      </c>
    </row>
    <row r="20" spans="1:18" ht="15.75" thickBot="1" x14ac:dyDescent="0.3">
      <c r="A20" s="2025" t="s">
        <v>76</v>
      </c>
      <c r="B20" s="2028"/>
      <c r="C20" s="2028"/>
      <c r="D20" s="2028"/>
      <c r="E20" s="2028"/>
      <c r="F20" s="2028"/>
      <c r="G20" s="2028"/>
      <c r="H20" s="2028"/>
      <c r="I20" s="2028"/>
      <c r="J20" s="2028"/>
      <c r="K20" s="2028"/>
      <c r="L20" s="2028"/>
      <c r="M20" s="2028"/>
      <c r="N20" s="2028"/>
      <c r="O20" s="2028"/>
      <c r="P20" s="2028"/>
      <c r="Q20" s="2026"/>
      <c r="R20" s="2027"/>
    </row>
    <row r="21" spans="1:18" x14ac:dyDescent="0.25">
      <c r="A21" s="89" t="s">
        <v>44</v>
      </c>
      <c r="B21" s="1891">
        <v>20</v>
      </c>
      <c r="C21" s="1892">
        <v>65</v>
      </c>
      <c r="D21" s="1892">
        <v>35</v>
      </c>
      <c r="E21" s="1892">
        <v>40</v>
      </c>
      <c r="F21" s="1892">
        <v>10</v>
      </c>
      <c r="G21" s="1892">
        <v>1</v>
      </c>
      <c r="H21" s="1892">
        <v>4</v>
      </c>
      <c r="I21" s="1892">
        <v>2214</v>
      </c>
      <c r="J21" s="1892">
        <v>108</v>
      </c>
      <c r="K21" s="1892">
        <v>55</v>
      </c>
      <c r="L21" s="1892">
        <v>533</v>
      </c>
      <c r="M21" s="1892">
        <v>246</v>
      </c>
      <c r="N21" s="1892">
        <v>14</v>
      </c>
      <c r="O21" s="1892">
        <v>86</v>
      </c>
      <c r="P21" s="2451">
        <v>114</v>
      </c>
      <c r="Q21" s="136">
        <f t="shared" ref="Q21:Q26" si="4">SUM(B21:P21)</f>
        <v>3545</v>
      </c>
      <c r="R21" s="325">
        <f>SUM(Q21/Q25)</f>
        <v>0.15186565565694213</v>
      </c>
    </row>
    <row r="22" spans="1:18" x14ac:dyDescent="0.25">
      <c r="A22" s="90" t="s">
        <v>48</v>
      </c>
      <c r="B22" s="1891">
        <v>26</v>
      </c>
      <c r="C22" s="1892">
        <v>155</v>
      </c>
      <c r="D22" s="1892">
        <v>124</v>
      </c>
      <c r="E22" s="1892">
        <v>59</v>
      </c>
      <c r="F22" s="1892">
        <v>53</v>
      </c>
      <c r="G22" s="1892">
        <v>11</v>
      </c>
      <c r="H22" s="1892">
        <v>17</v>
      </c>
      <c r="I22" s="1892">
        <v>5136</v>
      </c>
      <c r="J22" s="1892">
        <v>309</v>
      </c>
      <c r="K22" s="1892">
        <v>114</v>
      </c>
      <c r="L22" s="1892">
        <v>1535</v>
      </c>
      <c r="M22" s="1892">
        <v>569</v>
      </c>
      <c r="N22" s="1892">
        <v>27</v>
      </c>
      <c r="O22" s="1892">
        <v>264</v>
      </c>
      <c r="P22" s="2451">
        <v>178</v>
      </c>
      <c r="Q22" s="137">
        <f t="shared" si="4"/>
        <v>8577</v>
      </c>
      <c r="R22" s="326">
        <f>SUM(Q22/Q25)</f>
        <v>0.36743349183909524</v>
      </c>
    </row>
    <row r="23" spans="1:18" x14ac:dyDescent="0.25">
      <c r="A23" s="90" t="s">
        <v>45</v>
      </c>
      <c r="B23" s="1891">
        <v>33</v>
      </c>
      <c r="C23" s="1892">
        <v>247</v>
      </c>
      <c r="D23" s="1892">
        <v>139</v>
      </c>
      <c r="E23" s="1892">
        <v>73</v>
      </c>
      <c r="F23" s="1892">
        <v>40</v>
      </c>
      <c r="G23" s="1892">
        <v>14</v>
      </c>
      <c r="H23" s="1892">
        <v>18</v>
      </c>
      <c r="I23" s="1892">
        <v>6694</v>
      </c>
      <c r="J23" s="1892">
        <v>367</v>
      </c>
      <c r="K23" s="1892">
        <v>122</v>
      </c>
      <c r="L23" s="1892">
        <v>1753</v>
      </c>
      <c r="M23" s="1892">
        <v>877</v>
      </c>
      <c r="N23" s="1892">
        <v>57</v>
      </c>
      <c r="O23" s="1892">
        <v>307</v>
      </c>
      <c r="P23" s="2451">
        <v>223</v>
      </c>
      <c r="Q23" s="137">
        <f t="shared" si="4"/>
        <v>10964</v>
      </c>
      <c r="R23" s="326">
        <f>SUM(Q23/Q25)</f>
        <v>0.46969112796127321</v>
      </c>
    </row>
    <row r="24" spans="1:18" ht="15.75" thickBot="1" x14ac:dyDescent="0.3">
      <c r="A24" s="91" t="s">
        <v>49</v>
      </c>
      <c r="B24" s="1891">
        <v>0</v>
      </c>
      <c r="C24" s="1892">
        <v>2</v>
      </c>
      <c r="D24" s="1892">
        <v>2</v>
      </c>
      <c r="E24" s="1892">
        <v>0</v>
      </c>
      <c r="F24" s="1892">
        <v>0</v>
      </c>
      <c r="G24" s="1892">
        <v>0</v>
      </c>
      <c r="H24" s="1892">
        <v>0</v>
      </c>
      <c r="I24" s="1892">
        <v>180</v>
      </c>
      <c r="J24" s="1892">
        <v>0</v>
      </c>
      <c r="K24" s="1892">
        <v>1</v>
      </c>
      <c r="L24" s="1892">
        <v>29</v>
      </c>
      <c r="M24" s="1892">
        <v>37</v>
      </c>
      <c r="N24" s="1892">
        <v>0</v>
      </c>
      <c r="O24" s="1892">
        <v>4</v>
      </c>
      <c r="P24" s="2451">
        <v>2</v>
      </c>
      <c r="Q24" s="138">
        <f t="shared" si="4"/>
        <v>257</v>
      </c>
      <c r="R24" s="327">
        <f>SUM(Q24/Q25)</f>
        <v>1.1009724542689458E-2</v>
      </c>
    </row>
    <row r="25" spans="1:18" ht="16.5" thickTop="1" thickBot="1" x14ac:dyDescent="0.3">
      <c r="A25" s="1839" t="s">
        <v>26</v>
      </c>
      <c r="B25" s="1837">
        <f t="shared" ref="B25:P25" si="5">SUM(B21:B24)</f>
        <v>79</v>
      </c>
      <c r="C25" s="1078">
        <f t="shared" si="5"/>
        <v>469</v>
      </c>
      <c r="D25" s="1078">
        <f t="shared" si="5"/>
        <v>300</v>
      </c>
      <c r="E25" s="1078">
        <f t="shared" si="5"/>
        <v>172</v>
      </c>
      <c r="F25" s="1078">
        <f t="shared" si="5"/>
        <v>103</v>
      </c>
      <c r="G25" s="1078">
        <f t="shared" si="5"/>
        <v>26</v>
      </c>
      <c r="H25" s="1078">
        <f t="shared" si="5"/>
        <v>39</v>
      </c>
      <c r="I25" s="1078">
        <f t="shared" si="5"/>
        <v>14224</v>
      </c>
      <c r="J25" s="1078">
        <f t="shared" si="5"/>
        <v>784</v>
      </c>
      <c r="K25" s="1078">
        <f t="shared" si="5"/>
        <v>292</v>
      </c>
      <c r="L25" s="1078">
        <f t="shared" si="5"/>
        <v>3850</v>
      </c>
      <c r="M25" s="1078">
        <f t="shared" si="5"/>
        <v>1729</v>
      </c>
      <c r="N25" s="1078">
        <f t="shared" si="5"/>
        <v>98</v>
      </c>
      <c r="O25" s="1078">
        <f t="shared" si="5"/>
        <v>661</v>
      </c>
      <c r="P25" s="1079">
        <f t="shared" si="5"/>
        <v>517</v>
      </c>
      <c r="Q25" s="237">
        <f t="shared" si="4"/>
        <v>23343</v>
      </c>
      <c r="R25" s="341">
        <f>SUM(R21:R24)</f>
        <v>1</v>
      </c>
    </row>
    <row r="26" spans="1:18" ht="15.75" thickBot="1" x14ac:dyDescent="0.3">
      <c r="A26" s="1840" t="s">
        <v>43</v>
      </c>
      <c r="B26" s="1838">
        <f>SUM(B25/Q25)</f>
        <v>3.3843122135115452E-3</v>
      </c>
      <c r="C26" s="323">
        <f>SUM(C25/Q25)</f>
        <v>2.0091676305530565E-2</v>
      </c>
      <c r="D26" s="323">
        <f>SUM(D25/Q25)</f>
        <v>1.2851818532322324E-2</v>
      </c>
      <c r="E26" s="323">
        <f>SUM(E25/Q25)</f>
        <v>7.3683759585314659E-3</v>
      </c>
      <c r="F26" s="323">
        <f>SUM(F25/Q25)</f>
        <v>4.4124576960973315E-3</v>
      </c>
      <c r="G26" s="323">
        <f>SUM(G25/Q25)</f>
        <v>1.1138242728012681E-3</v>
      </c>
      <c r="H26" s="323">
        <f>SUM(H25/Q25)</f>
        <v>1.6707364092019021E-3</v>
      </c>
      <c r="I26" s="323">
        <f>SUM(I25/Q25)</f>
        <v>0.60934755601250912</v>
      </c>
      <c r="J26" s="323">
        <f>SUM(J25/Q25)</f>
        <v>3.3586085764469004E-2</v>
      </c>
      <c r="K26" s="323">
        <f>SUM(K25/Q25)</f>
        <v>1.2509103371460394E-2</v>
      </c>
      <c r="L26" s="323">
        <f>SUM(L25/Q25)</f>
        <v>0.16493167116480315</v>
      </c>
      <c r="M26" s="323">
        <f>SUM(M25/Q25)</f>
        <v>7.4069314141284329E-2</v>
      </c>
      <c r="N26" s="323">
        <f>SUM(N25/Q25)</f>
        <v>4.1982607205586255E-3</v>
      </c>
      <c r="O26" s="323">
        <f>SUM(O25/Q25)</f>
        <v>2.8316840166216852E-2</v>
      </c>
      <c r="P26" s="1744">
        <f>SUM(P25/Q25)</f>
        <v>2.2147967270702139E-2</v>
      </c>
      <c r="Q26" s="744">
        <f t="shared" si="4"/>
        <v>0.99999999999999989</v>
      </c>
      <c r="R26" s="415"/>
    </row>
    <row r="27" spans="1:18" ht="15.75" customHeight="1" thickBot="1" x14ac:dyDescent="0.3">
      <c r="A27" s="2025" t="s">
        <v>349</v>
      </c>
      <c r="B27" s="2026"/>
      <c r="C27" s="2026"/>
      <c r="D27" s="2026"/>
      <c r="E27" s="2026"/>
      <c r="F27" s="2026"/>
      <c r="G27" s="2026"/>
      <c r="H27" s="2026"/>
      <c r="I27" s="2026"/>
      <c r="J27" s="2026"/>
      <c r="K27" s="2026"/>
      <c r="L27" s="2026"/>
      <c r="M27" s="2026"/>
      <c r="N27" s="2026"/>
      <c r="O27" s="2026"/>
      <c r="P27" s="2026"/>
      <c r="Q27" s="2026"/>
      <c r="R27" s="2027"/>
    </row>
    <row r="28" spans="1:18" x14ac:dyDescent="0.25">
      <c r="A28" s="89" t="s">
        <v>75</v>
      </c>
      <c r="B28" s="370">
        <v>1</v>
      </c>
      <c r="C28" s="371">
        <v>8</v>
      </c>
      <c r="D28" s="371">
        <v>6</v>
      </c>
      <c r="E28" s="371">
        <v>1</v>
      </c>
      <c r="F28" s="371">
        <v>0</v>
      </c>
      <c r="G28" s="371">
        <v>1</v>
      </c>
      <c r="H28" s="371">
        <v>1</v>
      </c>
      <c r="I28" s="371">
        <v>231</v>
      </c>
      <c r="J28" s="371">
        <v>12</v>
      </c>
      <c r="K28" s="371">
        <v>3</v>
      </c>
      <c r="L28" s="371">
        <v>53</v>
      </c>
      <c r="M28" s="371">
        <v>24</v>
      </c>
      <c r="N28" s="371">
        <v>1</v>
      </c>
      <c r="O28" s="371">
        <v>2</v>
      </c>
      <c r="P28" s="372">
        <v>11</v>
      </c>
      <c r="Q28" s="136">
        <f t="shared" ref="Q28:Q33" si="6">SUM(B28:P28)</f>
        <v>355</v>
      </c>
      <c r="R28" s="326">
        <f>SUM(Q28/Q32)</f>
        <v>1.5207985263248083E-2</v>
      </c>
    </row>
    <row r="29" spans="1:18" x14ac:dyDescent="0.25">
      <c r="A29" s="90" t="s">
        <v>46</v>
      </c>
      <c r="B29" s="373">
        <v>60</v>
      </c>
      <c r="C29" s="374">
        <v>300</v>
      </c>
      <c r="D29" s="374">
        <v>178</v>
      </c>
      <c r="E29" s="374">
        <v>119</v>
      </c>
      <c r="F29" s="374">
        <v>57</v>
      </c>
      <c r="G29" s="374">
        <v>11</v>
      </c>
      <c r="H29" s="374">
        <v>26</v>
      </c>
      <c r="I29" s="374">
        <v>8285</v>
      </c>
      <c r="J29" s="374">
        <v>493</v>
      </c>
      <c r="K29" s="374">
        <v>180</v>
      </c>
      <c r="L29" s="374">
        <v>2374</v>
      </c>
      <c r="M29" s="374">
        <v>1011</v>
      </c>
      <c r="N29" s="374">
        <v>46</v>
      </c>
      <c r="O29" s="374">
        <v>380</v>
      </c>
      <c r="P29" s="375">
        <v>325</v>
      </c>
      <c r="Q29" s="137">
        <f t="shared" si="6"/>
        <v>13845</v>
      </c>
      <c r="R29" s="326">
        <f>SUM(Q29/Q32)</f>
        <v>0.59311142526667526</v>
      </c>
    </row>
    <row r="30" spans="1:18" x14ac:dyDescent="0.25">
      <c r="A30" s="90" t="s">
        <v>47</v>
      </c>
      <c r="B30" s="373">
        <v>12</v>
      </c>
      <c r="C30" s="374">
        <v>141</v>
      </c>
      <c r="D30" s="374">
        <v>106</v>
      </c>
      <c r="E30" s="374">
        <v>42</v>
      </c>
      <c r="F30" s="374">
        <v>40</v>
      </c>
      <c r="G30" s="374">
        <v>10</v>
      </c>
      <c r="H30" s="374">
        <v>11</v>
      </c>
      <c r="I30" s="374">
        <v>5018</v>
      </c>
      <c r="J30" s="374">
        <v>248</v>
      </c>
      <c r="K30" s="374">
        <v>95</v>
      </c>
      <c r="L30" s="374">
        <v>1248</v>
      </c>
      <c r="M30" s="374">
        <v>597</v>
      </c>
      <c r="N30" s="374">
        <v>42</v>
      </c>
      <c r="O30" s="374">
        <v>224</v>
      </c>
      <c r="P30" s="375">
        <v>156</v>
      </c>
      <c r="Q30" s="137">
        <f t="shared" si="6"/>
        <v>7990</v>
      </c>
      <c r="R30" s="326">
        <f>SUM(Q30/Q32)</f>
        <v>0.34228676691085119</v>
      </c>
    </row>
    <row r="31" spans="1:18" ht="15.75" thickBot="1" x14ac:dyDescent="0.3">
      <c r="A31" s="91" t="s">
        <v>77</v>
      </c>
      <c r="B31" s="376">
        <v>6</v>
      </c>
      <c r="C31" s="377">
        <v>20</v>
      </c>
      <c r="D31" s="377">
        <v>10</v>
      </c>
      <c r="E31" s="377">
        <v>10</v>
      </c>
      <c r="F31" s="377">
        <v>6</v>
      </c>
      <c r="G31" s="377">
        <v>4</v>
      </c>
      <c r="H31" s="377">
        <v>1</v>
      </c>
      <c r="I31" s="377">
        <v>690</v>
      </c>
      <c r="J31" s="377">
        <v>31</v>
      </c>
      <c r="K31" s="377">
        <v>14</v>
      </c>
      <c r="L31" s="377">
        <v>175</v>
      </c>
      <c r="M31" s="377">
        <v>97</v>
      </c>
      <c r="N31" s="377">
        <v>9</v>
      </c>
      <c r="O31" s="377">
        <v>55</v>
      </c>
      <c r="P31" s="378">
        <v>25</v>
      </c>
      <c r="Q31" s="138">
        <f t="shared" si="6"/>
        <v>1153</v>
      </c>
      <c r="R31" s="326">
        <f>SUM(Q31/Q32)</f>
        <v>4.9393822559225461E-2</v>
      </c>
    </row>
    <row r="32" spans="1:18" ht="16.5" thickTop="1" thickBot="1" x14ac:dyDescent="0.3">
      <c r="A32" s="92" t="s">
        <v>26</v>
      </c>
      <c r="B32" s="123">
        <f>SUM(B28:B31)</f>
        <v>79</v>
      </c>
      <c r="C32" s="124">
        <f t="shared" ref="C32:P32" si="7">SUM(C28:C31)</f>
        <v>469</v>
      </c>
      <c r="D32" s="124">
        <f t="shared" si="7"/>
        <v>300</v>
      </c>
      <c r="E32" s="124">
        <f t="shared" si="7"/>
        <v>172</v>
      </c>
      <c r="F32" s="124">
        <f t="shared" si="7"/>
        <v>103</v>
      </c>
      <c r="G32" s="124">
        <f t="shared" si="7"/>
        <v>26</v>
      </c>
      <c r="H32" s="124">
        <f t="shared" si="7"/>
        <v>39</v>
      </c>
      <c r="I32" s="124">
        <f t="shared" si="7"/>
        <v>14224</v>
      </c>
      <c r="J32" s="124">
        <f t="shared" si="7"/>
        <v>784</v>
      </c>
      <c r="K32" s="124">
        <f t="shared" si="7"/>
        <v>292</v>
      </c>
      <c r="L32" s="124">
        <f t="shared" si="7"/>
        <v>3850</v>
      </c>
      <c r="M32" s="124">
        <f t="shared" si="7"/>
        <v>1729</v>
      </c>
      <c r="N32" s="124">
        <f t="shared" si="7"/>
        <v>98</v>
      </c>
      <c r="O32" s="124">
        <f t="shared" si="7"/>
        <v>661</v>
      </c>
      <c r="P32" s="139">
        <f t="shared" si="7"/>
        <v>517</v>
      </c>
      <c r="Q32" s="237">
        <f t="shared" si="6"/>
        <v>23343</v>
      </c>
      <c r="R32" s="341">
        <f>SUM(R28:R31)</f>
        <v>1</v>
      </c>
    </row>
    <row r="33" spans="1:18" ht="15.75" thickBot="1" x14ac:dyDescent="0.3">
      <c r="A33" s="93" t="s">
        <v>43</v>
      </c>
      <c r="B33" s="323">
        <f>SUM(B32/Q32)</f>
        <v>3.3843122135115452E-3</v>
      </c>
      <c r="C33" s="323">
        <f>SUM(C32/Q32)</f>
        <v>2.0091676305530565E-2</v>
      </c>
      <c r="D33" s="323">
        <f>SUM(D32/Q32)</f>
        <v>1.2851818532322324E-2</v>
      </c>
      <c r="E33" s="323">
        <f>SUM(E32/Q32)</f>
        <v>7.3683759585314659E-3</v>
      </c>
      <c r="F33" s="323">
        <f>SUM(F32/Q32)</f>
        <v>4.4124576960973315E-3</v>
      </c>
      <c r="G33" s="323">
        <f>SUM(G32/Q32)</f>
        <v>1.1138242728012681E-3</v>
      </c>
      <c r="H33" s="323">
        <f>SUM(H32/Q32)</f>
        <v>1.6707364092019021E-3</v>
      </c>
      <c r="I33" s="323">
        <f>SUM(I32/Q32)</f>
        <v>0.60934755601250912</v>
      </c>
      <c r="J33" s="323">
        <f>SUM(J32/Q32)</f>
        <v>3.3586085764469004E-2</v>
      </c>
      <c r="K33" s="323">
        <f>SUM(K32/Q32)</f>
        <v>1.2509103371460394E-2</v>
      </c>
      <c r="L33" s="323">
        <f>SUM(L32/Q32)</f>
        <v>0.16493167116480315</v>
      </c>
      <c r="M33" s="323">
        <f>SUM(M32/Q32)</f>
        <v>7.4069314141284329E-2</v>
      </c>
      <c r="N33" s="323">
        <f>SUM(N32/Q32)</f>
        <v>4.1982607205586255E-3</v>
      </c>
      <c r="O33" s="323">
        <f>SUM(O32/Q32)</f>
        <v>2.8316840166216852E-2</v>
      </c>
      <c r="P33" s="1744">
        <f>SUM(P32/Q32)</f>
        <v>2.2147967270702139E-2</v>
      </c>
      <c r="Q33" s="2452">
        <f t="shared" si="6"/>
        <v>0.99999999999999989</v>
      </c>
      <c r="R33" s="415"/>
    </row>
    <row r="34" spans="1:18" ht="14.25" customHeight="1" thickBot="1" x14ac:dyDescent="0.3">
      <c r="A34" s="2022" t="s">
        <v>834</v>
      </c>
      <c r="B34" s="2023"/>
      <c r="C34" s="2023"/>
      <c r="D34" s="2023"/>
      <c r="E34" s="2023"/>
      <c r="F34" s="2023"/>
      <c r="G34" s="2023"/>
      <c r="H34" s="2023"/>
      <c r="I34" s="2023"/>
      <c r="J34" s="2023"/>
      <c r="K34" s="2023"/>
      <c r="L34" s="2023"/>
      <c r="M34" s="2023"/>
      <c r="N34" s="2023"/>
      <c r="O34" s="2023"/>
      <c r="P34" s="2023"/>
      <c r="Q34" s="2023"/>
      <c r="R34" s="2024"/>
    </row>
    <row r="35" spans="1:18" ht="59.25" customHeight="1" thickBot="1" x14ac:dyDescent="0.3">
      <c r="A35" s="75"/>
      <c r="B35" s="725" t="s">
        <v>80</v>
      </c>
      <c r="C35" s="726" t="s">
        <v>81</v>
      </c>
      <c r="D35" s="726" t="s">
        <v>82</v>
      </c>
      <c r="E35" s="726" t="s">
        <v>83</v>
      </c>
      <c r="F35" s="726" t="s">
        <v>84</v>
      </c>
      <c r="G35" s="726" t="s">
        <v>85</v>
      </c>
      <c r="H35" s="726" t="s">
        <v>86</v>
      </c>
      <c r="I35" s="726" t="s">
        <v>87</v>
      </c>
      <c r="J35" s="726" t="s">
        <v>88</v>
      </c>
      <c r="K35" s="726" t="s">
        <v>89</v>
      </c>
      <c r="L35" s="726" t="s">
        <v>90</v>
      </c>
      <c r="M35" s="726" t="s">
        <v>91</v>
      </c>
      <c r="N35" s="726" t="s">
        <v>92</v>
      </c>
      <c r="O35" s="726" t="s">
        <v>93</v>
      </c>
      <c r="P35" s="726" t="s">
        <v>94</v>
      </c>
      <c r="Q35" s="726" t="s">
        <v>95</v>
      </c>
      <c r="R35" s="727" t="s">
        <v>96</v>
      </c>
    </row>
    <row r="36" spans="1:18" ht="15.75" thickBot="1" x14ac:dyDescent="0.3">
      <c r="A36" s="2025" t="s">
        <v>76</v>
      </c>
      <c r="B36" s="2026"/>
      <c r="C36" s="2026"/>
      <c r="D36" s="2026"/>
      <c r="E36" s="2026"/>
      <c r="F36" s="2026"/>
      <c r="G36" s="2026"/>
      <c r="H36" s="2026"/>
      <c r="I36" s="2026"/>
      <c r="J36" s="2026"/>
      <c r="K36" s="2026"/>
      <c r="L36" s="2026"/>
      <c r="M36" s="2026"/>
      <c r="N36" s="2026"/>
      <c r="O36" s="2026"/>
      <c r="P36" s="2026"/>
      <c r="Q36" s="2026"/>
      <c r="R36" s="2027"/>
    </row>
    <row r="37" spans="1:18" x14ac:dyDescent="0.25">
      <c r="A37" s="89" t="s">
        <v>44</v>
      </c>
      <c r="B37" s="416">
        <v>16</v>
      </c>
      <c r="C37" s="1595">
        <v>63</v>
      </c>
      <c r="D37" s="1595">
        <v>45</v>
      </c>
      <c r="E37" s="1595">
        <v>28</v>
      </c>
      <c r="F37" s="1595">
        <v>11</v>
      </c>
      <c r="G37" s="1595">
        <v>3</v>
      </c>
      <c r="H37" s="1595">
        <v>15</v>
      </c>
      <c r="I37" s="1595">
        <v>1972</v>
      </c>
      <c r="J37" s="1595">
        <v>127</v>
      </c>
      <c r="K37" s="1595">
        <v>42</v>
      </c>
      <c r="L37" s="1595">
        <v>450</v>
      </c>
      <c r="M37" s="1595">
        <v>218</v>
      </c>
      <c r="N37" s="1595">
        <v>21</v>
      </c>
      <c r="O37" s="1595">
        <v>97</v>
      </c>
      <c r="P37" s="1596">
        <v>103</v>
      </c>
      <c r="Q37" s="136">
        <f t="shared" ref="Q37:Q42" si="8">SUM(B37:P37)</f>
        <v>3211</v>
      </c>
      <c r="R37" s="325">
        <f>SUM(Q37/Q41)</f>
        <v>0.14633368272341976</v>
      </c>
    </row>
    <row r="38" spans="1:18" x14ac:dyDescent="0.25">
      <c r="A38" s="90" t="s">
        <v>48</v>
      </c>
      <c r="B38" s="417">
        <v>30</v>
      </c>
      <c r="C38" s="1597">
        <v>153</v>
      </c>
      <c r="D38" s="1597">
        <v>130</v>
      </c>
      <c r="E38" s="1597">
        <v>69</v>
      </c>
      <c r="F38" s="1597">
        <v>44</v>
      </c>
      <c r="G38" s="1597">
        <v>12</v>
      </c>
      <c r="H38" s="1597">
        <v>18</v>
      </c>
      <c r="I38" s="1597">
        <v>4868</v>
      </c>
      <c r="J38" s="1597">
        <v>283</v>
      </c>
      <c r="K38" s="1597">
        <v>108</v>
      </c>
      <c r="L38" s="1597">
        <v>1473</v>
      </c>
      <c r="M38" s="1597">
        <v>569</v>
      </c>
      <c r="N38" s="1597">
        <v>42</v>
      </c>
      <c r="O38" s="1597">
        <v>265</v>
      </c>
      <c r="P38" s="1598">
        <v>173</v>
      </c>
      <c r="Q38" s="137">
        <f t="shared" si="8"/>
        <v>8237</v>
      </c>
      <c r="R38" s="326">
        <f>SUM(Q38/Q41)</f>
        <v>0.37538167069224809</v>
      </c>
    </row>
    <row r="39" spans="1:18" x14ac:dyDescent="0.25">
      <c r="A39" s="90" t="s">
        <v>45</v>
      </c>
      <c r="B39" s="417">
        <v>54</v>
      </c>
      <c r="C39" s="1597">
        <v>255</v>
      </c>
      <c r="D39" s="1597">
        <v>143</v>
      </c>
      <c r="E39" s="1597">
        <v>66</v>
      </c>
      <c r="F39" s="1597">
        <v>38</v>
      </c>
      <c r="G39" s="1597">
        <v>15</v>
      </c>
      <c r="H39" s="1597">
        <v>19</v>
      </c>
      <c r="I39" s="1597">
        <v>6072</v>
      </c>
      <c r="J39" s="1597">
        <v>325</v>
      </c>
      <c r="K39" s="1597">
        <v>148</v>
      </c>
      <c r="L39" s="1597">
        <v>1665</v>
      </c>
      <c r="M39" s="1597">
        <v>825</v>
      </c>
      <c r="N39" s="1597">
        <v>38</v>
      </c>
      <c r="O39" s="1597">
        <v>339</v>
      </c>
      <c r="P39" s="1598">
        <v>224</v>
      </c>
      <c r="Q39" s="137">
        <f t="shared" si="8"/>
        <v>10226</v>
      </c>
      <c r="R39" s="326">
        <f>SUM(Q39/Q41)</f>
        <v>0.46602561181242308</v>
      </c>
    </row>
    <row r="40" spans="1:18" ht="15.75" thickBot="1" x14ac:dyDescent="0.3">
      <c r="A40" s="91" t="s">
        <v>49</v>
      </c>
      <c r="B40" s="1599">
        <v>0</v>
      </c>
      <c r="C40" s="1600">
        <v>5</v>
      </c>
      <c r="D40" s="1600">
        <v>1</v>
      </c>
      <c r="E40" s="1600">
        <v>0</v>
      </c>
      <c r="F40" s="1600">
        <v>2</v>
      </c>
      <c r="G40" s="1600">
        <v>0</v>
      </c>
      <c r="H40" s="1600">
        <v>0</v>
      </c>
      <c r="I40" s="1600">
        <v>191</v>
      </c>
      <c r="J40" s="1600">
        <v>2</v>
      </c>
      <c r="K40" s="1600">
        <v>3</v>
      </c>
      <c r="L40" s="1600">
        <v>32</v>
      </c>
      <c r="M40" s="1600">
        <v>30</v>
      </c>
      <c r="N40" s="1600">
        <v>0</v>
      </c>
      <c r="O40" s="1600">
        <v>2</v>
      </c>
      <c r="P40" s="1601">
        <v>1</v>
      </c>
      <c r="Q40" s="138">
        <f t="shared" si="8"/>
        <v>269</v>
      </c>
      <c r="R40" s="327">
        <f>SUM(Q40/Q41)</f>
        <v>1.2259034771909037E-2</v>
      </c>
    </row>
    <row r="41" spans="1:18" ht="16.5" thickTop="1" thickBot="1" x14ac:dyDescent="0.3">
      <c r="A41" s="92" t="s">
        <v>26</v>
      </c>
      <c r="B41" s="123">
        <f t="shared" ref="B41:P41" si="9">SUM(B37:B40)</f>
        <v>100</v>
      </c>
      <c r="C41" s="124">
        <f t="shared" si="9"/>
        <v>476</v>
      </c>
      <c r="D41" s="124">
        <f t="shared" si="9"/>
        <v>319</v>
      </c>
      <c r="E41" s="124">
        <f t="shared" si="9"/>
        <v>163</v>
      </c>
      <c r="F41" s="124">
        <f t="shared" si="9"/>
        <v>95</v>
      </c>
      <c r="G41" s="124">
        <f t="shared" si="9"/>
        <v>30</v>
      </c>
      <c r="H41" s="124">
        <f t="shared" si="9"/>
        <v>52</v>
      </c>
      <c r="I41" s="124">
        <f t="shared" si="9"/>
        <v>13103</v>
      </c>
      <c r="J41" s="124">
        <f t="shared" si="9"/>
        <v>737</v>
      </c>
      <c r="K41" s="124">
        <f t="shared" si="9"/>
        <v>301</v>
      </c>
      <c r="L41" s="124">
        <f t="shared" si="9"/>
        <v>3620</v>
      </c>
      <c r="M41" s="124">
        <f t="shared" si="9"/>
        <v>1642</v>
      </c>
      <c r="N41" s="124">
        <f t="shared" si="9"/>
        <v>101</v>
      </c>
      <c r="O41" s="124">
        <f t="shared" si="9"/>
        <v>703</v>
      </c>
      <c r="P41" s="139">
        <f t="shared" si="9"/>
        <v>501</v>
      </c>
      <c r="Q41" s="237">
        <f t="shared" si="8"/>
        <v>21943</v>
      </c>
      <c r="R41" s="341">
        <f>SUM(R37:R40)</f>
        <v>1</v>
      </c>
    </row>
    <row r="42" spans="1:18" ht="15.75" thickBot="1" x14ac:dyDescent="0.3">
      <c r="A42" s="93" t="s">
        <v>43</v>
      </c>
      <c r="B42" s="323">
        <f>SUM(B41/Q41)</f>
        <v>4.5572619969922075E-3</v>
      </c>
      <c r="C42" s="323">
        <f>SUM(C41/Q41)</f>
        <v>2.1692567105682906E-2</v>
      </c>
      <c r="D42" s="323">
        <f>SUM(D41/Q41)</f>
        <v>1.4537665770405141E-2</v>
      </c>
      <c r="E42" s="323">
        <f>SUM(E41/Q41)</f>
        <v>7.4283370550972975E-3</v>
      </c>
      <c r="F42" s="323">
        <f>SUM(F41/Q41)</f>
        <v>4.3293988971425971E-3</v>
      </c>
      <c r="G42" s="323">
        <f>SUM(G41/Q41)</f>
        <v>1.367178599097662E-3</v>
      </c>
      <c r="H42" s="323">
        <f>SUM(H41/Q41)</f>
        <v>2.3697762384359477E-3</v>
      </c>
      <c r="I42" s="323">
        <f>SUM(I41/Q41)</f>
        <v>0.59713803946588895</v>
      </c>
      <c r="J42" s="323">
        <f>SUM(J41/Q41)</f>
        <v>3.3587020917832569E-2</v>
      </c>
      <c r="K42" s="323">
        <f>SUM(K41/Q41)</f>
        <v>1.3717358610946544E-2</v>
      </c>
      <c r="L42" s="323">
        <f>SUM(L41/Q41)</f>
        <v>0.16497288429111789</v>
      </c>
      <c r="M42" s="323">
        <f>SUM(M41/Q41)</f>
        <v>7.4830241990612043E-2</v>
      </c>
      <c r="N42" s="323">
        <f>SUM(N41/Q41)</f>
        <v>4.602834616962129E-3</v>
      </c>
      <c r="O42" s="323">
        <f>SUM(O41/Q41)</f>
        <v>3.2037551838855219E-2</v>
      </c>
      <c r="P42" s="323">
        <f>SUM(P41/Q41)</f>
        <v>2.2831882604930957E-2</v>
      </c>
      <c r="Q42" s="422">
        <f t="shared" si="8"/>
        <v>1</v>
      </c>
      <c r="R42" s="415"/>
    </row>
    <row r="43" spans="1:18" ht="15.75" customHeight="1" thickBot="1" x14ac:dyDescent="0.3">
      <c r="A43" s="2025" t="s">
        <v>349</v>
      </c>
      <c r="B43" s="2026"/>
      <c r="C43" s="2026"/>
      <c r="D43" s="2026"/>
      <c r="E43" s="2026"/>
      <c r="F43" s="2026"/>
      <c r="G43" s="2026"/>
      <c r="H43" s="2026"/>
      <c r="I43" s="2026"/>
      <c r="J43" s="2026"/>
      <c r="K43" s="2026"/>
      <c r="L43" s="2026"/>
      <c r="M43" s="2026"/>
      <c r="N43" s="2026"/>
      <c r="O43" s="2026"/>
      <c r="P43" s="2026"/>
      <c r="Q43" s="2026"/>
      <c r="R43" s="2027"/>
    </row>
    <row r="44" spans="1:18" x14ac:dyDescent="0.25">
      <c r="A44" s="89" t="s">
        <v>75</v>
      </c>
      <c r="B44" s="370">
        <v>2</v>
      </c>
      <c r="C44" s="371">
        <v>9</v>
      </c>
      <c r="D44" s="371">
        <v>4</v>
      </c>
      <c r="E44" s="371">
        <v>2</v>
      </c>
      <c r="F44" s="371">
        <v>1</v>
      </c>
      <c r="G44" s="371">
        <v>0</v>
      </c>
      <c r="H44" s="371">
        <v>0</v>
      </c>
      <c r="I44" s="371">
        <v>196</v>
      </c>
      <c r="J44" s="371">
        <v>3</v>
      </c>
      <c r="K44" s="371">
        <v>3</v>
      </c>
      <c r="L44" s="371">
        <v>54</v>
      </c>
      <c r="M44" s="371">
        <v>23</v>
      </c>
      <c r="N44" s="371">
        <v>2</v>
      </c>
      <c r="O44" s="371">
        <v>14</v>
      </c>
      <c r="P44" s="372">
        <v>14</v>
      </c>
      <c r="Q44" s="136">
        <f t="shared" ref="Q44:Q49" si="10">SUM(B44:P44)</f>
        <v>327</v>
      </c>
      <c r="R44" s="326">
        <f>SUM(Q44/Q48)</f>
        <v>1.4902246730164517E-2</v>
      </c>
    </row>
    <row r="45" spans="1:18" x14ac:dyDescent="0.25">
      <c r="A45" s="90" t="s">
        <v>46</v>
      </c>
      <c r="B45" s="373">
        <v>65</v>
      </c>
      <c r="C45" s="374">
        <v>308</v>
      </c>
      <c r="D45" s="374">
        <v>188</v>
      </c>
      <c r="E45" s="374">
        <v>108</v>
      </c>
      <c r="F45" s="374">
        <v>69</v>
      </c>
      <c r="G45" s="374">
        <v>17</v>
      </c>
      <c r="H45" s="374">
        <v>37</v>
      </c>
      <c r="I45" s="374">
        <v>7923</v>
      </c>
      <c r="J45" s="374">
        <v>443</v>
      </c>
      <c r="K45" s="374">
        <v>187</v>
      </c>
      <c r="L45" s="374">
        <v>2320</v>
      </c>
      <c r="M45" s="374">
        <v>963</v>
      </c>
      <c r="N45" s="374">
        <v>62</v>
      </c>
      <c r="O45" s="374">
        <v>437</v>
      </c>
      <c r="P45" s="375">
        <v>325</v>
      </c>
      <c r="Q45" s="137">
        <f t="shared" si="10"/>
        <v>13452</v>
      </c>
      <c r="R45" s="326">
        <f>SUM(Q45/Q48)</f>
        <v>0.61304288383539174</v>
      </c>
    </row>
    <row r="46" spans="1:18" x14ac:dyDescent="0.25">
      <c r="A46" s="90" t="s">
        <v>47</v>
      </c>
      <c r="B46" s="373">
        <v>31</v>
      </c>
      <c r="C46" s="374">
        <v>141</v>
      </c>
      <c r="D46" s="374">
        <v>114</v>
      </c>
      <c r="E46" s="374">
        <v>45</v>
      </c>
      <c r="F46" s="374">
        <v>21</v>
      </c>
      <c r="G46" s="374">
        <v>8</v>
      </c>
      <c r="H46" s="374">
        <v>13</v>
      </c>
      <c r="I46" s="374">
        <v>4306</v>
      </c>
      <c r="J46" s="374">
        <v>262</v>
      </c>
      <c r="K46" s="374">
        <v>91</v>
      </c>
      <c r="L46" s="374">
        <v>1119</v>
      </c>
      <c r="M46" s="374">
        <v>569</v>
      </c>
      <c r="N46" s="374">
        <v>29</v>
      </c>
      <c r="O46" s="374">
        <v>217</v>
      </c>
      <c r="P46" s="375">
        <v>132</v>
      </c>
      <c r="Q46" s="137">
        <f t="shared" si="10"/>
        <v>7098</v>
      </c>
      <c r="R46" s="326">
        <f>SUM(Q46/Q48)</f>
        <v>0.32347445654650686</v>
      </c>
    </row>
    <row r="47" spans="1:18" ht="15.75" thickBot="1" x14ac:dyDescent="0.3">
      <c r="A47" s="91" t="s">
        <v>77</v>
      </c>
      <c r="B47" s="376">
        <v>2</v>
      </c>
      <c r="C47" s="377">
        <v>18</v>
      </c>
      <c r="D47" s="377">
        <v>13</v>
      </c>
      <c r="E47" s="377">
        <v>8</v>
      </c>
      <c r="F47" s="377">
        <v>4</v>
      </c>
      <c r="G47" s="377">
        <v>5</v>
      </c>
      <c r="H47" s="377">
        <v>2</v>
      </c>
      <c r="I47" s="377">
        <v>678</v>
      </c>
      <c r="J47" s="377">
        <v>29</v>
      </c>
      <c r="K47" s="377">
        <v>20</v>
      </c>
      <c r="L47" s="377">
        <v>127</v>
      </c>
      <c r="M47" s="377">
        <v>87</v>
      </c>
      <c r="N47" s="377">
        <v>8</v>
      </c>
      <c r="O47" s="377">
        <v>35</v>
      </c>
      <c r="P47" s="378">
        <v>30</v>
      </c>
      <c r="Q47" s="138">
        <f t="shared" si="10"/>
        <v>1066</v>
      </c>
      <c r="R47" s="327">
        <f>SUM(Q47/Q48)</f>
        <v>4.8580412887936929E-2</v>
      </c>
    </row>
    <row r="48" spans="1:18" ht="16.5" thickTop="1" thickBot="1" x14ac:dyDescent="0.3">
      <c r="A48" s="92" t="s">
        <v>26</v>
      </c>
      <c r="B48" s="123">
        <f>SUM(B44:B47)</f>
        <v>100</v>
      </c>
      <c r="C48" s="124">
        <f t="shared" ref="C48:P48" si="11">SUM(C44:C47)</f>
        <v>476</v>
      </c>
      <c r="D48" s="124">
        <f t="shared" si="11"/>
        <v>319</v>
      </c>
      <c r="E48" s="124">
        <f t="shared" si="11"/>
        <v>163</v>
      </c>
      <c r="F48" s="124">
        <f t="shared" si="11"/>
        <v>95</v>
      </c>
      <c r="G48" s="124">
        <f t="shared" si="11"/>
        <v>30</v>
      </c>
      <c r="H48" s="124">
        <f t="shared" si="11"/>
        <v>52</v>
      </c>
      <c r="I48" s="124">
        <f t="shared" si="11"/>
        <v>13103</v>
      </c>
      <c r="J48" s="124">
        <f t="shared" si="11"/>
        <v>737</v>
      </c>
      <c r="K48" s="124">
        <f t="shared" si="11"/>
        <v>301</v>
      </c>
      <c r="L48" s="124">
        <f t="shared" si="11"/>
        <v>3620</v>
      </c>
      <c r="M48" s="124">
        <f t="shared" si="11"/>
        <v>1642</v>
      </c>
      <c r="N48" s="124">
        <f t="shared" si="11"/>
        <v>101</v>
      </c>
      <c r="O48" s="124">
        <f t="shared" si="11"/>
        <v>703</v>
      </c>
      <c r="P48" s="139">
        <f t="shared" si="11"/>
        <v>501</v>
      </c>
      <c r="Q48" s="237">
        <f t="shared" si="10"/>
        <v>21943</v>
      </c>
      <c r="R48" s="341">
        <f>SUM(R44:R47)</f>
        <v>1</v>
      </c>
    </row>
    <row r="49" spans="1:18" ht="15.75" thickBot="1" x14ac:dyDescent="0.3">
      <c r="A49" s="93" t="s">
        <v>43</v>
      </c>
      <c r="B49" s="323">
        <f>SUM(B48/Q48)</f>
        <v>4.5572619969922075E-3</v>
      </c>
      <c r="C49" s="323">
        <f>SUM(C48/Q48)</f>
        <v>2.1692567105682906E-2</v>
      </c>
      <c r="D49" s="323">
        <f>SUM(D48/Q48)</f>
        <v>1.4537665770405141E-2</v>
      </c>
      <c r="E49" s="323">
        <f>SUM(E48/Q48)</f>
        <v>7.4283370550972975E-3</v>
      </c>
      <c r="F49" s="323">
        <f>SUM(F48/Q48)</f>
        <v>4.3293988971425971E-3</v>
      </c>
      <c r="G49" s="323">
        <f>SUM(G48/Q48)</f>
        <v>1.367178599097662E-3</v>
      </c>
      <c r="H49" s="323">
        <f>SUM(H48/Q48)</f>
        <v>2.3697762384359477E-3</v>
      </c>
      <c r="I49" s="323">
        <f>SUM(I48/Q48)</f>
        <v>0.59713803946588895</v>
      </c>
      <c r="J49" s="323">
        <f>SUM(J48/Q48)</f>
        <v>3.3587020917832569E-2</v>
      </c>
      <c r="K49" s="323">
        <f>SUM(K48/Q48)</f>
        <v>1.3717358610946544E-2</v>
      </c>
      <c r="L49" s="323">
        <f>SUM(L48/Q48)</f>
        <v>0.16497288429111789</v>
      </c>
      <c r="M49" s="323">
        <f>SUM(M48/Q48)</f>
        <v>7.4830241990612043E-2</v>
      </c>
      <c r="N49" s="323">
        <f>SUM(N48/Q48)</f>
        <v>4.602834616962129E-3</v>
      </c>
      <c r="O49" s="323">
        <f>SUM(O48/Q48)</f>
        <v>3.2037551838855219E-2</v>
      </c>
      <c r="P49" s="1744">
        <f>SUM(P48/Q48)</f>
        <v>2.2831882604930957E-2</v>
      </c>
      <c r="Q49" s="2452">
        <f t="shared" si="10"/>
        <v>1</v>
      </c>
      <c r="R49" s="415"/>
    </row>
    <row r="50" spans="1:18" ht="14.25" hidden="1" customHeight="1" thickBot="1" x14ac:dyDescent="0.3">
      <c r="A50" s="2022" t="s">
        <v>769</v>
      </c>
      <c r="B50" s="2023"/>
      <c r="C50" s="2023"/>
      <c r="D50" s="2023"/>
      <c r="E50" s="2023"/>
      <c r="F50" s="2023"/>
      <c r="G50" s="2023"/>
      <c r="H50" s="2023"/>
      <c r="I50" s="2023"/>
      <c r="J50" s="2023"/>
      <c r="K50" s="2023"/>
      <c r="L50" s="2023"/>
      <c r="M50" s="2023"/>
      <c r="N50" s="2023"/>
      <c r="O50" s="2023"/>
      <c r="P50" s="2023"/>
      <c r="Q50" s="2023"/>
      <c r="R50" s="2024"/>
    </row>
    <row r="51" spans="1:18" ht="56.25" hidden="1" customHeight="1" thickBot="1" x14ac:dyDescent="0.3">
      <c r="A51" s="75"/>
      <c r="B51" s="725" t="s">
        <v>80</v>
      </c>
      <c r="C51" s="726" t="s">
        <v>81</v>
      </c>
      <c r="D51" s="726" t="s">
        <v>82</v>
      </c>
      <c r="E51" s="726" t="s">
        <v>83</v>
      </c>
      <c r="F51" s="726" t="s">
        <v>84</v>
      </c>
      <c r="G51" s="726" t="s">
        <v>85</v>
      </c>
      <c r="H51" s="726" t="s">
        <v>86</v>
      </c>
      <c r="I51" s="726" t="s">
        <v>87</v>
      </c>
      <c r="J51" s="726" t="s">
        <v>88</v>
      </c>
      <c r="K51" s="726" t="s">
        <v>89</v>
      </c>
      <c r="L51" s="726" t="s">
        <v>90</v>
      </c>
      <c r="M51" s="726" t="s">
        <v>91</v>
      </c>
      <c r="N51" s="726" t="s">
        <v>92</v>
      </c>
      <c r="O51" s="726" t="s">
        <v>93</v>
      </c>
      <c r="P51" s="726" t="s">
        <v>94</v>
      </c>
      <c r="Q51" s="726" t="s">
        <v>95</v>
      </c>
      <c r="R51" s="727" t="s">
        <v>96</v>
      </c>
    </row>
    <row r="52" spans="1:18" ht="15" hidden="1" customHeight="1" thickBot="1" x14ac:dyDescent="0.3">
      <c r="A52" s="2025" t="s">
        <v>76</v>
      </c>
      <c r="B52" s="2026"/>
      <c r="C52" s="2026"/>
      <c r="D52" s="2026"/>
      <c r="E52" s="2026"/>
      <c r="F52" s="2026"/>
      <c r="G52" s="2026"/>
      <c r="H52" s="2026"/>
      <c r="I52" s="2026"/>
      <c r="J52" s="2026"/>
      <c r="K52" s="2026"/>
      <c r="L52" s="2026"/>
      <c r="M52" s="2026"/>
      <c r="N52" s="2026"/>
      <c r="O52" s="2026"/>
      <c r="P52" s="2026"/>
      <c r="Q52" s="2026"/>
      <c r="R52" s="2027"/>
    </row>
    <row r="53" spans="1:18" ht="14.45" hidden="1" customHeight="1" x14ac:dyDescent="0.25">
      <c r="A53" s="89" t="s">
        <v>44</v>
      </c>
      <c r="B53" s="416">
        <v>9</v>
      </c>
      <c r="C53" s="1595">
        <v>49</v>
      </c>
      <c r="D53" s="1595">
        <v>60</v>
      </c>
      <c r="E53" s="1595">
        <v>46</v>
      </c>
      <c r="F53" s="1595">
        <v>28</v>
      </c>
      <c r="G53" s="1595">
        <v>0</v>
      </c>
      <c r="H53" s="1595">
        <v>0</v>
      </c>
      <c r="I53" s="1595">
        <v>2169</v>
      </c>
      <c r="J53" s="1595">
        <v>178</v>
      </c>
      <c r="K53" s="1595">
        <v>44</v>
      </c>
      <c r="L53" s="1595">
        <v>520</v>
      </c>
      <c r="M53" s="1595">
        <v>237</v>
      </c>
      <c r="N53" s="1595">
        <v>14</v>
      </c>
      <c r="O53" s="1595">
        <v>72</v>
      </c>
      <c r="P53" s="1596">
        <v>100</v>
      </c>
      <c r="Q53" s="136">
        <f t="shared" ref="Q53:Q58" si="12">SUM(B53:P53)</f>
        <v>3526</v>
      </c>
      <c r="R53" s="325">
        <f>SUM(Q53/Q57)</f>
        <v>0.16115910233557293</v>
      </c>
    </row>
    <row r="54" spans="1:18" ht="14.45" hidden="1" customHeight="1" x14ac:dyDescent="0.25">
      <c r="A54" s="90" t="s">
        <v>48</v>
      </c>
      <c r="B54" s="417">
        <v>30</v>
      </c>
      <c r="C54" s="1597">
        <v>136</v>
      </c>
      <c r="D54" s="1597">
        <v>142</v>
      </c>
      <c r="E54" s="1597">
        <v>77</v>
      </c>
      <c r="F54" s="1597">
        <v>77</v>
      </c>
      <c r="G54" s="1597">
        <v>0</v>
      </c>
      <c r="H54" s="1597">
        <v>0</v>
      </c>
      <c r="I54" s="1597">
        <v>5135</v>
      </c>
      <c r="J54" s="1597">
        <v>317</v>
      </c>
      <c r="K54" s="1597">
        <v>122</v>
      </c>
      <c r="L54" s="1597">
        <v>1693</v>
      </c>
      <c r="M54" s="1597">
        <v>533</v>
      </c>
      <c r="N54" s="1597">
        <v>33</v>
      </c>
      <c r="O54" s="1597">
        <v>289</v>
      </c>
      <c r="P54" s="1598">
        <v>171</v>
      </c>
      <c r="Q54" s="137">
        <f t="shared" si="12"/>
        <v>8755</v>
      </c>
      <c r="R54" s="326">
        <f>SUM(Q54/Q57)</f>
        <v>0.40015540015540013</v>
      </c>
    </row>
    <row r="55" spans="1:18" ht="14.45" hidden="1" customHeight="1" x14ac:dyDescent="0.25">
      <c r="A55" s="90" t="s">
        <v>45</v>
      </c>
      <c r="B55" s="417">
        <v>34</v>
      </c>
      <c r="C55" s="1597">
        <v>170</v>
      </c>
      <c r="D55" s="1597">
        <v>155</v>
      </c>
      <c r="E55" s="1597">
        <v>75</v>
      </c>
      <c r="F55" s="1597">
        <v>87</v>
      </c>
      <c r="G55" s="1597">
        <v>0</v>
      </c>
      <c r="H55" s="1597">
        <v>0</v>
      </c>
      <c r="I55" s="1597">
        <v>5599</v>
      </c>
      <c r="J55" s="1597">
        <v>345</v>
      </c>
      <c r="K55" s="1597">
        <v>138</v>
      </c>
      <c r="L55" s="1597">
        <v>1614</v>
      </c>
      <c r="M55" s="1597">
        <v>615</v>
      </c>
      <c r="N55" s="1597">
        <v>30</v>
      </c>
      <c r="O55" s="1597">
        <v>289</v>
      </c>
      <c r="P55" s="1598">
        <v>201</v>
      </c>
      <c r="Q55" s="137">
        <f t="shared" si="12"/>
        <v>9352</v>
      </c>
      <c r="R55" s="326">
        <f>SUM(Q55/Q57)</f>
        <v>0.4274418392065451</v>
      </c>
    </row>
    <row r="56" spans="1:18" ht="15" hidden="1" customHeight="1" thickBot="1" x14ac:dyDescent="0.3">
      <c r="A56" s="91" t="s">
        <v>49</v>
      </c>
      <c r="B56" s="1599">
        <v>0</v>
      </c>
      <c r="C56" s="1600">
        <v>1</v>
      </c>
      <c r="D56" s="1600">
        <v>2</v>
      </c>
      <c r="E56" s="1600">
        <v>1</v>
      </c>
      <c r="F56" s="1600">
        <v>0</v>
      </c>
      <c r="G56" s="1600">
        <v>0</v>
      </c>
      <c r="H56" s="1600">
        <v>0</v>
      </c>
      <c r="I56" s="1600">
        <v>165</v>
      </c>
      <c r="J56" s="1600">
        <v>1</v>
      </c>
      <c r="K56" s="1600">
        <v>1</v>
      </c>
      <c r="L56" s="1600">
        <v>36</v>
      </c>
      <c r="M56" s="1600">
        <v>26</v>
      </c>
      <c r="N56" s="1600">
        <v>2</v>
      </c>
      <c r="O56" s="1600">
        <v>8</v>
      </c>
      <c r="P56" s="1601">
        <v>3</v>
      </c>
      <c r="Q56" s="138">
        <f t="shared" si="12"/>
        <v>246</v>
      </c>
      <c r="R56" s="327">
        <f>SUM(Q56/Q57)</f>
        <v>1.1243658302481831E-2</v>
      </c>
    </row>
    <row r="57" spans="1:18" ht="15.6" hidden="1" customHeight="1" thickTop="1" thickBot="1" x14ac:dyDescent="0.3">
      <c r="A57" s="92" t="s">
        <v>26</v>
      </c>
      <c r="B57" s="123">
        <f t="shared" ref="B57:P57" si="13">SUM(B53:B56)</f>
        <v>73</v>
      </c>
      <c r="C57" s="124">
        <f t="shared" si="13"/>
        <v>356</v>
      </c>
      <c r="D57" s="124">
        <f t="shared" si="13"/>
        <v>359</v>
      </c>
      <c r="E57" s="124">
        <f t="shared" si="13"/>
        <v>199</v>
      </c>
      <c r="F57" s="124">
        <f t="shared" si="13"/>
        <v>192</v>
      </c>
      <c r="G57" s="124">
        <f t="shared" si="13"/>
        <v>0</v>
      </c>
      <c r="H57" s="124">
        <f t="shared" si="13"/>
        <v>0</v>
      </c>
      <c r="I57" s="124">
        <f t="shared" si="13"/>
        <v>13068</v>
      </c>
      <c r="J57" s="124">
        <f t="shared" si="13"/>
        <v>841</v>
      </c>
      <c r="K57" s="124">
        <f t="shared" si="13"/>
        <v>305</v>
      </c>
      <c r="L57" s="124">
        <f t="shared" si="13"/>
        <v>3863</v>
      </c>
      <c r="M57" s="124">
        <f t="shared" si="13"/>
        <v>1411</v>
      </c>
      <c r="N57" s="124">
        <f t="shared" si="13"/>
        <v>79</v>
      </c>
      <c r="O57" s="124">
        <f t="shared" si="13"/>
        <v>658</v>
      </c>
      <c r="P57" s="139">
        <f t="shared" si="13"/>
        <v>475</v>
      </c>
      <c r="Q57" s="237">
        <f t="shared" si="12"/>
        <v>21879</v>
      </c>
      <c r="R57" s="341">
        <f>SUM(R53:R56)</f>
        <v>1</v>
      </c>
    </row>
    <row r="58" spans="1:18" ht="15" hidden="1" customHeight="1" thickBot="1" x14ac:dyDescent="0.3">
      <c r="A58" s="93" t="s">
        <v>43</v>
      </c>
      <c r="B58" s="323">
        <f>SUM(B57/Q57)</f>
        <v>3.3365327482974541E-3</v>
      </c>
      <c r="C58" s="323">
        <f>SUM(C57/Q57)</f>
        <v>1.6271310388957447E-2</v>
      </c>
      <c r="D58" s="323">
        <f>SUM(D57/Q57)</f>
        <v>1.6408428173134055E-2</v>
      </c>
      <c r="E58" s="323">
        <f>SUM(E57/Q57)</f>
        <v>9.0954796837149771E-3</v>
      </c>
      <c r="F58" s="323">
        <f>SUM(F57/Q57)</f>
        <v>8.7755381873028931E-3</v>
      </c>
      <c r="G58" s="323">
        <f>SUM(G57/Q57)</f>
        <v>0</v>
      </c>
      <c r="H58" s="323">
        <f>SUM(H57/Q57)</f>
        <v>0</v>
      </c>
      <c r="I58" s="323">
        <f>SUM(I57/Q57)</f>
        <v>0.59728506787330315</v>
      </c>
      <c r="J58" s="323">
        <f>SUM(J57/Q57)</f>
        <v>3.8438685497509027E-2</v>
      </c>
      <c r="K58" s="323">
        <f>SUM(K57/Q57)</f>
        <v>1.3940308057955117E-2</v>
      </c>
      <c r="L58" s="323">
        <f>SUM(L57/Q57)</f>
        <v>0.17656200009141185</v>
      </c>
      <c r="M58" s="323">
        <f>SUM(M57/Q57)</f>
        <v>6.4491064491064495E-2</v>
      </c>
      <c r="N58" s="323">
        <f>SUM(N57/Q57)</f>
        <v>3.6107683166506695E-3</v>
      </c>
      <c r="O58" s="323">
        <f>SUM(O57/Q57)</f>
        <v>3.0074500662735957E-2</v>
      </c>
      <c r="P58" s="323">
        <f>SUM(P57/Q57)</f>
        <v>2.1710315827962887E-2</v>
      </c>
      <c r="Q58" s="422">
        <f t="shared" si="12"/>
        <v>1</v>
      </c>
      <c r="R58" s="415"/>
    </row>
    <row r="59" spans="1:18" ht="15.75" hidden="1" customHeight="1" thickBot="1" x14ac:dyDescent="0.3">
      <c r="A59" s="2025" t="s">
        <v>349</v>
      </c>
      <c r="B59" s="2026"/>
      <c r="C59" s="2026"/>
      <c r="D59" s="2026"/>
      <c r="E59" s="2026"/>
      <c r="F59" s="2026"/>
      <c r="G59" s="2026"/>
      <c r="H59" s="2026"/>
      <c r="I59" s="2026"/>
      <c r="J59" s="2026"/>
      <c r="K59" s="2026"/>
      <c r="L59" s="2026"/>
      <c r="M59" s="2026"/>
      <c r="N59" s="2026"/>
      <c r="O59" s="2026"/>
      <c r="P59" s="2026"/>
      <c r="Q59" s="2026"/>
      <c r="R59" s="2027"/>
    </row>
    <row r="60" spans="1:18" ht="14.45" hidden="1" customHeight="1" x14ac:dyDescent="0.25">
      <c r="A60" s="89" t="s">
        <v>75</v>
      </c>
      <c r="B60" s="370">
        <v>1</v>
      </c>
      <c r="C60" s="371">
        <v>3</v>
      </c>
      <c r="D60" s="371">
        <v>3</v>
      </c>
      <c r="E60" s="371">
        <v>0</v>
      </c>
      <c r="F60" s="371">
        <v>3</v>
      </c>
      <c r="G60" s="371">
        <v>0</v>
      </c>
      <c r="H60" s="371">
        <v>0</v>
      </c>
      <c r="I60" s="371">
        <v>104</v>
      </c>
      <c r="J60" s="371">
        <v>8</v>
      </c>
      <c r="K60" s="371">
        <v>2</v>
      </c>
      <c r="L60" s="371">
        <v>27</v>
      </c>
      <c r="M60" s="371">
        <v>12</v>
      </c>
      <c r="N60" s="371">
        <v>0</v>
      </c>
      <c r="O60" s="371">
        <v>7</v>
      </c>
      <c r="P60" s="372">
        <v>5</v>
      </c>
      <c r="Q60" s="136">
        <f t="shared" ref="Q60:Q65" si="14">SUM(B60:P60)</f>
        <v>175</v>
      </c>
      <c r="R60" s="326">
        <f>SUM(Q60/Q64)</f>
        <v>7.9985374103021169E-3</v>
      </c>
    </row>
    <row r="61" spans="1:18" ht="14.45" hidden="1" customHeight="1" x14ac:dyDescent="0.25">
      <c r="A61" s="90" t="s">
        <v>46</v>
      </c>
      <c r="B61" s="373">
        <v>48</v>
      </c>
      <c r="C61" s="374">
        <v>236</v>
      </c>
      <c r="D61" s="374">
        <v>224</v>
      </c>
      <c r="E61" s="374">
        <v>144</v>
      </c>
      <c r="F61" s="374">
        <v>125</v>
      </c>
      <c r="G61" s="374">
        <v>0</v>
      </c>
      <c r="H61" s="374">
        <v>0</v>
      </c>
      <c r="I61" s="374">
        <v>8646</v>
      </c>
      <c r="J61" s="374">
        <v>613</v>
      </c>
      <c r="K61" s="374">
        <v>208</v>
      </c>
      <c r="L61" s="374">
        <v>2659</v>
      </c>
      <c r="M61" s="374">
        <v>945</v>
      </c>
      <c r="N61" s="374">
        <v>64</v>
      </c>
      <c r="O61" s="374">
        <v>427</v>
      </c>
      <c r="P61" s="375">
        <v>344</v>
      </c>
      <c r="Q61" s="137">
        <f t="shared" si="14"/>
        <v>14683</v>
      </c>
      <c r="R61" s="326">
        <f>SUM(Q61/Q64)</f>
        <v>0.67110014168837695</v>
      </c>
    </row>
    <row r="62" spans="1:18" ht="14.45" hidden="1" customHeight="1" x14ac:dyDescent="0.25">
      <c r="A62" s="90" t="s">
        <v>47</v>
      </c>
      <c r="B62" s="373">
        <v>18</v>
      </c>
      <c r="C62" s="374">
        <v>105</v>
      </c>
      <c r="D62" s="374">
        <v>116</v>
      </c>
      <c r="E62" s="374">
        <v>47</v>
      </c>
      <c r="F62" s="374">
        <v>56</v>
      </c>
      <c r="G62" s="374">
        <v>0</v>
      </c>
      <c r="H62" s="374">
        <v>0</v>
      </c>
      <c r="I62" s="374">
        <v>3800</v>
      </c>
      <c r="J62" s="374">
        <v>191</v>
      </c>
      <c r="K62" s="374">
        <v>84</v>
      </c>
      <c r="L62" s="374">
        <v>1054</v>
      </c>
      <c r="M62" s="374">
        <v>388</v>
      </c>
      <c r="N62" s="374">
        <v>10</v>
      </c>
      <c r="O62" s="374">
        <v>199</v>
      </c>
      <c r="P62" s="375">
        <v>106</v>
      </c>
      <c r="Q62" s="137">
        <f t="shared" si="14"/>
        <v>6174</v>
      </c>
      <c r="R62" s="326">
        <f>SUM(Q62/Q64)</f>
        <v>0.28218839983545868</v>
      </c>
    </row>
    <row r="63" spans="1:18" ht="15" hidden="1" customHeight="1" thickBot="1" x14ac:dyDescent="0.3">
      <c r="A63" s="91" t="s">
        <v>77</v>
      </c>
      <c r="B63" s="376">
        <v>6</v>
      </c>
      <c r="C63" s="377">
        <v>12</v>
      </c>
      <c r="D63" s="377">
        <v>16</v>
      </c>
      <c r="E63" s="377">
        <v>8</v>
      </c>
      <c r="F63" s="377">
        <v>8</v>
      </c>
      <c r="G63" s="377">
        <v>0</v>
      </c>
      <c r="H63" s="377">
        <v>0</v>
      </c>
      <c r="I63" s="377">
        <v>518</v>
      </c>
      <c r="J63" s="377">
        <v>29</v>
      </c>
      <c r="K63" s="377">
        <v>11</v>
      </c>
      <c r="L63" s="377">
        <v>123</v>
      </c>
      <c r="M63" s="377">
        <v>66</v>
      </c>
      <c r="N63" s="377">
        <v>5</v>
      </c>
      <c r="O63" s="377">
        <v>25</v>
      </c>
      <c r="P63" s="378">
        <v>20</v>
      </c>
      <c r="Q63" s="138">
        <f t="shared" si="14"/>
        <v>847</v>
      </c>
      <c r="R63" s="326">
        <f>SUM(Q63/Q64)</f>
        <v>3.8712921065862244E-2</v>
      </c>
    </row>
    <row r="64" spans="1:18" ht="15.6" hidden="1" customHeight="1" thickTop="1" thickBot="1" x14ac:dyDescent="0.3">
      <c r="A64" s="92" t="s">
        <v>26</v>
      </c>
      <c r="B64" s="1622">
        <f>SUM(B60:B63)</f>
        <v>73</v>
      </c>
      <c r="C64" s="1623">
        <f t="shared" ref="C64:P64" si="15">SUM(C60:C63)</f>
        <v>356</v>
      </c>
      <c r="D64" s="1623">
        <f t="shared" si="15"/>
        <v>359</v>
      </c>
      <c r="E64" s="1623">
        <f t="shared" si="15"/>
        <v>199</v>
      </c>
      <c r="F64" s="1623">
        <f t="shared" si="15"/>
        <v>192</v>
      </c>
      <c r="G64" s="1623">
        <f t="shared" si="15"/>
        <v>0</v>
      </c>
      <c r="H64" s="1623">
        <f t="shared" si="15"/>
        <v>0</v>
      </c>
      <c r="I64" s="1623">
        <f t="shared" si="15"/>
        <v>13068</v>
      </c>
      <c r="J64" s="1623">
        <f t="shared" si="15"/>
        <v>841</v>
      </c>
      <c r="K64" s="1623">
        <f t="shared" si="15"/>
        <v>305</v>
      </c>
      <c r="L64" s="1623">
        <f t="shared" si="15"/>
        <v>3863</v>
      </c>
      <c r="M64" s="1623">
        <f t="shared" si="15"/>
        <v>1411</v>
      </c>
      <c r="N64" s="1623">
        <f t="shared" si="15"/>
        <v>79</v>
      </c>
      <c r="O64" s="1623">
        <f t="shared" si="15"/>
        <v>658</v>
      </c>
      <c r="P64" s="1624">
        <f t="shared" si="15"/>
        <v>475</v>
      </c>
      <c r="Q64" s="237">
        <f t="shared" si="14"/>
        <v>21879</v>
      </c>
      <c r="R64" s="341">
        <f>SUM(R60:R63)</f>
        <v>0.99999999999999989</v>
      </c>
    </row>
    <row r="65" spans="1:18" ht="15" hidden="1" customHeight="1" thickBot="1" x14ac:dyDescent="0.3">
      <c r="A65" s="93" t="s">
        <v>43</v>
      </c>
      <c r="B65" s="323">
        <f>SUM(B64/Q64)</f>
        <v>3.3365327482974541E-3</v>
      </c>
      <c r="C65" s="323">
        <f>SUM(C64/Q64)</f>
        <v>1.6271310388957447E-2</v>
      </c>
      <c r="D65" s="323">
        <f>SUM(D64/Q64)</f>
        <v>1.6408428173134055E-2</v>
      </c>
      <c r="E65" s="323">
        <f>SUM(E64/Q64)</f>
        <v>9.0954796837149771E-3</v>
      </c>
      <c r="F65" s="323">
        <f>SUM(F64/Q64)</f>
        <v>8.7755381873028931E-3</v>
      </c>
      <c r="G65" s="323">
        <f>SUM(G64/Q64)</f>
        <v>0</v>
      </c>
      <c r="H65" s="323">
        <f>SUM(H64/Q64)</f>
        <v>0</v>
      </c>
      <c r="I65" s="323">
        <f>SUM(I64/Q64)</f>
        <v>0.59728506787330315</v>
      </c>
      <c r="J65" s="323">
        <f>SUM(J64/Q64)</f>
        <v>3.8438685497509027E-2</v>
      </c>
      <c r="K65" s="323">
        <f>SUM(K64/Q64)</f>
        <v>1.3940308057955117E-2</v>
      </c>
      <c r="L65" s="323">
        <f>SUM(L64/Q64)</f>
        <v>0.17656200009141185</v>
      </c>
      <c r="M65" s="323">
        <f>SUM(M64/Q64)</f>
        <v>6.4491064491064495E-2</v>
      </c>
      <c r="N65" s="323">
        <f>SUM(N64/Q64)</f>
        <v>3.6107683166506695E-3</v>
      </c>
      <c r="O65" s="323">
        <f>SUM(O64/Q64)</f>
        <v>3.0074500662735957E-2</v>
      </c>
      <c r="P65" s="323">
        <f>SUM(P64/Q64)</f>
        <v>2.1710315827962887E-2</v>
      </c>
      <c r="Q65" s="323">
        <f t="shared" si="14"/>
        <v>1</v>
      </c>
      <c r="R65" s="415"/>
    </row>
    <row r="66" spans="1:18" ht="15.75" hidden="1" customHeight="1" thickBot="1" x14ac:dyDescent="0.3">
      <c r="A66" s="2022" t="s">
        <v>690</v>
      </c>
      <c r="B66" s="2023"/>
      <c r="C66" s="2023"/>
      <c r="D66" s="2023"/>
      <c r="E66" s="2023"/>
      <c r="F66" s="2023"/>
      <c r="G66" s="2023"/>
      <c r="H66" s="2023"/>
      <c r="I66" s="2023"/>
      <c r="J66" s="2023"/>
      <c r="K66" s="2023"/>
      <c r="L66" s="2023"/>
      <c r="M66" s="2023"/>
      <c r="N66" s="2023"/>
      <c r="O66" s="2023"/>
      <c r="P66" s="2023"/>
      <c r="Q66" s="2023"/>
      <c r="R66" s="2024"/>
    </row>
    <row r="67" spans="1:18" ht="50.25" hidden="1" customHeight="1" thickBot="1" x14ac:dyDescent="0.3">
      <c r="A67" s="75"/>
      <c r="B67" s="725" t="s">
        <v>80</v>
      </c>
      <c r="C67" s="726" t="s">
        <v>81</v>
      </c>
      <c r="D67" s="726" t="s">
        <v>82</v>
      </c>
      <c r="E67" s="726" t="s">
        <v>83</v>
      </c>
      <c r="F67" s="726" t="s">
        <v>84</v>
      </c>
      <c r="G67" s="726" t="s">
        <v>85</v>
      </c>
      <c r="H67" s="726" t="s">
        <v>86</v>
      </c>
      <c r="I67" s="726" t="s">
        <v>87</v>
      </c>
      <c r="J67" s="726" t="s">
        <v>88</v>
      </c>
      <c r="K67" s="726" t="s">
        <v>89</v>
      </c>
      <c r="L67" s="726" t="s">
        <v>90</v>
      </c>
      <c r="M67" s="726" t="s">
        <v>91</v>
      </c>
      <c r="N67" s="726" t="s">
        <v>92</v>
      </c>
      <c r="O67" s="726" t="s">
        <v>93</v>
      </c>
      <c r="P67" s="726" t="s">
        <v>94</v>
      </c>
      <c r="Q67" s="726" t="s">
        <v>95</v>
      </c>
      <c r="R67" s="727" t="s">
        <v>96</v>
      </c>
    </row>
    <row r="68" spans="1:18" ht="15.75" hidden="1" thickBot="1" x14ac:dyDescent="0.3">
      <c r="A68" s="2025" t="s">
        <v>76</v>
      </c>
      <c r="B68" s="2026"/>
      <c r="C68" s="2026"/>
      <c r="D68" s="2026"/>
      <c r="E68" s="2026"/>
      <c r="F68" s="2026"/>
      <c r="G68" s="2026"/>
      <c r="H68" s="2026"/>
      <c r="I68" s="2026"/>
      <c r="J68" s="2026"/>
      <c r="K68" s="2026"/>
      <c r="L68" s="2026"/>
      <c r="M68" s="2026"/>
      <c r="N68" s="2026"/>
      <c r="O68" s="2026"/>
      <c r="P68" s="2026"/>
      <c r="Q68" s="2026"/>
      <c r="R68" s="2027"/>
    </row>
    <row r="69" spans="1:18" hidden="1" x14ac:dyDescent="0.25">
      <c r="A69" s="89" t="s">
        <v>44</v>
      </c>
      <c r="B69" s="370">
        <v>19</v>
      </c>
      <c r="C69" s="371">
        <v>62</v>
      </c>
      <c r="D69" s="371">
        <v>61</v>
      </c>
      <c r="E69" s="371">
        <v>39</v>
      </c>
      <c r="F69" s="371">
        <v>18</v>
      </c>
      <c r="G69" s="371">
        <v>0</v>
      </c>
      <c r="H69" s="371">
        <v>0</v>
      </c>
      <c r="I69" s="371">
        <v>2065</v>
      </c>
      <c r="J69" s="371">
        <v>147</v>
      </c>
      <c r="K69" s="371">
        <v>60</v>
      </c>
      <c r="L69" s="371">
        <v>537</v>
      </c>
      <c r="M69" s="371">
        <v>198</v>
      </c>
      <c r="N69" s="371">
        <v>15</v>
      </c>
      <c r="O69" s="371">
        <v>90</v>
      </c>
      <c r="P69" s="372">
        <v>97</v>
      </c>
      <c r="Q69" s="136">
        <f t="shared" ref="Q69:Q74" si="16">SUM(B69:P69)</f>
        <v>3408</v>
      </c>
      <c r="R69" s="325">
        <f>SUM(Q69/Q73)</f>
        <v>0.16263421617752327</v>
      </c>
    </row>
    <row r="70" spans="1:18" hidden="1" x14ac:dyDescent="0.25">
      <c r="A70" s="90" t="s">
        <v>48</v>
      </c>
      <c r="B70" s="373">
        <v>27</v>
      </c>
      <c r="C70" s="374">
        <v>137</v>
      </c>
      <c r="D70" s="374">
        <v>104</v>
      </c>
      <c r="E70" s="374">
        <v>71</v>
      </c>
      <c r="F70" s="374">
        <v>55</v>
      </c>
      <c r="G70" s="374">
        <v>0</v>
      </c>
      <c r="H70" s="374">
        <v>0</v>
      </c>
      <c r="I70" s="374">
        <v>4880</v>
      </c>
      <c r="J70" s="374">
        <v>251</v>
      </c>
      <c r="K70" s="374">
        <v>111</v>
      </c>
      <c r="L70" s="374">
        <v>1620</v>
      </c>
      <c r="M70" s="374">
        <v>495</v>
      </c>
      <c r="N70" s="374">
        <v>40</v>
      </c>
      <c r="O70" s="374">
        <v>262</v>
      </c>
      <c r="P70" s="375">
        <v>166</v>
      </c>
      <c r="Q70" s="137">
        <f t="shared" si="16"/>
        <v>8219</v>
      </c>
      <c r="R70" s="326">
        <f>SUM(Q70/Q73)</f>
        <v>0.39222142686709616</v>
      </c>
    </row>
    <row r="71" spans="1:18" hidden="1" x14ac:dyDescent="0.25">
      <c r="A71" s="90" t="s">
        <v>45</v>
      </c>
      <c r="B71" s="373">
        <v>34</v>
      </c>
      <c r="C71" s="374">
        <v>177</v>
      </c>
      <c r="D71" s="374">
        <v>141</v>
      </c>
      <c r="E71" s="374">
        <v>61</v>
      </c>
      <c r="F71" s="374">
        <v>57</v>
      </c>
      <c r="G71" s="374">
        <v>0</v>
      </c>
      <c r="H71" s="374">
        <v>0</v>
      </c>
      <c r="I71" s="374">
        <v>5374</v>
      </c>
      <c r="J71" s="374">
        <v>258</v>
      </c>
      <c r="K71" s="374">
        <v>99</v>
      </c>
      <c r="L71" s="374">
        <v>1666</v>
      </c>
      <c r="M71" s="374">
        <v>615</v>
      </c>
      <c r="N71" s="374">
        <v>34</v>
      </c>
      <c r="O71" s="374">
        <v>318</v>
      </c>
      <c r="P71" s="375">
        <v>215</v>
      </c>
      <c r="Q71" s="137">
        <f t="shared" si="16"/>
        <v>9049</v>
      </c>
      <c r="R71" s="326">
        <f>SUM(Q71/Q73)</f>
        <v>0.43183011214507278</v>
      </c>
    </row>
    <row r="72" spans="1:18" ht="15.75" hidden="1" thickBot="1" x14ac:dyDescent="0.3">
      <c r="A72" s="91" t="s">
        <v>49</v>
      </c>
      <c r="B72" s="376">
        <v>0</v>
      </c>
      <c r="C72" s="377">
        <v>1</v>
      </c>
      <c r="D72" s="377">
        <v>2</v>
      </c>
      <c r="E72" s="377">
        <v>0</v>
      </c>
      <c r="F72" s="377">
        <v>1</v>
      </c>
      <c r="G72" s="377">
        <v>0</v>
      </c>
      <c r="H72" s="377">
        <v>0</v>
      </c>
      <c r="I72" s="377">
        <v>184</v>
      </c>
      <c r="J72" s="377">
        <v>4</v>
      </c>
      <c r="K72" s="377">
        <v>0</v>
      </c>
      <c r="L72" s="377">
        <v>45</v>
      </c>
      <c r="M72" s="377">
        <v>35</v>
      </c>
      <c r="N72" s="377">
        <v>0</v>
      </c>
      <c r="O72" s="377">
        <v>4</v>
      </c>
      <c r="P72" s="378">
        <v>3</v>
      </c>
      <c r="Q72" s="138">
        <f t="shared" si="16"/>
        <v>279</v>
      </c>
      <c r="R72" s="327">
        <f>SUM(Q72/Q73)</f>
        <v>1.3314244810307803E-2</v>
      </c>
    </row>
    <row r="73" spans="1:18" ht="16.5" hidden="1" thickTop="1" thickBot="1" x14ac:dyDescent="0.3">
      <c r="A73" s="92" t="s">
        <v>26</v>
      </c>
      <c r="B73" s="123">
        <f t="shared" ref="B73:P73" si="17">SUM(B69:B72)</f>
        <v>80</v>
      </c>
      <c r="C73" s="124">
        <f t="shared" si="17"/>
        <v>377</v>
      </c>
      <c r="D73" s="124">
        <f t="shared" si="17"/>
        <v>308</v>
      </c>
      <c r="E73" s="124">
        <f t="shared" si="17"/>
        <v>171</v>
      </c>
      <c r="F73" s="124">
        <f t="shared" si="17"/>
        <v>131</v>
      </c>
      <c r="G73" s="124">
        <f t="shared" si="17"/>
        <v>0</v>
      </c>
      <c r="H73" s="124">
        <f t="shared" si="17"/>
        <v>0</v>
      </c>
      <c r="I73" s="124">
        <f t="shared" si="17"/>
        <v>12503</v>
      </c>
      <c r="J73" s="124">
        <f t="shared" si="17"/>
        <v>660</v>
      </c>
      <c r="K73" s="124">
        <f t="shared" si="17"/>
        <v>270</v>
      </c>
      <c r="L73" s="124">
        <f t="shared" si="17"/>
        <v>3868</v>
      </c>
      <c r="M73" s="124">
        <f t="shared" si="17"/>
        <v>1343</v>
      </c>
      <c r="N73" s="124">
        <f t="shared" si="17"/>
        <v>89</v>
      </c>
      <c r="O73" s="124">
        <f t="shared" si="17"/>
        <v>674</v>
      </c>
      <c r="P73" s="139">
        <f t="shared" si="17"/>
        <v>481</v>
      </c>
      <c r="Q73" s="237">
        <f t="shared" si="16"/>
        <v>20955</v>
      </c>
      <c r="R73" s="341">
        <f>SUM(R69:R72)</f>
        <v>1</v>
      </c>
    </row>
    <row r="74" spans="1:18" ht="15.75" hidden="1" thickBot="1" x14ac:dyDescent="0.3">
      <c r="A74" s="93" t="s">
        <v>43</v>
      </c>
      <c r="B74" s="322">
        <f>SUM(B73/Q73)</f>
        <v>3.8177046051061799E-3</v>
      </c>
      <c r="C74" s="323">
        <f>SUM(C73/Q73)</f>
        <v>1.7990932951562871E-2</v>
      </c>
      <c r="D74" s="323">
        <f>SUM(D73/Q73)</f>
        <v>1.4698162729658792E-2</v>
      </c>
      <c r="E74" s="323">
        <f>SUM(E73/Q73)</f>
        <v>8.1603435934144604E-3</v>
      </c>
      <c r="F74" s="323">
        <f>SUM(F73/Q73)</f>
        <v>6.2514912908613694E-3</v>
      </c>
      <c r="G74" s="323">
        <f>SUM(G73/Q73)</f>
        <v>0</v>
      </c>
      <c r="H74" s="323">
        <f>SUM(H73/Q73)</f>
        <v>0</v>
      </c>
      <c r="I74" s="323">
        <f>SUM(I73/Q73)</f>
        <v>0.59665950847053206</v>
      </c>
      <c r="J74" s="323">
        <f>SUM(J73/Q73)</f>
        <v>3.1496062992125984E-2</v>
      </c>
      <c r="K74" s="323">
        <f>SUM(K73/Q73)</f>
        <v>1.2884753042233358E-2</v>
      </c>
      <c r="L74" s="323">
        <f>SUM(L73/Q73)</f>
        <v>0.18458601765688379</v>
      </c>
      <c r="M74" s="323">
        <f>SUM(M73/Q73)</f>
        <v>6.4089716058219989E-2</v>
      </c>
      <c r="N74" s="323">
        <f>SUM(N73/Q73)</f>
        <v>4.2471963731806252E-3</v>
      </c>
      <c r="O74" s="323">
        <f>SUM(O73/Q73)</f>
        <v>3.2164161298019564E-2</v>
      </c>
      <c r="P74" s="323">
        <f>SUM(P73/Q73)</f>
        <v>2.2953948938200908E-2</v>
      </c>
      <c r="Q74" s="422">
        <f t="shared" si="16"/>
        <v>1</v>
      </c>
      <c r="R74" s="415"/>
    </row>
    <row r="75" spans="1:18" ht="15.75" hidden="1" customHeight="1" thickBot="1" x14ac:dyDescent="0.3">
      <c r="A75" s="2025" t="s">
        <v>349</v>
      </c>
      <c r="B75" s="2026"/>
      <c r="C75" s="2026"/>
      <c r="D75" s="2026"/>
      <c r="E75" s="2026"/>
      <c r="F75" s="2026"/>
      <c r="G75" s="2026"/>
      <c r="H75" s="2026"/>
      <c r="I75" s="2026"/>
      <c r="J75" s="2026"/>
      <c r="K75" s="2026"/>
      <c r="L75" s="2026"/>
      <c r="M75" s="2026"/>
      <c r="N75" s="2026"/>
      <c r="O75" s="2026"/>
      <c r="P75" s="2026"/>
      <c r="Q75" s="2026"/>
      <c r="R75" s="2027"/>
    </row>
    <row r="76" spans="1:18" hidden="1" x14ac:dyDescent="0.25">
      <c r="A76" s="89" t="s">
        <v>75</v>
      </c>
      <c r="B76" s="370">
        <v>0</v>
      </c>
      <c r="C76" s="371">
        <v>5</v>
      </c>
      <c r="D76" s="371">
        <v>1</v>
      </c>
      <c r="E76" s="371">
        <v>0</v>
      </c>
      <c r="F76" s="371">
        <v>0</v>
      </c>
      <c r="G76" s="371">
        <v>0</v>
      </c>
      <c r="H76" s="371">
        <v>0</v>
      </c>
      <c r="I76" s="371">
        <v>77</v>
      </c>
      <c r="J76" s="371">
        <v>3</v>
      </c>
      <c r="K76" s="371">
        <v>1</v>
      </c>
      <c r="L76" s="371">
        <v>20</v>
      </c>
      <c r="M76" s="371">
        <v>9</v>
      </c>
      <c r="N76" s="371">
        <v>0</v>
      </c>
      <c r="O76" s="371">
        <v>3</v>
      </c>
      <c r="P76" s="372">
        <v>6</v>
      </c>
      <c r="Q76" s="136">
        <f t="shared" ref="Q76:Q81" si="18">SUM(B76:P76)</f>
        <v>125</v>
      </c>
      <c r="R76" s="326">
        <f>SUM(Q76/Q80)</f>
        <v>5.9651634454784058E-3</v>
      </c>
    </row>
    <row r="77" spans="1:18" hidden="1" x14ac:dyDescent="0.25">
      <c r="A77" s="90" t="s">
        <v>46</v>
      </c>
      <c r="B77" s="373">
        <v>59</v>
      </c>
      <c r="C77" s="374">
        <v>266</v>
      </c>
      <c r="D77" s="374">
        <v>205</v>
      </c>
      <c r="E77" s="374">
        <v>124</v>
      </c>
      <c r="F77" s="374">
        <v>86</v>
      </c>
      <c r="G77" s="374">
        <v>0</v>
      </c>
      <c r="H77" s="374">
        <v>0</v>
      </c>
      <c r="I77" s="374">
        <v>8257</v>
      </c>
      <c r="J77" s="374">
        <v>464</v>
      </c>
      <c r="K77" s="374">
        <v>183</v>
      </c>
      <c r="L77" s="374">
        <v>2607</v>
      </c>
      <c r="M77" s="374">
        <v>907</v>
      </c>
      <c r="N77" s="374">
        <v>64</v>
      </c>
      <c r="O77" s="374">
        <v>439</v>
      </c>
      <c r="P77" s="375">
        <v>328</v>
      </c>
      <c r="Q77" s="137">
        <f t="shared" si="18"/>
        <v>13989</v>
      </c>
      <c r="R77" s="326">
        <f>SUM(Q77/Q80)</f>
        <v>0.66757337151037943</v>
      </c>
    </row>
    <row r="78" spans="1:18" hidden="1" x14ac:dyDescent="0.25">
      <c r="A78" s="90" t="s">
        <v>47</v>
      </c>
      <c r="B78" s="373">
        <v>20</v>
      </c>
      <c r="C78" s="374">
        <v>88</v>
      </c>
      <c r="D78" s="374">
        <v>93</v>
      </c>
      <c r="E78" s="374">
        <v>42</v>
      </c>
      <c r="F78" s="374">
        <v>38</v>
      </c>
      <c r="G78" s="374">
        <v>0</v>
      </c>
      <c r="H78" s="374">
        <v>0</v>
      </c>
      <c r="I78" s="374">
        <v>3711</v>
      </c>
      <c r="J78" s="374">
        <v>171</v>
      </c>
      <c r="K78" s="374">
        <v>72</v>
      </c>
      <c r="L78" s="374">
        <v>1117</v>
      </c>
      <c r="M78" s="374">
        <v>381</v>
      </c>
      <c r="N78" s="374">
        <v>23</v>
      </c>
      <c r="O78" s="374">
        <v>213</v>
      </c>
      <c r="P78" s="375">
        <v>131</v>
      </c>
      <c r="Q78" s="137">
        <f t="shared" si="18"/>
        <v>6100</v>
      </c>
      <c r="R78" s="326">
        <f>SUM(Q78/Q80)</f>
        <v>0.29109997613934624</v>
      </c>
    </row>
    <row r="79" spans="1:18" ht="15.75" hidden="1" thickBot="1" x14ac:dyDescent="0.3">
      <c r="A79" s="91" t="s">
        <v>77</v>
      </c>
      <c r="B79" s="376">
        <v>1</v>
      </c>
      <c r="C79" s="377">
        <v>18</v>
      </c>
      <c r="D79" s="377">
        <v>9</v>
      </c>
      <c r="E79" s="377">
        <v>5</v>
      </c>
      <c r="F79" s="377">
        <v>7</v>
      </c>
      <c r="G79" s="377">
        <v>0</v>
      </c>
      <c r="H79" s="377">
        <v>0</v>
      </c>
      <c r="I79" s="377">
        <v>458</v>
      </c>
      <c r="J79" s="377">
        <v>22</v>
      </c>
      <c r="K79" s="377">
        <v>14</v>
      </c>
      <c r="L79" s="377">
        <v>124</v>
      </c>
      <c r="M79" s="377">
        <v>46</v>
      </c>
      <c r="N79" s="377">
        <v>2</v>
      </c>
      <c r="O79" s="377">
        <v>19</v>
      </c>
      <c r="P79" s="378">
        <v>16</v>
      </c>
      <c r="Q79" s="138">
        <f t="shared" si="18"/>
        <v>741</v>
      </c>
      <c r="R79" s="326">
        <f>SUM(Q79/Q80)</f>
        <v>3.5361488904795992E-2</v>
      </c>
    </row>
    <row r="80" spans="1:18" ht="16.5" hidden="1" thickTop="1" thickBot="1" x14ac:dyDescent="0.3">
      <c r="A80" s="92" t="s">
        <v>26</v>
      </c>
      <c r="B80" s="123">
        <f>SUM(B76:B79)</f>
        <v>80</v>
      </c>
      <c r="C80" s="124">
        <f t="shared" ref="C80:P80" si="19">SUM(C76:C79)</f>
        <v>377</v>
      </c>
      <c r="D80" s="124">
        <f t="shared" si="19"/>
        <v>308</v>
      </c>
      <c r="E80" s="124">
        <f t="shared" si="19"/>
        <v>171</v>
      </c>
      <c r="F80" s="124">
        <f t="shared" si="19"/>
        <v>131</v>
      </c>
      <c r="G80" s="124">
        <f t="shared" si="19"/>
        <v>0</v>
      </c>
      <c r="H80" s="124">
        <f t="shared" si="19"/>
        <v>0</v>
      </c>
      <c r="I80" s="124">
        <f t="shared" si="19"/>
        <v>12503</v>
      </c>
      <c r="J80" s="124">
        <f t="shared" si="19"/>
        <v>660</v>
      </c>
      <c r="K80" s="124">
        <f t="shared" si="19"/>
        <v>270</v>
      </c>
      <c r="L80" s="124">
        <f t="shared" si="19"/>
        <v>3868</v>
      </c>
      <c r="M80" s="124">
        <f t="shared" si="19"/>
        <v>1343</v>
      </c>
      <c r="N80" s="124">
        <f t="shared" si="19"/>
        <v>89</v>
      </c>
      <c r="O80" s="124">
        <f t="shared" si="19"/>
        <v>674</v>
      </c>
      <c r="P80" s="139">
        <f t="shared" si="19"/>
        <v>481</v>
      </c>
      <c r="Q80" s="237">
        <f t="shared" si="18"/>
        <v>20955</v>
      </c>
      <c r="R80" s="341">
        <f>SUM(R76:R79)</f>
        <v>1</v>
      </c>
    </row>
    <row r="81" spans="1:21" ht="15.75" hidden="1" thickBot="1" x14ac:dyDescent="0.3">
      <c r="A81" s="93" t="s">
        <v>43</v>
      </c>
      <c r="B81" s="322">
        <f>SUM(B80/Q80)</f>
        <v>3.8177046051061799E-3</v>
      </c>
      <c r="C81" s="323">
        <f>SUM(C80/Q80)</f>
        <v>1.7990932951562871E-2</v>
      </c>
      <c r="D81" s="323">
        <f>SUM(D80/Q80)</f>
        <v>1.4698162729658792E-2</v>
      </c>
      <c r="E81" s="323">
        <f>SUM(E80/Q80)</f>
        <v>8.1603435934144604E-3</v>
      </c>
      <c r="F81" s="323">
        <f>SUM(F80/Q80)</f>
        <v>6.2514912908613694E-3</v>
      </c>
      <c r="G81" s="323">
        <f>SUM(G80/Q80)</f>
        <v>0</v>
      </c>
      <c r="H81" s="323">
        <f>SUM(H80/Q80)</f>
        <v>0</v>
      </c>
      <c r="I81" s="323">
        <f>SUM(I80/Q80)</f>
        <v>0.59665950847053206</v>
      </c>
      <c r="J81" s="323">
        <f>SUM(J80/Q80)</f>
        <v>3.1496062992125984E-2</v>
      </c>
      <c r="K81" s="323">
        <f>SUM(K80/Q80)</f>
        <v>1.2884753042233358E-2</v>
      </c>
      <c r="L81" s="323">
        <f>SUM(L80/Q80)</f>
        <v>0.18458601765688379</v>
      </c>
      <c r="M81" s="323">
        <f>SUM(M80/Q80)</f>
        <v>6.4089716058219989E-2</v>
      </c>
      <c r="N81" s="323">
        <f>SUM(N80/Q80)</f>
        <v>4.2471963731806252E-3</v>
      </c>
      <c r="O81" s="323">
        <f>SUM(O80/Q80)</f>
        <v>3.2164161298019564E-2</v>
      </c>
      <c r="P81" s="323">
        <f>SUM(P80/Q80)</f>
        <v>2.2953948938200908E-2</v>
      </c>
      <c r="Q81" s="323">
        <f t="shared" si="18"/>
        <v>1</v>
      </c>
      <c r="R81" s="415"/>
    </row>
    <row r="82" spans="1:21" ht="14.25" hidden="1" customHeight="1" thickBot="1" x14ac:dyDescent="0.3">
      <c r="A82" s="2022" t="s">
        <v>691</v>
      </c>
      <c r="B82" s="2023"/>
      <c r="C82" s="2023"/>
      <c r="D82" s="2023"/>
      <c r="E82" s="2023"/>
      <c r="F82" s="2023"/>
      <c r="G82" s="2023"/>
      <c r="H82" s="2023"/>
      <c r="I82" s="2023"/>
      <c r="J82" s="2023"/>
      <c r="K82" s="2023"/>
      <c r="L82" s="2023"/>
      <c r="M82" s="2023"/>
      <c r="N82" s="2023"/>
      <c r="O82" s="2023"/>
      <c r="P82" s="2023"/>
      <c r="Q82" s="2023"/>
      <c r="R82" s="2024"/>
    </row>
    <row r="83" spans="1:21" ht="53.25" hidden="1" customHeight="1" thickBot="1" x14ac:dyDescent="0.3">
      <c r="A83" s="75"/>
      <c r="B83" s="725" t="s">
        <v>80</v>
      </c>
      <c r="C83" s="726" t="s">
        <v>81</v>
      </c>
      <c r="D83" s="726" t="s">
        <v>82</v>
      </c>
      <c r="E83" s="726" t="s">
        <v>83</v>
      </c>
      <c r="F83" s="726" t="s">
        <v>84</v>
      </c>
      <c r="G83" s="726" t="s">
        <v>85</v>
      </c>
      <c r="H83" s="726" t="s">
        <v>86</v>
      </c>
      <c r="I83" s="726" t="s">
        <v>87</v>
      </c>
      <c r="J83" s="726" t="s">
        <v>88</v>
      </c>
      <c r="K83" s="726" t="s">
        <v>89</v>
      </c>
      <c r="L83" s="726" t="s">
        <v>90</v>
      </c>
      <c r="M83" s="726" t="s">
        <v>91</v>
      </c>
      <c r="N83" s="726" t="s">
        <v>92</v>
      </c>
      <c r="O83" s="726" t="s">
        <v>93</v>
      </c>
      <c r="P83" s="726" t="s">
        <v>94</v>
      </c>
      <c r="Q83" s="726" t="s">
        <v>95</v>
      </c>
      <c r="R83" s="727" t="s">
        <v>96</v>
      </c>
    </row>
    <row r="84" spans="1:21" ht="15.75" hidden="1" thickBot="1" x14ac:dyDescent="0.3">
      <c r="A84" s="2025" t="s">
        <v>76</v>
      </c>
      <c r="B84" s="2026"/>
      <c r="C84" s="2026"/>
      <c r="D84" s="2026"/>
      <c r="E84" s="2026"/>
      <c r="F84" s="2026"/>
      <c r="G84" s="2026"/>
      <c r="H84" s="2026"/>
      <c r="I84" s="2026"/>
      <c r="J84" s="2026"/>
      <c r="K84" s="2026"/>
      <c r="L84" s="2026"/>
      <c r="M84" s="2026"/>
      <c r="N84" s="2026"/>
      <c r="O84" s="2026"/>
      <c r="P84" s="2026"/>
      <c r="Q84" s="2026"/>
      <c r="R84" s="2027"/>
    </row>
    <row r="85" spans="1:21" hidden="1" x14ac:dyDescent="0.25">
      <c r="A85" s="89" t="s">
        <v>44</v>
      </c>
      <c r="B85" s="950">
        <v>12</v>
      </c>
      <c r="C85" s="1124">
        <v>80</v>
      </c>
      <c r="D85" s="1124">
        <v>53</v>
      </c>
      <c r="E85" s="1124">
        <v>35</v>
      </c>
      <c r="F85" s="1124">
        <v>14</v>
      </c>
      <c r="G85" s="1124">
        <v>0</v>
      </c>
      <c r="H85" s="1124">
        <v>0</v>
      </c>
      <c r="I85" s="1124">
        <v>2417</v>
      </c>
      <c r="J85" s="1124">
        <v>165</v>
      </c>
      <c r="K85" s="1124">
        <v>54</v>
      </c>
      <c r="L85" s="1124">
        <v>570</v>
      </c>
      <c r="M85" s="1124">
        <v>234</v>
      </c>
      <c r="N85" s="1124">
        <v>11</v>
      </c>
      <c r="O85" s="1124">
        <v>83</v>
      </c>
      <c r="P85" s="1125">
        <v>117</v>
      </c>
      <c r="Q85" s="136">
        <f t="shared" ref="Q85:Q90" si="20">SUM(B85:P85)</f>
        <v>3845</v>
      </c>
      <c r="R85" s="325">
        <f>SUM(Q85/Q89)</f>
        <v>0.1640778356234531</v>
      </c>
    </row>
    <row r="86" spans="1:21" hidden="1" x14ac:dyDescent="0.25">
      <c r="A86" s="90" t="s">
        <v>48</v>
      </c>
      <c r="B86" s="1126">
        <v>26</v>
      </c>
      <c r="C86" s="1127">
        <v>138</v>
      </c>
      <c r="D86" s="1127">
        <v>128</v>
      </c>
      <c r="E86" s="1127">
        <v>74</v>
      </c>
      <c r="F86" s="1127">
        <v>59</v>
      </c>
      <c r="G86" s="1127">
        <v>0</v>
      </c>
      <c r="H86" s="1127">
        <v>0</v>
      </c>
      <c r="I86" s="1127">
        <v>5256</v>
      </c>
      <c r="J86" s="1127">
        <v>310</v>
      </c>
      <c r="K86" s="1127">
        <v>96</v>
      </c>
      <c r="L86" s="1127">
        <v>1769</v>
      </c>
      <c r="M86" s="1127">
        <v>519</v>
      </c>
      <c r="N86" s="1127">
        <v>27</v>
      </c>
      <c r="O86" s="1127">
        <v>287</v>
      </c>
      <c r="P86" s="1128">
        <v>172</v>
      </c>
      <c r="Q86" s="137">
        <f t="shared" si="20"/>
        <v>8861</v>
      </c>
      <c r="R86" s="326">
        <f>SUM(Q86/Q89)</f>
        <v>0.37812580011948449</v>
      </c>
    </row>
    <row r="87" spans="1:21" hidden="1" x14ac:dyDescent="0.25">
      <c r="A87" s="90" t="s">
        <v>45</v>
      </c>
      <c r="B87" s="1126">
        <v>35</v>
      </c>
      <c r="C87" s="1127">
        <v>203</v>
      </c>
      <c r="D87" s="1127">
        <v>176</v>
      </c>
      <c r="E87" s="1127">
        <v>61</v>
      </c>
      <c r="F87" s="1127">
        <v>68</v>
      </c>
      <c r="G87" s="1127">
        <v>0</v>
      </c>
      <c r="H87" s="1127">
        <v>0</v>
      </c>
      <c r="I87" s="1127">
        <v>6373</v>
      </c>
      <c r="J87" s="1127">
        <v>318</v>
      </c>
      <c r="K87" s="1127">
        <v>124</v>
      </c>
      <c r="L87" s="1127">
        <v>1846</v>
      </c>
      <c r="M87" s="1127">
        <v>633</v>
      </c>
      <c r="N87" s="1127">
        <v>36</v>
      </c>
      <c r="O87" s="1127">
        <v>319</v>
      </c>
      <c r="P87" s="1128">
        <v>244</v>
      </c>
      <c r="Q87" s="137">
        <f t="shared" si="20"/>
        <v>10436</v>
      </c>
      <c r="R87" s="326">
        <f>SUM(Q87/Q89)</f>
        <v>0.44533583681829819</v>
      </c>
    </row>
    <row r="88" spans="1:21" ht="15.75" hidden="1" thickBot="1" x14ac:dyDescent="0.3">
      <c r="A88" s="91" t="s">
        <v>49</v>
      </c>
      <c r="B88" s="1129">
        <v>0</v>
      </c>
      <c r="C88" s="1130">
        <v>3</v>
      </c>
      <c r="D88" s="1130">
        <v>2</v>
      </c>
      <c r="E88" s="1130">
        <v>2</v>
      </c>
      <c r="F88" s="1130">
        <v>1</v>
      </c>
      <c r="G88" s="1130">
        <v>0</v>
      </c>
      <c r="H88" s="1130">
        <v>0</v>
      </c>
      <c r="I88" s="1130">
        <v>200</v>
      </c>
      <c r="J88" s="1130">
        <v>1</v>
      </c>
      <c r="K88" s="1130">
        <v>0</v>
      </c>
      <c r="L88" s="1130">
        <v>48</v>
      </c>
      <c r="M88" s="1130">
        <v>26</v>
      </c>
      <c r="N88" s="1130">
        <v>1</v>
      </c>
      <c r="O88" s="1130">
        <v>4</v>
      </c>
      <c r="P88" s="1131">
        <v>4</v>
      </c>
      <c r="Q88" s="138">
        <f t="shared" si="20"/>
        <v>292</v>
      </c>
      <c r="R88" s="327">
        <f>SUM(Q88/Q89)</f>
        <v>1.2460527438764189E-2</v>
      </c>
    </row>
    <row r="89" spans="1:21" ht="16.5" hidden="1" thickTop="1" thickBot="1" x14ac:dyDescent="0.3">
      <c r="A89" s="92" t="s">
        <v>26</v>
      </c>
      <c r="B89" s="123">
        <f t="shared" ref="B89:P89" si="21">SUM(B85:B88)</f>
        <v>73</v>
      </c>
      <c r="C89" s="124">
        <f t="shared" si="21"/>
        <v>424</v>
      </c>
      <c r="D89" s="124">
        <f t="shared" si="21"/>
        <v>359</v>
      </c>
      <c r="E89" s="124">
        <f t="shared" si="21"/>
        <v>172</v>
      </c>
      <c r="F89" s="124">
        <f t="shared" si="21"/>
        <v>142</v>
      </c>
      <c r="G89" s="124">
        <f t="shared" si="21"/>
        <v>0</v>
      </c>
      <c r="H89" s="124">
        <f t="shared" si="21"/>
        <v>0</v>
      </c>
      <c r="I89" s="124">
        <f t="shared" si="21"/>
        <v>14246</v>
      </c>
      <c r="J89" s="124">
        <f t="shared" si="21"/>
        <v>794</v>
      </c>
      <c r="K89" s="124">
        <f t="shared" si="21"/>
        <v>274</v>
      </c>
      <c r="L89" s="124">
        <f t="shared" si="21"/>
        <v>4233</v>
      </c>
      <c r="M89" s="124">
        <f t="shared" si="21"/>
        <v>1412</v>
      </c>
      <c r="N89" s="124">
        <f t="shared" si="21"/>
        <v>75</v>
      </c>
      <c r="O89" s="124">
        <f t="shared" si="21"/>
        <v>693</v>
      </c>
      <c r="P89" s="139">
        <f t="shared" si="21"/>
        <v>537</v>
      </c>
      <c r="Q89" s="831">
        <f t="shared" si="20"/>
        <v>23434</v>
      </c>
      <c r="R89" s="872">
        <f>SUM(R85:R88)</f>
        <v>1</v>
      </c>
    </row>
    <row r="90" spans="1:21" ht="15.75" hidden="1" thickBot="1" x14ac:dyDescent="0.3">
      <c r="A90" s="93" t="s">
        <v>43</v>
      </c>
      <c r="B90" s="322">
        <f>SUM(B89/Q89)</f>
        <v>3.1151318596910472E-3</v>
      </c>
      <c r="C90" s="323">
        <f>SUM(C89/Q89)</f>
        <v>1.8093368609712383E-2</v>
      </c>
      <c r="D90" s="323">
        <f>SUM(D89/Q89)</f>
        <v>1.5319621063412137E-2</v>
      </c>
      <c r="E90" s="323">
        <f>SUM(E89/Q89)</f>
        <v>7.339762737902193E-3</v>
      </c>
      <c r="F90" s="323">
        <f>SUM(F89/Q89)</f>
        <v>6.0595715626866947E-3</v>
      </c>
      <c r="G90" s="323">
        <f>SUM(G89/Q89)</f>
        <v>0</v>
      </c>
      <c r="H90" s="323">
        <f>SUM(H89/Q89)</f>
        <v>0</v>
      </c>
      <c r="I90" s="323">
        <f>SUM(I89/Q89)</f>
        <v>0.60792011607066654</v>
      </c>
      <c r="J90" s="323">
        <f>SUM(J89/Q89)</f>
        <v>3.3882393104036866E-2</v>
      </c>
      <c r="K90" s="323">
        <f>SUM(K89/Q89)</f>
        <v>1.169241273363489E-2</v>
      </c>
      <c r="L90" s="323">
        <f>SUM(L89/Q89)</f>
        <v>0.18063497482290689</v>
      </c>
      <c r="M90" s="323">
        <f>SUM(M89/Q89)</f>
        <v>6.0254331313476149E-2</v>
      </c>
      <c r="N90" s="323">
        <f>SUM(N89/Q89)</f>
        <v>3.2004779380387471E-3</v>
      </c>
      <c r="O90" s="323">
        <f>SUM(O89/Q89)</f>
        <v>2.9572416147478024E-2</v>
      </c>
      <c r="P90" s="323">
        <f>SUM(P89/Q89)</f>
        <v>2.2915422036357429E-2</v>
      </c>
      <c r="Q90" s="422">
        <f t="shared" si="20"/>
        <v>1</v>
      </c>
      <c r="R90" s="415"/>
    </row>
    <row r="91" spans="1:21" ht="15.75" hidden="1" thickBot="1" x14ac:dyDescent="0.3">
      <c r="A91" s="2025" t="s">
        <v>349</v>
      </c>
      <c r="B91" s="2026"/>
      <c r="C91" s="2026"/>
      <c r="D91" s="2026"/>
      <c r="E91" s="2026"/>
      <c r="F91" s="2026"/>
      <c r="G91" s="2026"/>
      <c r="H91" s="2026"/>
      <c r="I91" s="2026"/>
      <c r="J91" s="2026"/>
      <c r="K91" s="2026"/>
      <c r="L91" s="2026"/>
      <c r="M91" s="2026"/>
      <c r="N91" s="2026"/>
      <c r="O91" s="2026"/>
      <c r="P91" s="2026"/>
      <c r="Q91" s="2026"/>
      <c r="R91" s="2027"/>
      <c r="U91" s="936"/>
    </row>
    <row r="92" spans="1:21" hidden="1" x14ac:dyDescent="0.25">
      <c r="A92" s="89" t="s">
        <v>75</v>
      </c>
      <c r="B92" s="950">
        <v>1</v>
      </c>
      <c r="C92" s="1124">
        <v>2</v>
      </c>
      <c r="D92" s="1124">
        <v>5</v>
      </c>
      <c r="E92" s="1124">
        <v>1</v>
      </c>
      <c r="F92" s="1124">
        <v>2</v>
      </c>
      <c r="G92" s="1124">
        <v>0</v>
      </c>
      <c r="H92" s="1124">
        <v>0</v>
      </c>
      <c r="I92" s="1124">
        <v>84</v>
      </c>
      <c r="J92" s="1124">
        <v>4</v>
      </c>
      <c r="K92" s="1124">
        <v>2</v>
      </c>
      <c r="L92" s="1124">
        <v>20</v>
      </c>
      <c r="M92" s="1124">
        <v>11</v>
      </c>
      <c r="N92" s="1124">
        <v>0</v>
      </c>
      <c r="O92" s="1124">
        <v>7</v>
      </c>
      <c r="P92" s="1125">
        <v>3</v>
      </c>
      <c r="Q92" s="136">
        <f t="shared" ref="Q92:Q97" si="22">SUM(B92:P92)</f>
        <v>142</v>
      </c>
      <c r="R92" s="326">
        <f>SUM(Q92/Q96)</f>
        <v>6.0595715626866947E-3</v>
      </c>
    </row>
    <row r="93" spans="1:21" hidden="1" x14ac:dyDescent="0.25">
      <c r="A93" s="90" t="s">
        <v>46</v>
      </c>
      <c r="B93" s="1126">
        <v>52</v>
      </c>
      <c r="C93" s="1127">
        <v>269</v>
      </c>
      <c r="D93" s="1127">
        <v>217</v>
      </c>
      <c r="E93" s="1127">
        <v>124</v>
      </c>
      <c r="F93" s="1127">
        <v>99</v>
      </c>
      <c r="G93" s="1127">
        <v>0</v>
      </c>
      <c r="H93" s="1127">
        <v>0</v>
      </c>
      <c r="I93" s="1127">
        <v>9260</v>
      </c>
      <c r="J93" s="1127">
        <v>561</v>
      </c>
      <c r="K93" s="1127">
        <v>190</v>
      </c>
      <c r="L93" s="1127">
        <v>2869</v>
      </c>
      <c r="M93" s="1127">
        <v>950</v>
      </c>
      <c r="N93" s="1127">
        <v>54</v>
      </c>
      <c r="O93" s="1127">
        <v>453</v>
      </c>
      <c r="P93" s="1128">
        <v>363</v>
      </c>
      <c r="Q93" s="137">
        <f t="shared" si="22"/>
        <v>15461</v>
      </c>
      <c r="R93" s="326">
        <f>SUM(Q93/Q96)</f>
        <v>0.65976785866689425</v>
      </c>
    </row>
    <row r="94" spans="1:21" hidden="1" x14ac:dyDescent="0.25">
      <c r="A94" s="90" t="s">
        <v>47</v>
      </c>
      <c r="B94" s="1126">
        <v>19</v>
      </c>
      <c r="C94" s="1127">
        <v>138</v>
      </c>
      <c r="D94" s="1127">
        <v>121</v>
      </c>
      <c r="E94" s="1127">
        <v>39</v>
      </c>
      <c r="F94" s="1127">
        <v>39</v>
      </c>
      <c r="G94" s="1127">
        <v>0</v>
      </c>
      <c r="H94" s="1127">
        <v>0</v>
      </c>
      <c r="I94" s="1127">
        <v>4409</v>
      </c>
      <c r="J94" s="1127">
        <v>213</v>
      </c>
      <c r="K94" s="1127">
        <v>75</v>
      </c>
      <c r="L94" s="1127">
        <v>1208</v>
      </c>
      <c r="M94" s="1127">
        <v>400</v>
      </c>
      <c r="N94" s="1127">
        <v>20</v>
      </c>
      <c r="O94" s="1127">
        <v>206</v>
      </c>
      <c r="P94" s="1128">
        <v>146</v>
      </c>
      <c r="Q94" s="137">
        <f t="shared" si="22"/>
        <v>7033</v>
      </c>
      <c r="R94" s="326">
        <f>SUM(Q94/Q96)</f>
        <v>0.30011948450968678</v>
      </c>
    </row>
    <row r="95" spans="1:21" ht="15.75" hidden="1" thickBot="1" x14ac:dyDescent="0.3">
      <c r="A95" s="91" t="s">
        <v>77</v>
      </c>
      <c r="B95" s="1129">
        <v>1</v>
      </c>
      <c r="C95" s="1130">
        <v>15</v>
      </c>
      <c r="D95" s="1130">
        <v>16</v>
      </c>
      <c r="E95" s="1130">
        <v>8</v>
      </c>
      <c r="F95" s="1130">
        <v>2</v>
      </c>
      <c r="G95" s="1130">
        <v>0</v>
      </c>
      <c r="H95" s="1130">
        <v>0</v>
      </c>
      <c r="I95" s="1130">
        <v>493</v>
      </c>
      <c r="J95" s="1130">
        <v>16</v>
      </c>
      <c r="K95" s="1130">
        <v>7</v>
      </c>
      <c r="L95" s="1130">
        <v>136</v>
      </c>
      <c r="M95" s="1130">
        <v>51</v>
      </c>
      <c r="N95" s="1130">
        <v>1</v>
      </c>
      <c r="O95" s="1130">
        <v>27</v>
      </c>
      <c r="P95" s="1131">
        <v>25</v>
      </c>
      <c r="Q95" s="138">
        <f t="shared" si="22"/>
        <v>798</v>
      </c>
      <c r="R95" s="326">
        <f>SUM(Q95/Q96)</f>
        <v>3.4053085260732266E-2</v>
      </c>
    </row>
    <row r="96" spans="1:21" ht="16.5" hidden="1" thickTop="1" thickBot="1" x14ac:dyDescent="0.3">
      <c r="A96" s="92" t="s">
        <v>26</v>
      </c>
      <c r="B96" s="123">
        <f>SUM(B92:B95)</f>
        <v>73</v>
      </c>
      <c r="C96" s="124">
        <f t="shared" ref="C96:P96" si="23">SUM(C92:C95)</f>
        <v>424</v>
      </c>
      <c r="D96" s="124">
        <f t="shared" si="23"/>
        <v>359</v>
      </c>
      <c r="E96" s="124">
        <f t="shared" si="23"/>
        <v>172</v>
      </c>
      <c r="F96" s="124">
        <f t="shared" si="23"/>
        <v>142</v>
      </c>
      <c r="G96" s="124">
        <f t="shared" si="23"/>
        <v>0</v>
      </c>
      <c r="H96" s="124">
        <f t="shared" si="23"/>
        <v>0</v>
      </c>
      <c r="I96" s="124">
        <f t="shared" si="23"/>
        <v>14246</v>
      </c>
      <c r="J96" s="124">
        <f t="shared" si="23"/>
        <v>794</v>
      </c>
      <c r="K96" s="124">
        <f t="shared" si="23"/>
        <v>274</v>
      </c>
      <c r="L96" s="124">
        <f t="shared" si="23"/>
        <v>4233</v>
      </c>
      <c r="M96" s="124">
        <f t="shared" si="23"/>
        <v>1412</v>
      </c>
      <c r="N96" s="124">
        <f t="shared" si="23"/>
        <v>75</v>
      </c>
      <c r="O96" s="124">
        <f t="shared" si="23"/>
        <v>693</v>
      </c>
      <c r="P96" s="139">
        <f t="shared" si="23"/>
        <v>537</v>
      </c>
      <c r="Q96" s="831">
        <f t="shared" si="22"/>
        <v>23434</v>
      </c>
      <c r="R96" s="872">
        <f>SUM(R92:R95)</f>
        <v>0.99999999999999989</v>
      </c>
    </row>
    <row r="97" spans="1:18" ht="15.75" hidden="1" thickBot="1" x14ac:dyDescent="0.3">
      <c r="A97" s="93" t="s">
        <v>43</v>
      </c>
      <c r="B97" s="322">
        <f>SUM(B96/Q96)</f>
        <v>3.1151318596910472E-3</v>
      </c>
      <c r="C97" s="323">
        <f>SUM(C96/Q96)</f>
        <v>1.8093368609712383E-2</v>
      </c>
      <c r="D97" s="323">
        <f>SUM(D96/Q96)</f>
        <v>1.5319621063412137E-2</v>
      </c>
      <c r="E97" s="323">
        <f>SUM(E96/Q96)</f>
        <v>7.339762737902193E-3</v>
      </c>
      <c r="F97" s="323">
        <f>SUM(F96/Q96)</f>
        <v>6.0595715626866947E-3</v>
      </c>
      <c r="G97" s="323">
        <f>SUM(G96/Q96)</f>
        <v>0</v>
      </c>
      <c r="H97" s="323">
        <f>SUM(H96/Q96)</f>
        <v>0</v>
      </c>
      <c r="I97" s="323">
        <f>SUM(I96/Q96)</f>
        <v>0.60792011607066654</v>
      </c>
      <c r="J97" s="323">
        <f>SUM(J96/Q96)</f>
        <v>3.3882393104036866E-2</v>
      </c>
      <c r="K97" s="323">
        <f>SUM(K96/Q96)</f>
        <v>1.169241273363489E-2</v>
      </c>
      <c r="L97" s="323">
        <f>SUM(L96/Q96)</f>
        <v>0.18063497482290689</v>
      </c>
      <c r="M97" s="323">
        <f>SUM(M96/Q96)</f>
        <v>6.0254331313476149E-2</v>
      </c>
      <c r="N97" s="323">
        <f>SUM(N96/Q96)</f>
        <v>3.2004779380387471E-3</v>
      </c>
      <c r="O97" s="323">
        <f>SUM(O96/Q96)</f>
        <v>2.9572416147478024E-2</v>
      </c>
      <c r="P97" s="323">
        <f>SUM(P96/Q96)</f>
        <v>2.2915422036357429E-2</v>
      </c>
      <c r="Q97" s="323">
        <f t="shared" si="22"/>
        <v>1</v>
      </c>
      <c r="R97" s="415"/>
    </row>
    <row r="98" spans="1:18" ht="14.25" hidden="1" customHeight="1" thickBot="1" x14ac:dyDescent="0.3">
      <c r="A98" s="2022" t="s">
        <v>698</v>
      </c>
      <c r="B98" s="2023"/>
      <c r="C98" s="2023"/>
      <c r="D98" s="2023"/>
      <c r="E98" s="2023"/>
      <c r="F98" s="2023"/>
      <c r="G98" s="2023"/>
      <c r="H98" s="2023"/>
      <c r="I98" s="2023"/>
      <c r="J98" s="2023"/>
      <c r="K98" s="2023"/>
      <c r="L98" s="2023"/>
      <c r="M98" s="2023"/>
      <c r="N98" s="2023"/>
      <c r="O98" s="2023"/>
      <c r="P98" s="2023"/>
      <c r="Q98" s="2023"/>
      <c r="R98" s="2024"/>
    </row>
    <row r="99" spans="1:18" ht="60.75" hidden="1" customHeight="1" thickBot="1" x14ac:dyDescent="0.3">
      <c r="A99" s="75"/>
      <c r="B99" s="725" t="s">
        <v>80</v>
      </c>
      <c r="C99" s="726" t="s">
        <v>81</v>
      </c>
      <c r="D99" s="726" t="s">
        <v>82</v>
      </c>
      <c r="E99" s="726" t="s">
        <v>83</v>
      </c>
      <c r="F99" s="726" t="s">
        <v>84</v>
      </c>
      <c r="G99" s="726" t="s">
        <v>85</v>
      </c>
      <c r="H99" s="726" t="s">
        <v>86</v>
      </c>
      <c r="I99" s="726" t="s">
        <v>87</v>
      </c>
      <c r="J99" s="726" t="s">
        <v>88</v>
      </c>
      <c r="K99" s="726" t="s">
        <v>89</v>
      </c>
      <c r="L99" s="726" t="s">
        <v>90</v>
      </c>
      <c r="M99" s="726" t="s">
        <v>91</v>
      </c>
      <c r="N99" s="726" t="s">
        <v>92</v>
      </c>
      <c r="O99" s="726" t="s">
        <v>93</v>
      </c>
      <c r="P99" s="726" t="s">
        <v>94</v>
      </c>
      <c r="Q99" s="726" t="s">
        <v>95</v>
      </c>
      <c r="R99" s="727" t="s">
        <v>96</v>
      </c>
    </row>
    <row r="100" spans="1:18" ht="15.75" hidden="1" thickBot="1" x14ac:dyDescent="0.3">
      <c r="A100" s="2025" t="s">
        <v>76</v>
      </c>
      <c r="B100" s="2026"/>
      <c r="C100" s="2026"/>
      <c r="D100" s="2026"/>
      <c r="E100" s="2026"/>
      <c r="F100" s="2026"/>
      <c r="G100" s="2026"/>
      <c r="H100" s="2026"/>
      <c r="I100" s="2026"/>
      <c r="J100" s="2026"/>
      <c r="K100" s="2026"/>
      <c r="L100" s="2026"/>
      <c r="M100" s="2026"/>
      <c r="N100" s="2026"/>
      <c r="O100" s="2026"/>
      <c r="P100" s="2026"/>
      <c r="Q100" s="2026"/>
      <c r="R100" s="2027"/>
    </row>
    <row r="101" spans="1:18" hidden="1" x14ac:dyDescent="0.25">
      <c r="A101" s="89" t="s">
        <v>44</v>
      </c>
      <c r="B101" s="370">
        <v>7</v>
      </c>
      <c r="C101" s="371">
        <v>67</v>
      </c>
      <c r="D101" s="371">
        <v>60</v>
      </c>
      <c r="E101" s="371">
        <v>29</v>
      </c>
      <c r="F101" s="371">
        <v>17</v>
      </c>
      <c r="G101" s="371">
        <v>0</v>
      </c>
      <c r="H101" s="371">
        <v>0</v>
      </c>
      <c r="I101" s="371">
        <v>2260</v>
      </c>
      <c r="J101" s="371">
        <v>159</v>
      </c>
      <c r="K101" s="371">
        <v>51</v>
      </c>
      <c r="L101" s="371">
        <v>596</v>
      </c>
      <c r="M101" s="371">
        <v>214</v>
      </c>
      <c r="N101" s="371">
        <v>23</v>
      </c>
      <c r="O101" s="371">
        <v>81</v>
      </c>
      <c r="P101" s="372">
        <v>108</v>
      </c>
      <c r="Q101" s="136">
        <f t="shared" ref="Q101:Q106" si="24">SUM(B101:P101)</f>
        <v>3672</v>
      </c>
      <c r="R101" s="325">
        <f>SUM(Q101/Q105)</f>
        <v>0.16185480671750341</v>
      </c>
    </row>
    <row r="102" spans="1:18" hidden="1" x14ac:dyDescent="0.25">
      <c r="A102" s="90" t="s">
        <v>48</v>
      </c>
      <c r="B102" s="373">
        <v>37</v>
      </c>
      <c r="C102" s="374">
        <v>148</v>
      </c>
      <c r="D102" s="374">
        <v>161</v>
      </c>
      <c r="E102" s="374">
        <v>72</v>
      </c>
      <c r="F102" s="374">
        <v>48</v>
      </c>
      <c r="G102" s="374">
        <v>0</v>
      </c>
      <c r="H102" s="374">
        <v>0</v>
      </c>
      <c r="I102" s="374">
        <v>5159</v>
      </c>
      <c r="J102" s="374">
        <v>322</v>
      </c>
      <c r="K102" s="374">
        <v>123</v>
      </c>
      <c r="L102" s="374">
        <v>1735</v>
      </c>
      <c r="M102" s="374">
        <v>507</v>
      </c>
      <c r="N102" s="374">
        <v>34</v>
      </c>
      <c r="O102" s="374">
        <v>262</v>
      </c>
      <c r="P102" s="375">
        <v>185</v>
      </c>
      <c r="Q102" s="137">
        <f t="shared" si="24"/>
        <v>8793</v>
      </c>
      <c r="R102" s="326">
        <f>SUM(Q102/Q105)</f>
        <v>0.38757878961519815</v>
      </c>
    </row>
    <row r="103" spans="1:18" hidden="1" x14ac:dyDescent="0.25">
      <c r="A103" s="90" t="s">
        <v>45</v>
      </c>
      <c r="B103" s="373">
        <v>33</v>
      </c>
      <c r="C103" s="374">
        <v>198</v>
      </c>
      <c r="D103" s="374">
        <v>152</v>
      </c>
      <c r="E103" s="374">
        <v>65</v>
      </c>
      <c r="F103" s="374">
        <v>61</v>
      </c>
      <c r="G103" s="374">
        <v>0</v>
      </c>
      <c r="H103" s="374">
        <v>0</v>
      </c>
      <c r="I103" s="374">
        <v>5975</v>
      </c>
      <c r="J103" s="374">
        <v>313</v>
      </c>
      <c r="K103" s="374">
        <v>118</v>
      </c>
      <c r="L103" s="374">
        <v>1890</v>
      </c>
      <c r="M103" s="374">
        <v>604</v>
      </c>
      <c r="N103" s="374">
        <v>36</v>
      </c>
      <c r="O103" s="374">
        <v>280</v>
      </c>
      <c r="P103" s="375">
        <v>214</v>
      </c>
      <c r="Q103" s="137">
        <f t="shared" si="24"/>
        <v>9939</v>
      </c>
      <c r="R103" s="326">
        <f>SUM(Q103/Q105)</f>
        <v>0.4380922995548111</v>
      </c>
    </row>
    <row r="104" spans="1:18" ht="15.75" hidden="1" thickBot="1" x14ac:dyDescent="0.3">
      <c r="A104" s="91" t="s">
        <v>49</v>
      </c>
      <c r="B104" s="376">
        <v>0</v>
      </c>
      <c r="C104" s="377">
        <v>2</v>
      </c>
      <c r="D104" s="377">
        <v>3</v>
      </c>
      <c r="E104" s="377">
        <v>2</v>
      </c>
      <c r="F104" s="377">
        <v>1</v>
      </c>
      <c r="G104" s="377">
        <v>0</v>
      </c>
      <c r="H104" s="377">
        <v>0</v>
      </c>
      <c r="I104" s="377">
        <v>167</v>
      </c>
      <c r="J104" s="377">
        <v>0</v>
      </c>
      <c r="K104" s="377">
        <v>2</v>
      </c>
      <c r="L104" s="377">
        <v>49</v>
      </c>
      <c r="M104" s="377">
        <v>47</v>
      </c>
      <c r="N104" s="377">
        <v>0</v>
      </c>
      <c r="O104" s="377">
        <v>6</v>
      </c>
      <c r="P104" s="378">
        <v>4</v>
      </c>
      <c r="Q104" s="138">
        <f t="shared" si="24"/>
        <v>283</v>
      </c>
      <c r="R104" s="327">
        <f>SUM(Q104/Q105)</f>
        <v>1.2474104112487328E-2</v>
      </c>
    </row>
    <row r="105" spans="1:18" ht="16.5" hidden="1" thickTop="1" thickBot="1" x14ac:dyDescent="0.3">
      <c r="A105" s="92" t="s">
        <v>26</v>
      </c>
      <c r="B105" s="1132">
        <f t="shared" ref="B105:P105" si="25">SUM(B101:B104)</f>
        <v>77</v>
      </c>
      <c r="C105" s="1106">
        <f t="shared" si="25"/>
        <v>415</v>
      </c>
      <c r="D105" s="1106">
        <f t="shared" si="25"/>
        <v>376</v>
      </c>
      <c r="E105" s="1106">
        <f t="shared" si="25"/>
        <v>168</v>
      </c>
      <c r="F105" s="1106">
        <f t="shared" si="25"/>
        <v>127</v>
      </c>
      <c r="G105" s="1106">
        <f t="shared" si="25"/>
        <v>0</v>
      </c>
      <c r="H105" s="1106">
        <f t="shared" si="25"/>
        <v>0</v>
      </c>
      <c r="I105" s="1106">
        <f t="shared" si="25"/>
        <v>13561</v>
      </c>
      <c r="J105" s="1106">
        <f t="shared" si="25"/>
        <v>794</v>
      </c>
      <c r="K105" s="1106">
        <f t="shared" si="25"/>
        <v>294</v>
      </c>
      <c r="L105" s="1106">
        <f t="shared" si="25"/>
        <v>4270</v>
      </c>
      <c r="M105" s="1106">
        <f t="shared" si="25"/>
        <v>1372</v>
      </c>
      <c r="N105" s="1106">
        <f t="shared" si="25"/>
        <v>93</v>
      </c>
      <c r="O105" s="1106">
        <f t="shared" si="25"/>
        <v>629</v>
      </c>
      <c r="P105" s="1133">
        <f t="shared" si="25"/>
        <v>511</v>
      </c>
      <c r="Q105" s="831">
        <f t="shared" si="24"/>
        <v>22687</v>
      </c>
      <c r="R105" s="1081">
        <f>SUM(R101:R104)</f>
        <v>0.99999999999999989</v>
      </c>
    </row>
    <row r="106" spans="1:18" ht="15.75" hidden="1" thickBot="1" x14ac:dyDescent="0.3">
      <c r="A106" s="93" t="s">
        <v>43</v>
      </c>
      <c r="B106" s="323">
        <f>SUM(B105/Q105)</f>
        <v>3.3940141931502622E-3</v>
      </c>
      <c r="C106" s="323">
        <f>SUM(C105/Q105)</f>
        <v>1.8292414157887776E-2</v>
      </c>
      <c r="D106" s="323">
        <f>SUM(D105/Q105)</f>
        <v>1.6573368008110372E-2</v>
      </c>
      <c r="E106" s="323">
        <f>SUM(E105/Q105)</f>
        <v>7.4051218759642089E-3</v>
      </c>
      <c r="F106" s="323">
        <f>SUM(F105/Q105)</f>
        <v>5.5979195133777056E-3</v>
      </c>
      <c r="G106" s="323">
        <f>SUM(G105/Q105)</f>
        <v>0</v>
      </c>
      <c r="H106" s="323">
        <f>SUM(H105/Q105)</f>
        <v>0</v>
      </c>
      <c r="I106" s="323">
        <f>SUM(I105/Q105)</f>
        <v>0.59774320095208711</v>
      </c>
      <c r="J106" s="323">
        <f>SUM(J105/Q105)</f>
        <v>3.4998016485211794E-2</v>
      </c>
      <c r="K106" s="323">
        <f>SUM(K105/Q105)</f>
        <v>1.2958963282937365E-2</v>
      </c>
      <c r="L106" s="323">
        <f>SUM(L105/Q105)</f>
        <v>0.18821351434742364</v>
      </c>
      <c r="M106" s="323">
        <f>SUM(M105/Q105)</f>
        <v>6.0475161987041039E-2</v>
      </c>
      <c r="N106" s="323">
        <f>SUM(N105/Q105)</f>
        <v>4.0992638956230442E-3</v>
      </c>
      <c r="O106" s="323">
        <f>SUM(O105/Q105)</f>
        <v>2.7725128928461233E-2</v>
      </c>
      <c r="P106" s="323">
        <f>SUM(P105/Q105)</f>
        <v>2.2523912372724469E-2</v>
      </c>
      <c r="Q106" s="1080">
        <f t="shared" si="24"/>
        <v>1</v>
      </c>
      <c r="R106" s="415"/>
    </row>
    <row r="107" spans="1:18" ht="15.75" hidden="1" thickBot="1" x14ac:dyDescent="0.3">
      <c r="A107" s="2025" t="s">
        <v>349</v>
      </c>
      <c r="B107" s="2026"/>
      <c r="C107" s="2026"/>
      <c r="D107" s="2026"/>
      <c r="E107" s="2026"/>
      <c r="F107" s="2026"/>
      <c r="G107" s="2026"/>
      <c r="H107" s="2026"/>
      <c r="I107" s="2026"/>
      <c r="J107" s="2026"/>
      <c r="K107" s="2026"/>
      <c r="L107" s="2026"/>
      <c r="M107" s="2026"/>
      <c r="N107" s="2026"/>
      <c r="O107" s="2026"/>
      <c r="P107" s="2026"/>
      <c r="Q107" s="2026"/>
      <c r="R107" s="2027"/>
    </row>
    <row r="108" spans="1:18" hidden="1" x14ac:dyDescent="0.25">
      <c r="A108" s="89" t="s">
        <v>75</v>
      </c>
      <c r="B108" s="370">
        <v>1</v>
      </c>
      <c r="C108" s="371">
        <v>2</v>
      </c>
      <c r="D108" s="371">
        <v>5</v>
      </c>
      <c r="E108" s="371">
        <v>2</v>
      </c>
      <c r="F108" s="371">
        <v>0</v>
      </c>
      <c r="G108" s="371">
        <v>0</v>
      </c>
      <c r="H108" s="371">
        <v>0</v>
      </c>
      <c r="I108" s="371">
        <v>85</v>
      </c>
      <c r="J108" s="371">
        <v>0</v>
      </c>
      <c r="K108" s="371">
        <v>2</v>
      </c>
      <c r="L108" s="371">
        <v>28</v>
      </c>
      <c r="M108" s="371">
        <v>8</v>
      </c>
      <c r="N108" s="371">
        <v>0</v>
      </c>
      <c r="O108" s="371">
        <v>5</v>
      </c>
      <c r="P108" s="372">
        <v>1</v>
      </c>
      <c r="Q108" s="136">
        <f t="shared" ref="Q108:Q113" si="26">SUM(B108:P108)</f>
        <v>139</v>
      </c>
      <c r="R108" s="326">
        <f>SUM(Q108/Q112)</f>
        <v>6.1268567902322919E-3</v>
      </c>
    </row>
    <row r="109" spans="1:18" hidden="1" x14ac:dyDescent="0.25">
      <c r="A109" s="90" t="s">
        <v>46</v>
      </c>
      <c r="B109" s="373">
        <v>54</v>
      </c>
      <c r="C109" s="374">
        <v>281</v>
      </c>
      <c r="D109" s="374">
        <v>251</v>
      </c>
      <c r="E109" s="374">
        <v>122</v>
      </c>
      <c r="F109" s="374">
        <v>88</v>
      </c>
      <c r="G109" s="374">
        <v>0</v>
      </c>
      <c r="H109" s="374">
        <v>0</v>
      </c>
      <c r="I109" s="374">
        <v>9052</v>
      </c>
      <c r="J109" s="374">
        <v>567</v>
      </c>
      <c r="K109" s="374">
        <v>205</v>
      </c>
      <c r="L109" s="374">
        <v>3000</v>
      </c>
      <c r="M109" s="374">
        <v>930</v>
      </c>
      <c r="N109" s="374">
        <v>67</v>
      </c>
      <c r="O109" s="374">
        <v>450</v>
      </c>
      <c r="P109" s="375">
        <v>356</v>
      </c>
      <c r="Q109" s="137">
        <f t="shared" si="26"/>
        <v>15423</v>
      </c>
      <c r="R109" s="326">
        <f>SUM(Q109/Q112)</f>
        <v>0.67981663507735712</v>
      </c>
    </row>
    <row r="110" spans="1:18" hidden="1" x14ac:dyDescent="0.25">
      <c r="A110" s="90" t="s">
        <v>47</v>
      </c>
      <c r="B110" s="373">
        <v>18</v>
      </c>
      <c r="C110" s="374">
        <v>118</v>
      </c>
      <c r="D110" s="374">
        <v>109</v>
      </c>
      <c r="E110" s="374">
        <v>36</v>
      </c>
      <c r="F110" s="374">
        <v>35</v>
      </c>
      <c r="G110" s="374">
        <v>0</v>
      </c>
      <c r="H110" s="374">
        <v>0</v>
      </c>
      <c r="I110" s="374">
        <v>3950</v>
      </c>
      <c r="J110" s="374">
        <v>203</v>
      </c>
      <c r="K110" s="374">
        <v>70</v>
      </c>
      <c r="L110" s="374">
        <v>1117</v>
      </c>
      <c r="M110" s="374">
        <v>382</v>
      </c>
      <c r="N110" s="374">
        <v>25</v>
      </c>
      <c r="O110" s="374">
        <v>155</v>
      </c>
      <c r="P110" s="375">
        <v>128</v>
      </c>
      <c r="Q110" s="137">
        <f t="shared" si="26"/>
        <v>6346</v>
      </c>
      <c r="R110" s="326">
        <f>SUM(Q110/Q112)</f>
        <v>0.27971966324326708</v>
      </c>
    </row>
    <row r="111" spans="1:18" ht="15.75" hidden="1" thickBot="1" x14ac:dyDescent="0.3">
      <c r="A111" s="91" t="s">
        <v>77</v>
      </c>
      <c r="B111" s="376">
        <v>4</v>
      </c>
      <c r="C111" s="377">
        <v>14</v>
      </c>
      <c r="D111" s="377">
        <v>11</v>
      </c>
      <c r="E111" s="377">
        <v>8</v>
      </c>
      <c r="F111" s="377">
        <v>4</v>
      </c>
      <c r="G111" s="377">
        <v>0</v>
      </c>
      <c r="H111" s="377">
        <v>0</v>
      </c>
      <c r="I111" s="377">
        <v>474</v>
      </c>
      <c r="J111" s="377">
        <v>24</v>
      </c>
      <c r="K111" s="377">
        <v>17</v>
      </c>
      <c r="L111" s="377">
        <v>125</v>
      </c>
      <c r="M111" s="377">
        <v>52</v>
      </c>
      <c r="N111" s="377">
        <v>1</v>
      </c>
      <c r="O111" s="377">
        <v>19</v>
      </c>
      <c r="P111" s="378">
        <v>26</v>
      </c>
      <c r="Q111" s="138">
        <f t="shared" si="26"/>
        <v>779</v>
      </c>
      <c r="R111" s="326">
        <f>SUM(Q111/Q112)</f>
        <v>3.4336844889143563E-2</v>
      </c>
    </row>
    <row r="112" spans="1:18" ht="16.5" hidden="1" thickTop="1" thickBot="1" x14ac:dyDescent="0.3">
      <c r="A112" s="92" t="s">
        <v>26</v>
      </c>
      <c r="B112" s="123">
        <f>SUM(B108:B111)</f>
        <v>77</v>
      </c>
      <c r="C112" s="124">
        <f t="shared" ref="C112:P112" si="27">SUM(C108:C111)</f>
        <v>415</v>
      </c>
      <c r="D112" s="124">
        <f t="shared" si="27"/>
        <v>376</v>
      </c>
      <c r="E112" s="124">
        <f t="shared" si="27"/>
        <v>168</v>
      </c>
      <c r="F112" s="124">
        <f t="shared" si="27"/>
        <v>127</v>
      </c>
      <c r="G112" s="124">
        <f t="shared" si="27"/>
        <v>0</v>
      </c>
      <c r="H112" s="124">
        <f t="shared" si="27"/>
        <v>0</v>
      </c>
      <c r="I112" s="124">
        <f t="shared" si="27"/>
        <v>13561</v>
      </c>
      <c r="J112" s="124">
        <f t="shared" si="27"/>
        <v>794</v>
      </c>
      <c r="K112" s="124">
        <f t="shared" si="27"/>
        <v>294</v>
      </c>
      <c r="L112" s="124">
        <f t="shared" si="27"/>
        <v>4270</v>
      </c>
      <c r="M112" s="124">
        <f t="shared" si="27"/>
        <v>1372</v>
      </c>
      <c r="N112" s="124">
        <f t="shared" si="27"/>
        <v>93</v>
      </c>
      <c r="O112" s="124">
        <f t="shared" si="27"/>
        <v>629</v>
      </c>
      <c r="P112" s="139">
        <f t="shared" si="27"/>
        <v>511</v>
      </c>
      <c r="Q112" s="831">
        <f t="shared" si="26"/>
        <v>22687</v>
      </c>
      <c r="R112" s="1081">
        <f>SUM(R108:R111)</f>
        <v>1</v>
      </c>
    </row>
    <row r="113" spans="1:18" ht="14.25" hidden="1" customHeight="1" thickBot="1" x14ac:dyDescent="0.3">
      <c r="A113" s="93" t="s">
        <v>43</v>
      </c>
      <c r="B113" s="323">
        <f>SUM(B112/Q112)</f>
        <v>3.3940141931502622E-3</v>
      </c>
      <c r="C113" s="323">
        <f>SUM(C112/Q112)</f>
        <v>1.8292414157887776E-2</v>
      </c>
      <c r="D113" s="323">
        <f>SUM(D112/Q112)</f>
        <v>1.6573368008110372E-2</v>
      </c>
      <c r="E113" s="323">
        <f>SUM(E112/Q112)</f>
        <v>7.4051218759642089E-3</v>
      </c>
      <c r="F113" s="323">
        <f>SUM(F112/Q112)</f>
        <v>5.5979195133777056E-3</v>
      </c>
      <c r="G113" s="323">
        <f>SUM(G112/Q112)</f>
        <v>0</v>
      </c>
      <c r="H113" s="323">
        <f>SUM(H112/Q112)</f>
        <v>0</v>
      </c>
      <c r="I113" s="323">
        <f>SUM(I112/Q112)</f>
        <v>0.59774320095208711</v>
      </c>
      <c r="J113" s="323">
        <f>SUM(J112/Q112)</f>
        <v>3.4998016485211794E-2</v>
      </c>
      <c r="K113" s="323">
        <f>SUM(K112/Q112)</f>
        <v>1.2958963282937365E-2</v>
      </c>
      <c r="L113" s="323">
        <f>SUM(L112/Q112)</f>
        <v>0.18821351434742364</v>
      </c>
      <c r="M113" s="323">
        <f>SUM(M112/Q112)</f>
        <v>6.0475161987041039E-2</v>
      </c>
      <c r="N113" s="323">
        <f>SUM(N112/Q112)</f>
        <v>4.0992638956230442E-3</v>
      </c>
      <c r="O113" s="323">
        <f>SUM(O112/Q112)</f>
        <v>2.7725128928461233E-2</v>
      </c>
      <c r="P113" s="323">
        <f>SUM(P112/Q112)</f>
        <v>2.2523912372724469E-2</v>
      </c>
      <c r="Q113" s="1080">
        <f t="shared" si="26"/>
        <v>1</v>
      </c>
      <c r="R113" s="415"/>
    </row>
    <row r="114" spans="1:18" ht="16.5" hidden="1" thickBot="1" x14ac:dyDescent="0.3">
      <c r="A114" s="2022" t="s">
        <v>710</v>
      </c>
      <c r="B114" s="2023"/>
      <c r="C114" s="2023"/>
      <c r="D114" s="2023"/>
      <c r="E114" s="2023"/>
      <c r="F114" s="2023"/>
      <c r="G114" s="2023"/>
      <c r="H114" s="2023"/>
      <c r="I114" s="2023"/>
      <c r="J114" s="2023"/>
      <c r="K114" s="2023"/>
      <c r="L114" s="2023"/>
      <c r="M114" s="2023"/>
      <c r="N114" s="2023"/>
      <c r="O114" s="2023"/>
      <c r="P114" s="2023"/>
      <c r="Q114" s="2023"/>
      <c r="R114" s="2024"/>
    </row>
    <row r="115" spans="1:18" customFormat="1" ht="14.25" hidden="1" customHeight="1" thickBot="1" x14ac:dyDescent="0.3">
      <c r="A115" s="75"/>
      <c r="B115" s="725" t="s">
        <v>80</v>
      </c>
      <c r="C115" s="726" t="s">
        <v>81</v>
      </c>
      <c r="D115" s="726" t="s">
        <v>82</v>
      </c>
      <c r="E115" s="726" t="s">
        <v>83</v>
      </c>
      <c r="F115" s="726" t="s">
        <v>84</v>
      </c>
      <c r="G115" s="726" t="s">
        <v>85</v>
      </c>
      <c r="H115" s="726" t="s">
        <v>86</v>
      </c>
      <c r="I115" s="726" t="s">
        <v>87</v>
      </c>
      <c r="J115" s="726" t="s">
        <v>88</v>
      </c>
      <c r="K115" s="726" t="s">
        <v>89</v>
      </c>
      <c r="L115" s="726" t="s">
        <v>90</v>
      </c>
      <c r="M115" s="726" t="s">
        <v>91</v>
      </c>
      <c r="N115" s="726" t="s">
        <v>92</v>
      </c>
      <c r="O115" s="726" t="s">
        <v>93</v>
      </c>
      <c r="P115" s="728" t="s">
        <v>94</v>
      </c>
      <c r="Q115" s="76" t="s">
        <v>95</v>
      </c>
      <c r="R115" s="735" t="s">
        <v>96</v>
      </c>
    </row>
    <row r="116" spans="1:18" ht="15.75" hidden="1" thickBot="1" x14ac:dyDescent="0.3">
      <c r="A116" s="2025" t="s">
        <v>76</v>
      </c>
      <c r="B116" s="2028"/>
      <c r="C116" s="2028"/>
      <c r="D116" s="2028"/>
      <c r="E116" s="2028"/>
      <c r="F116" s="2028"/>
      <c r="G116" s="2028"/>
      <c r="H116" s="2028"/>
      <c r="I116" s="2028"/>
      <c r="J116" s="2028"/>
      <c r="K116" s="2028"/>
      <c r="L116" s="2028"/>
      <c r="M116" s="2028"/>
      <c r="N116" s="2028"/>
      <c r="O116" s="2028"/>
      <c r="P116" s="2028"/>
      <c r="Q116" s="2028"/>
      <c r="R116" s="2027"/>
    </row>
    <row r="117" spans="1:18" hidden="1" x14ac:dyDescent="0.25">
      <c r="A117" s="89" t="s">
        <v>44</v>
      </c>
      <c r="B117" s="370">
        <v>20</v>
      </c>
      <c r="C117" s="371">
        <v>59</v>
      </c>
      <c r="D117" s="371">
        <v>75</v>
      </c>
      <c r="E117" s="371">
        <v>34</v>
      </c>
      <c r="F117" s="371">
        <v>23</v>
      </c>
      <c r="G117" s="371">
        <v>0</v>
      </c>
      <c r="H117" s="371">
        <v>6</v>
      </c>
      <c r="I117" s="371">
        <v>2534</v>
      </c>
      <c r="J117" s="371">
        <v>151</v>
      </c>
      <c r="K117" s="371">
        <v>40</v>
      </c>
      <c r="L117" s="371">
        <v>593</v>
      </c>
      <c r="M117" s="371">
        <v>248</v>
      </c>
      <c r="N117" s="371">
        <v>21</v>
      </c>
      <c r="O117" s="371">
        <v>109</v>
      </c>
      <c r="P117" s="372">
        <v>126</v>
      </c>
      <c r="Q117" s="136">
        <f t="shared" ref="Q117:Q122" si="28">SUM(B117:P117)</f>
        <v>4039</v>
      </c>
      <c r="R117" s="325">
        <f>SUM(Q117/Q121)</f>
        <v>0.1715292818618083</v>
      </c>
    </row>
    <row r="118" spans="1:18" hidden="1" x14ac:dyDescent="0.25">
      <c r="A118" s="90" t="s">
        <v>48</v>
      </c>
      <c r="B118" s="373">
        <v>24</v>
      </c>
      <c r="C118" s="374">
        <v>170</v>
      </c>
      <c r="D118" s="374">
        <v>135</v>
      </c>
      <c r="E118" s="374">
        <v>81</v>
      </c>
      <c r="F118" s="374">
        <v>65</v>
      </c>
      <c r="G118" s="374">
        <v>0</v>
      </c>
      <c r="H118" s="374">
        <v>11</v>
      </c>
      <c r="I118" s="374">
        <v>5330</v>
      </c>
      <c r="J118" s="374">
        <v>310</v>
      </c>
      <c r="K118" s="374">
        <v>110</v>
      </c>
      <c r="L118" s="374">
        <v>1787</v>
      </c>
      <c r="M118" s="374">
        <v>501</v>
      </c>
      <c r="N118" s="374">
        <v>34</v>
      </c>
      <c r="O118" s="374">
        <v>267</v>
      </c>
      <c r="P118" s="375">
        <v>177</v>
      </c>
      <c r="Q118" s="137">
        <f t="shared" si="28"/>
        <v>9002</v>
      </c>
      <c r="R118" s="326">
        <f>SUM(Q118/Q121)</f>
        <v>0.38229923132458488</v>
      </c>
    </row>
    <row r="119" spans="1:18" hidden="1" x14ac:dyDescent="0.25">
      <c r="A119" s="90" t="s">
        <v>45</v>
      </c>
      <c r="B119" s="373">
        <v>33</v>
      </c>
      <c r="C119" s="374">
        <v>217</v>
      </c>
      <c r="D119" s="374">
        <v>159</v>
      </c>
      <c r="E119" s="374">
        <v>74</v>
      </c>
      <c r="F119" s="374">
        <v>61</v>
      </c>
      <c r="G119" s="374">
        <v>0</v>
      </c>
      <c r="H119" s="374">
        <v>14</v>
      </c>
      <c r="I119" s="374">
        <v>6065</v>
      </c>
      <c r="J119" s="374">
        <v>329</v>
      </c>
      <c r="K119" s="374">
        <v>140</v>
      </c>
      <c r="L119" s="374">
        <v>1946</v>
      </c>
      <c r="M119" s="374">
        <v>579</v>
      </c>
      <c r="N119" s="374">
        <v>33</v>
      </c>
      <c r="O119" s="374">
        <v>284</v>
      </c>
      <c r="P119" s="375">
        <v>200</v>
      </c>
      <c r="Q119" s="137">
        <f t="shared" si="28"/>
        <v>10134</v>
      </c>
      <c r="R119" s="326">
        <f>SUM(Q119/Q121)</f>
        <v>0.43037329596126894</v>
      </c>
    </row>
    <row r="120" spans="1:18" ht="15.75" hidden="1" thickBot="1" x14ac:dyDescent="0.3">
      <c r="A120" s="91" t="s">
        <v>49</v>
      </c>
      <c r="B120" s="376">
        <v>0</v>
      </c>
      <c r="C120" s="377">
        <v>0</v>
      </c>
      <c r="D120" s="377">
        <v>3</v>
      </c>
      <c r="E120" s="377">
        <v>3</v>
      </c>
      <c r="F120" s="377">
        <v>0</v>
      </c>
      <c r="G120" s="377">
        <v>0</v>
      </c>
      <c r="H120" s="377">
        <v>0</v>
      </c>
      <c r="I120" s="377">
        <v>246</v>
      </c>
      <c r="J120" s="377">
        <v>3</v>
      </c>
      <c r="K120" s="377">
        <v>2</v>
      </c>
      <c r="L120" s="377">
        <v>71</v>
      </c>
      <c r="M120" s="377">
        <v>33</v>
      </c>
      <c r="N120" s="377">
        <v>1</v>
      </c>
      <c r="O120" s="377">
        <v>7</v>
      </c>
      <c r="P120" s="378">
        <v>3</v>
      </c>
      <c r="Q120" s="138">
        <f t="shared" si="28"/>
        <v>372</v>
      </c>
      <c r="R120" s="327">
        <f>SUM(Q120/Q121)</f>
        <v>1.5798190852337878E-2</v>
      </c>
    </row>
    <row r="121" spans="1:18" ht="15.75" hidden="1" customHeight="1" thickTop="1" thickBot="1" x14ac:dyDescent="0.3">
      <c r="A121" s="92" t="s">
        <v>26</v>
      </c>
      <c r="B121" s="123">
        <f t="shared" ref="B121:P121" si="29">SUM(B117:B120)</f>
        <v>77</v>
      </c>
      <c r="C121" s="124">
        <f t="shared" si="29"/>
        <v>446</v>
      </c>
      <c r="D121" s="124">
        <f t="shared" si="29"/>
        <v>372</v>
      </c>
      <c r="E121" s="124">
        <f t="shared" si="29"/>
        <v>192</v>
      </c>
      <c r="F121" s="124">
        <f t="shared" si="29"/>
        <v>149</v>
      </c>
      <c r="G121" s="124">
        <f t="shared" si="29"/>
        <v>0</v>
      </c>
      <c r="H121" s="124">
        <f t="shared" si="29"/>
        <v>31</v>
      </c>
      <c r="I121" s="124">
        <f t="shared" si="29"/>
        <v>14175</v>
      </c>
      <c r="J121" s="124">
        <f t="shared" si="29"/>
        <v>793</v>
      </c>
      <c r="K121" s="124">
        <f t="shared" si="29"/>
        <v>292</v>
      </c>
      <c r="L121" s="124">
        <f t="shared" si="29"/>
        <v>4397</v>
      </c>
      <c r="M121" s="1106">
        <f t="shared" si="29"/>
        <v>1361</v>
      </c>
      <c r="N121" s="124">
        <f t="shared" si="29"/>
        <v>89</v>
      </c>
      <c r="O121" s="124">
        <f t="shared" si="29"/>
        <v>667</v>
      </c>
      <c r="P121" s="139">
        <f t="shared" si="29"/>
        <v>506</v>
      </c>
      <c r="Q121" s="831">
        <f t="shared" si="28"/>
        <v>23547</v>
      </c>
      <c r="R121" s="1081">
        <f>SUM(R117:R120)</f>
        <v>1</v>
      </c>
    </row>
    <row r="122" spans="1:18" ht="15.75" hidden="1" thickBot="1" x14ac:dyDescent="0.3">
      <c r="A122" s="93" t="s">
        <v>43</v>
      </c>
      <c r="B122" s="323">
        <f>SUM(B121/Q121)</f>
        <v>3.2700556334140231E-3</v>
      </c>
      <c r="C122" s="323">
        <f>SUM(C121/Q121)</f>
        <v>1.8940841720813693E-2</v>
      </c>
      <c r="D122" s="323">
        <f>SUM(D121/Q121)</f>
        <v>1.5798190852337878E-2</v>
      </c>
      <c r="E122" s="323">
        <f>SUM(E121/Q121)</f>
        <v>8.1539049560453557E-3</v>
      </c>
      <c r="F122" s="323">
        <f>SUM(F121/Q121)</f>
        <v>6.3277699919310317E-3</v>
      </c>
      <c r="G122" s="323">
        <f>SUM(G121/Q121)</f>
        <v>0</v>
      </c>
      <c r="H122" s="323">
        <f>SUM(H121/Q121)</f>
        <v>1.3165159043614899E-3</v>
      </c>
      <c r="I122" s="323">
        <f>SUM(I121/Q121)</f>
        <v>0.6019875143330361</v>
      </c>
      <c r="J122" s="323">
        <f>SUM(J121/Q121)</f>
        <v>3.3677326198666493E-2</v>
      </c>
      <c r="K122" s="323">
        <f>SUM(K121/Q121)</f>
        <v>1.2400730453985646E-2</v>
      </c>
      <c r="L122" s="323">
        <f>SUM(L121/Q121)</f>
        <v>0.18673291714443455</v>
      </c>
      <c r="M122" s="323">
        <f>SUM(M121/Q121)</f>
        <v>5.7799295026967339E-2</v>
      </c>
      <c r="N122" s="323">
        <f>SUM(N121/Q121)</f>
        <v>3.7796746931668579E-3</v>
      </c>
      <c r="O122" s="323">
        <f>SUM(O121/Q121)</f>
        <v>2.8326326071261732E-2</v>
      </c>
      <c r="P122" s="323">
        <v>2.1999999999999999E-2</v>
      </c>
      <c r="Q122" s="1080">
        <f t="shared" si="28"/>
        <v>1.0005110629804221</v>
      </c>
      <c r="R122" s="415"/>
    </row>
    <row r="123" spans="1:18" ht="15.75" hidden="1" thickBot="1" x14ac:dyDescent="0.3">
      <c r="A123" s="2025" t="s">
        <v>349</v>
      </c>
      <c r="B123" s="2028"/>
      <c r="C123" s="2028"/>
      <c r="D123" s="2028"/>
      <c r="E123" s="2028"/>
      <c r="F123" s="2028"/>
      <c r="G123" s="2028"/>
      <c r="H123" s="2028"/>
      <c r="I123" s="2028"/>
      <c r="J123" s="2028"/>
      <c r="K123" s="2028"/>
      <c r="L123" s="2028"/>
      <c r="M123" s="2028"/>
      <c r="N123" s="2028"/>
      <c r="O123" s="2028"/>
      <c r="P123" s="2028"/>
      <c r="Q123" s="2029"/>
      <c r="R123" s="2030"/>
    </row>
    <row r="124" spans="1:18" ht="15.75" hidden="1" customHeight="1" x14ac:dyDescent="0.25">
      <c r="A124" s="89" t="s">
        <v>75</v>
      </c>
      <c r="B124" s="370">
        <v>1</v>
      </c>
      <c r="C124" s="371">
        <v>2</v>
      </c>
      <c r="D124" s="371">
        <v>1</v>
      </c>
      <c r="E124" s="371">
        <v>2</v>
      </c>
      <c r="F124" s="371">
        <v>1</v>
      </c>
      <c r="G124" s="371">
        <v>0</v>
      </c>
      <c r="H124" s="371">
        <v>0</v>
      </c>
      <c r="I124" s="371">
        <v>72</v>
      </c>
      <c r="J124" s="371">
        <v>3</v>
      </c>
      <c r="K124" s="371">
        <v>2</v>
      </c>
      <c r="L124" s="371">
        <v>35</v>
      </c>
      <c r="M124" s="371">
        <v>10</v>
      </c>
      <c r="N124" s="371">
        <v>1</v>
      </c>
      <c r="O124" s="371">
        <v>4</v>
      </c>
      <c r="P124" s="372">
        <v>5</v>
      </c>
      <c r="Q124" s="136">
        <f t="shared" ref="Q124:Q129" si="30">SUM(B124:P124)</f>
        <v>139</v>
      </c>
      <c r="R124" s="326">
        <f>SUM(Q124/Q128)</f>
        <v>5.9030874421370028E-3</v>
      </c>
    </row>
    <row r="125" spans="1:18" ht="15.75" hidden="1" customHeight="1" x14ac:dyDescent="0.25">
      <c r="A125" s="90" t="s">
        <v>46</v>
      </c>
      <c r="B125" s="373">
        <v>56</v>
      </c>
      <c r="C125" s="374">
        <v>301</v>
      </c>
      <c r="D125" s="374">
        <v>262</v>
      </c>
      <c r="E125" s="374">
        <v>159</v>
      </c>
      <c r="F125" s="374">
        <v>107</v>
      </c>
      <c r="G125" s="374">
        <v>0</v>
      </c>
      <c r="H125" s="374">
        <v>28</v>
      </c>
      <c r="I125" s="374">
        <v>9979</v>
      </c>
      <c r="J125" s="374">
        <v>591</v>
      </c>
      <c r="K125" s="374">
        <v>207</v>
      </c>
      <c r="L125" s="374">
        <v>3247</v>
      </c>
      <c r="M125" s="374">
        <v>961</v>
      </c>
      <c r="N125" s="374">
        <v>52</v>
      </c>
      <c r="O125" s="374">
        <v>480</v>
      </c>
      <c r="P125" s="375">
        <v>374</v>
      </c>
      <c r="Q125" s="137">
        <f t="shared" si="30"/>
        <v>16804</v>
      </c>
      <c r="R125" s="326">
        <f>SUM(Q125/Q128)</f>
        <v>0.71363655667388626</v>
      </c>
    </row>
    <row r="126" spans="1:18" ht="15.75" hidden="1" customHeight="1" x14ac:dyDescent="0.25">
      <c r="A126" s="90" t="s">
        <v>47</v>
      </c>
      <c r="B126" s="373">
        <v>15</v>
      </c>
      <c r="C126" s="374">
        <v>131</v>
      </c>
      <c r="D126" s="374">
        <v>95</v>
      </c>
      <c r="E126" s="374">
        <v>30</v>
      </c>
      <c r="F126" s="374">
        <v>33</v>
      </c>
      <c r="G126" s="374">
        <v>0</v>
      </c>
      <c r="H126" s="374">
        <v>3</v>
      </c>
      <c r="I126" s="374">
        <v>3615</v>
      </c>
      <c r="J126" s="374">
        <v>171</v>
      </c>
      <c r="K126" s="374">
        <v>77</v>
      </c>
      <c r="L126" s="374">
        <v>987</v>
      </c>
      <c r="M126" s="374">
        <v>325</v>
      </c>
      <c r="N126" s="374">
        <v>29</v>
      </c>
      <c r="O126" s="374">
        <v>160</v>
      </c>
      <c r="P126" s="375">
        <v>106</v>
      </c>
      <c r="Q126" s="137">
        <f t="shared" si="30"/>
        <v>5777</v>
      </c>
      <c r="R126" s="326">
        <f>SUM(Q126/Q128)</f>
        <v>0.24533910901601053</v>
      </c>
    </row>
    <row r="127" spans="1:18" ht="15.75" hidden="1" customHeight="1" thickBot="1" x14ac:dyDescent="0.3">
      <c r="A127" s="91" t="s">
        <v>77</v>
      </c>
      <c r="B127" s="376">
        <v>5</v>
      </c>
      <c r="C127" s="377">
        <v>12</v>
      </c>
      <c r="D127" s="377">
        <v>14</v>
      </c>
      <c r="E127" s="377">
        <v>1</v>
      </c>
      <c r="F127" s="377">
        <v>8</v>
      </c>
      <c r="G127" s="377">
        <v>0</v>
      </c>
      <c r="H127" s="377">
        <v>0</v>
      </c>
      <c r="I127" s="377">
        <v>509</v>
      </c>
      <c r="J127" s="377">
        <v>28</v>
      </c>
      <c r="K127" s="377">
        <v>6</v>
      </c>
      <c r="L127" s="377">
        <v>128</v>
      </c>
      <c r="M127" s="377">
        <v>65</v>
      </c>
      <c r="N127" s="377">
        <v>7</v>
      </c>
      <c r="O127" s="377">
        <v>23</v>
      </c>
      <c r="P127" s="378">
        <v>21</v>
      </c>
      <c r="Q127" s="138">
        <f t="shared" si="30"/>
        <v>827</v>
      </c>
      <c r="R127" s="327">
        <f>SUM(Q127/Q128)</f>
        <v>3.5121246867966194E-2</v>
      </c>
    </row>
    <row r="128" spans="1:18" ht="15.75" hidden="1" customHeight="1" thickTop="1" thickBot="1" x14ac:dyDescent="0.3">
      <c r="A128" s="92" t="s">
        <v>26</v>
      </c>
      <c r="B128" s="123">
        <f>SUM(B124:B127)</f>
        <v>77</v>
      </c>
      <c r="C128" s="124">
        <f t="shared" ref="C128:O128" si="31">SUM(C124:C127)</f>
        <v>446</v>
      </c>
      <c r="D128" s="124">
        <f t="shared" si="31"/>
        <v>372</v>
      </c>
      <c r="E128" s="124">
        <f t="shared" si="31"/>
        <v>192</v>
      </c>
      <c r="F128" s="124">
        <f t="shared" si="31"/>
        <v>149</v>
      </c>
      <c r="G128" s="124">
        <f t="shared" si="31"/>
        <v>0</v>
      </c>
      <c r="H128" s="124">
        <f t="shared" si="31"/>
        <v>31</v>
      </c>
      <c r="I128" s="124">
        <f t="shared" si="31"/>
        <v>14175</v>
      </c>
      <c r="J128" s="124">
        <f t="shared" si="31"/>
        <v>793</v>
      </c>
      <c r="K128" s="124">
        <f t="shared" si="31"/>
        <v>292</v>
      </c>
      <c r="L128" s="124">
        <f t="shared" si="31"/>
        <v>4397</v>
      </c>
      <c r="M128" s="124">
        <f t="shared" si="31"/>
        <v>1361</v>
      </c>
      <c r="N128" s="124">
        <f t="shared" si="31"/>
        <v>89</v>
      </c>
      <c r="O128" s="124">
        <f t="shared" si="31"/>
        <v>667</v>
      </c>
      <c r="P128" s="139">
        <f>SUM(P124:P127)</f>
        <v>506</v>
      </c>
      <c r="Q128" s="831">
        <f t="shared" si="30"/>
        <v>23547</v>
      </c>
      <c r="R128" s="1081">
        <f>SUM(R124:R127)</f>
        <v>1</v>
      </c>
    </row>
    <row r="129" spans="1:18" ht="15.75" hidden="1" customHeight="1" thickBot="1" x14ac:dyDescent="0.3">
      <c r="A129" s="93" t="s">
        <v>43</v>
      </c>
      <c r="B129" s="323">
        <f>SUM(B128/Q128)</f>
        <v>3.2700556334140231E-3</v>
      </c>
      <c r="C129" s="323">
        <f>SUM(C128/Q128)</f>
        <v>1.8940841720813693E-2</v>
      </c>
      <c r="D129" s="323">
        <f>SUM(D128/Q128)</f>
        <v>1.5798190852337878E-2</v>
      </c>
      <c r="E129" s="323">
        <f>SUM(E128/Q128)</f>
        <v>8.1539049560453557E-3</v>
      </c>
      <c r="F129" s="323">
        <f>SUM(F128/Q128)</f>
        <v>6.3277699919310317E-3</v>
      </c>
      <c r="G129" s="323">
        <f>SUM(G128/Q128)</f>
        <v>0</v>
      </c>
      <c r="H129" s="323">
        <f>SUM(H128/Q128)</f>
        <v>1.3165159043614899E-3</v>
      </c>
      <c r="I129" s="323">
        <f>SUM(I128/Q128)</f>
        <v>0.6019875143330361</v>
      </c>
      <c r="J129" s="323">
        <f>SUM(J128/Q128)</f>
        <v>3.3677326198666493E-2</v>
      </c>
      <c r="K129" s="323">
        <f>SUM(K128/Q128)</f>
        <v>1.2400730453985646E-2</v>
      </c>
      <c r="L129" s="323">
        <f>SUM(L128/Q128)</f>
        <v>0.18673291714443455</v>
      </c>
      <c r="M129" s="323">
        <f>SUM(M128/Q128)</f>
        <v>5.7799295026967339E-2</v>
      </c>
      <c r="N129" s="323">
        <f>SUM(N128/Q128)</f>
        <v>3.7796746931668579E-3</v>
      </c>
      <c r="O129" s="323">
        <f>SUM(O128/Q128)</f>
        <v>2.8326326071261732E-2</v>
      </c>
      <c r="P129" s="323">
        <v>2.1999999999999999E-2</v>
      </c>
      <c r="Q129" s="1080">
        <f t="shared" si="30"/>
        <v>1.0005110629804221</v>
      </c>
      <c r="R129" s="415"/>
    </row>
    <row r="130" spans="1:18" ht="16.5" hidden="1" thickBot="1" x14ac:dyDescent="0.3">
      <c r="A130" s="2022" t="s">
        <v>700</v>
      </c>
      <c r="B130" s="2023"/>
      <c r="C130" s="2023"/>
      <c r="D130" s="2023"/>
      <c r="E130" s="2023"/>
      <c r="F130" s="2023"/>
      <c r="G130" s="2023"/>
      <c r="H130" s="2023"/>
      <c r="I130" s="2023"/>
      <c r="J130" s="2023"/>
      <c r="K130" s="2023"/>
      <c r="L130" s="2023"/>
      <c r="M130" s="2023"/>
      <c r="N130" s="2023"/>
      <c r="O130" s="2023"/>
      <c r="P130" s="2023"/>
      <c r="Q130" s="2023"/>
      <c r="R130" s="2024"/>
    </row>
    <row r="131" spans="1:18" ht="57" hidden="1" thickBot="1" x14ac:dyDescent="0.3">
      <c r="A131" s="75"/>
      <c r="B131" s="725" t="s">
        <v>80</v>
      </c>
      <c r="C131" s="726" t="s">
        <v>81</v>
      </c>
      <c r="D131" s="726" t="s">
        <v>82</v>
      </c>
      <c r="E131" s="726" t="s">
        <v>83</v>
      </c>
      <c r="F131" s="726" t="s">
        <v>84</v>
      </c>
      <c r="G131" s="726" t="s">
        <v>85</v>
      </c>
      <c r="H131" s="726" t="s">
        <v>86</v>
      </c>
      <c r="I131" s="726" t="s">
        <v>87</v>
      </c>
      <c r="J131" s="726" t="s">
        <v>88</v>
      </c>
      <c r="K131" s="726" t="s">
        <v>89</v>
      </c>
      <c r="L131" s="726" t="s">
        <v>90</v>
      </c>
      <c r="M131" s="726" t="s">
        <v>91</v>
      </c>
      <c r="N131" s="726" t="s">
        <v>92</v>
      </c>
      <c r="O131" s="726" t="s">
        <v>93</v>
      </c>
      <c r="P131" s="726" t="s">
        <v>94</v>
      </c>
      <c r="Q131" s="726" t="s">
        <v>95</v>
      </c>
      <c r="R131" s="727" t="s">
        <v>96</v>
      </c>
    </row>
    <row r="132" spans="1:18" ht="15.75" hidden="1" thickBot="1" x14ac:dyDescent="0.3">
      <c r="A132" s="2025" t="s">
        <v>76</v>
      </c>
      <c r="B132" s="2028"/>
      <c r="C132" s="2028"/>
      <c r="D132" s="2028"/>
      <c r="E132" s="2028"/>
      <c r="F132" s="2028"/>
      <c r="G132" s="2028"/>
      <c r="H132" s="2028"/>
      <c r="I132" s="2028"/>
      <c r="J132" s="2028"/>
      <c r="K132" s="2028"/>
      <c r="L132" s="2028"/>
      <c r="M132" s="2028"/>
      <c r="N132" s="2028"/>
      <c r="O132" s="2028"/>
      <c r="P132" s="2028"/>
      <c r="Q132" s="2028"/>
      <c r="R132" s="2027"/>
    </row>
    <row r="133" spans="1:18" hidden="1" x14ac:dyDescent="0.25">
      <c r="A133" s="89" t="s">
        <v>44</v>
      </c>
      <c r="B133" s="370">
        <v>8</v>
      </c>
      <c r="C133" s="371">
        <v>61</v>
      </c>
      <c r="D133" s="371">
        <v>56</v>
      </c>
      <c r="E133" s="371">
        <v>41</v>
      </c>
      <c r="F133" s="371">
        <v>23</v>
      </c>
      <c r="G133" s="371">
        <v>0</v>
      </c>
      <c r="H133" s="371">
        <v>11</v>
      </c>
      <c r="I133" s="371">
        <v>2338</v>
      </c>
      <c r="J133" s="371">
        <v>182</v>
      </c>
      <c r="K133" s="371">
        <v>53</v>
      </c>
      <c r="L133" s="371">
        <v>529</v>
      </c>
      <c r="M133" s="371">
        <v>251</v>
      </c>
      <c r="N133" s="371">
        <v>12</v>
      </c>
      <c r="O133" s="371">
        <v>105</v>
      </c>
      <c r="P133" s="372">
        <v>116</v>
      </c>
      <c r="Q133" s="136">
        <f t="shared" ref="Q133:Q138" si="32">SUM(B133:P133)</f>
        <v>3786</v>
      </c>
      <c r="R133" s="325">
        <f>SUM(Q133/Q137)</f>
        <v>0.162113556564186</v>
      </c>
    </row>
    <row r="134" spans="1:18" hidden="1" x14ac:dyDescent="0.25">
      <c r="A134" s="90" t="s">
        <v>48</v>
      </c>
      <c r="B134" s="373">
        <v>27</v>
      </c>
      <c r="C134" s="374">
        <v>192</v>
      </c>
      <c r="D134" s="374">
        <v>146</v>
      </c>
      <c r="E134" s="374">
        <v>83</v>
      </c>
      <c r="F134" s="374">
        <v>72</v>
      </c>
      <c r="G134" s="374">
        <v>0</v>
      </c>
      <c r="H134" s="374">
        <v>18</v>
      </c>
      <c r="I134" s="374">
        <v>5596</v>
      </c>
      <c r="J134" s="374">
        <v>328</v>
      </c>
      <c r="K134" s="374">
        <v>142</v>
      </c>
      <c r="L134" s="374">
        <v>1869</v>
      </c>
      <c r="M134" s="374">
        <v>518</v>
      </c>
      <c r="N134" s="374">
        <v>25</v>
      </c>
      <c r="O134" s="374">
        <v>330</v>
      </c>
      <c r="P134" s="375">
        <v>173</v>
      </c>
      <c r="Q134" s="137">
        <f t="shared" si="32"/>
        <v>9519</v>
      </c>
      <c r="R134" s="326">
        <f>SUM(Q134/Q137)</f>
        <v>0.40759612914275928</v>
      </c>
    </row>
    <row r="135" spans="1:18" hidden="1" x14ac:dyDescent="0.25">
      <c r="A135" s="90" t="s">
        <v>45</v>
      </c>
      <c r="B135" s="373">
        <v>35</v>
      </c>
      <c r="C135" s="374">
        <v>229</v>
      </c>
      <c r="D135" s="374">
        <v>157</v>
      </c>
      <c r="E135" s="374">
        <v>90</v>
      </c>
      <c r="F135" s="374">
        <v>59</v>
      </c>
      <c r="G135" s="374">
        <v>0</v>
      </c>
      <c r="H135" s="374">
        <v>20</v>
      </c>
      <c r="I135" s="374">
        <v>5808</v>
      </c>
      <c r="J135" s="374">
        <v>292</v>
      </c>
      <c r="K135" s="374">
        <v>147</v>
      </c>
      <c r="L135" s="374">
        <v>1811</v>
      </c>
      <c r="M135" s="374">
        <v>553</v>
      </c>
      <c r="N135" s="374">
        <v>26</v>
      </c>
      <c r="O135" s="374">
        <v>285</v>
      </c>
      <c r="P135" s="375">
        <v>201</v>
      </c>
      <c r="Q135" s="137">
        <f t="shared" si="32"/>
        <v>9713</v>
      </c>
      <c r="R135" s="326">
        <f>SUM(Q135/Q137)</f>
        <v>0.41590305729211269</v>
      </c>
    </row>
    <row r="136" spans="1:18" ht="15.75" hidden="1" thickBot="1" x14ac:dyDescent="0.3">
      <c r="A136" s="91" t="s">
        <v>49</v>
      </c>
      <c r="B136" s="376">
        <v>1</v>
      </c>
      <c r="C136" s="377">
        <v>3</v>
      </c>
      <c r="D136" s="377">
        <v>5</v>
      </c>
      <c r="E136" s="377">
        <v>0</v>
      </c>
      <c r="F136" s="377">
        <v>0</v>
      </c>
      <c r="G136" s="377">
        <v>0</v>
      </c>
      <c r="H136" s="377">
        <v>1</v>
      </c>
      <c r="I136" s="377">
        <v>229</v>
      </c>
      <c r="J136" s="377">
        <v>1</v>
      </c>
      <c r="K136" s="377">
        <v>2</v>
      </c>
      <c r="L136" s="377">
        <v>47</v>
      </c>
      <c r="M136" s="377">
        <v>36</v>
      </c>
      <c r="N136" s="377">
        <v>0</v>
      </c>
      <c r="O136" s="377">
        <v>9</v>
      </c>
      <c r="P136" s="378">
        <v>2</v>
      </c>
      <c r="Q136" s="138">
        <f t="shared" si="32"/>
        <v>336</v>
      </c>
      <c r="R136" s="327">
        <f>SUM(Q136/Q137)</f>
        <v>1.4387257000942023E-2</v>
      </c>
    </row>
    <row r="137" spans="1:18" ht="16.5" hidden="1" thickTop="1" thickBot="1" x14ac:dyDescent="0.3">
      <c r="A137" s="92" t="s">
        <v>26</v>
      </c>
      <c r="B137" s="123">
        <f t="shared" ref="B137:P137" si="33">SUM(B133:B136)</f>
        <v>71</v>
      </c>
      <c r="C137" s="124">
        <f t="shared" si="33"/>
        <v>485</v>
      </c>
      <c r="D137" s="124">
        <f t="shared" si="33"/>
        <v>364</v>
      </c>
      <c r="E137" s="124">
        <f t="shared" si="33"/>
        <v>214</v>
      </c>
      <c r="F137" s="124">
        <f t="shared" si="33"/>
        <v>154</v>
      </c>
      <c r="G137" s="124">
        <f t="shared" si="33"/>
        <v>0</v>
      </c>
      <c r="H137" s="124">
        <f t="shared" si="33"/>
        <v>50</v>
      </c>
      <c r="I137" s="124">
        <f t="shared" si="33"/>
        <v>13971</v>
      </c>
      <c r="J137" s="124">
        <f t="shared" si="33"/>
        <v>803</v>
      </c>
      <c r="K137" s="124">
        <f t="shared" si="33"/>
        <v>344</v>
      </c>
      <c r="L137" s="124">
        <f t="shared" si="33"/>
        <v>4256</v>
      </c>
      <c r="M137" s="124">
        <f t="shared" si="33"/>
        <v>1358</v>
      </c>
      <c r="N137" s="124">
        <f t="shared" si="33"/>
        <v>63</v>
      </c>
      <c r="O137" s="124">
        <f t="shared" si="33"/>
        <v>729</v>
      </c>
      <c r="P137" s="139">
        <f t="shared" si="33"/>
        <v>492</v>
      </c>
      <c r="Q137" s="831">
        <f t="shared" si="32"/>
        <v>23354</v>
      </c>
      <c r="R137" s="872">
        <f>SUM(R133:R136)</f>
        <v>1</v>
      </c>
    </row>
    <row r="138" spans="1:18" ht="15.75" hidden="1" thickBot="1" x14ac:dyDescent="0.3">
      <c r="A138" s="93" t="s">
        <v>43</v>
      </c>
      <c r="B138" s="323">
        <f>SUM(B137/Q137)</f>
        <v>3.0401644257942967E-3</v>
      </c>
      <c r="C138" s="323">
        <f>SUM(C137/Q137)</f>
        <v>2.0767320373383573E-2</v>
      </c>
      <c r="D138" s="323">
        <f>SUM(D137/Q137)</f>
        <v>1.5586195084353858E-2</v>
      </c>
      <c r="E138" s="323">
        <f>SUM(E137/Q137)</f>
        <v>9.163312494647597E-3</v>
      </c>
      <c r="F138" s="323">
        <f>SUM(F137/Q137)</f>
        <v>6.5941594587650941E-3</v>
      </c>
      <c r="G138" s="323">
        <v>0</v>
      </c>
      <c r="H138" s="323">
        <f>SUM(H137/Q137)</f>
        <v>2.1409608632354201E-3</v>
      </c>
      <c r="I138" s="323">
        <f>SUM(I137/Q137)</f>
        <v>0.59822728440524109</v>
      </c>
      <c r="J138" s="323">
        <f>SUM(J137/Q137)</f>
        <v>3.4383831463560846E-2</v>
      </c>
      <c r="K138" s="323">
        <f>SUM(K137/Q137)</f>
        <v>1.472981073905969E-2</v>
      </c>
      <c r="L138" s="323">
        <f>SUM(L137/Q137)</f>
        <v>0.18223858867859896</v>
      </c>
      <c r="M138" s="323">
        <f>SUM(M137/Q137)</f>
        <v>5.8148497045474007E-2</v>
      </c>
      <c r="N138" s="323">
        <f>SUM(N137/Q137)</f>
        <v>2.6976106876766292E-3</v>
      </c>
      <c r="O138" s="323">
        <f>SUM(O137/Q137)</f>
        <v>3.1215209385972425E-2</v>
      </c>
      <c r="P138" s="324">
        <f>SUM(P137/Q137)</f>
        <v>2.1067054894236534E-2</v>
      </c>
      <c r="Q138" s="901">
        <f t="shared" si="32"/>
        <v>1</v>
      </c>
      <c r="R138" s="415"/>
    </row>
    <row r="139" spans="1:18" ht="15.75" hidden="1" thickBot="1" x14ac:dyDescent="0.3">
      <c r="A139" s="2025" t="s">
        <v>349</v>
      </c>
      <c r="B139" s="2028"/>
      <c r="C139" s="2028"/>
      <c r="D139" s="2028"/>
      <c r="E139" s="2028"/>
      <c r="F139" s="2028"/>
      <c r="G139" s="2028"/>
      <c r="H139" s="2028"/>
      <c r="I139" s="2028"/>
      <c r="J139" s="2028"/>
      <c r="K139" s="2028"/>
      <c r="L139" s="2028"/>
      <c r="M139" s="2028"/>
      <c r="N139" s="2028"/>
      <c r="O139" s="2028"/>
      <c r="P139" s="2028"/>
      <c r="Q139" s="2029"/>
      <c r="R139" s="2030"/>
    </row>
    <row r="140" spans="1:18" hidden="1" x14ac:dyDescent="0.25">
      <c r="A140" s="89" t="s">
        <v>75</v>
      </c>
      <c r="B140" s="370">
        <v>1</v>
      </c>
      <c r="C140" s="371">
        <v>4</v>
      </c>
      <c r="D140" s="371">
        <v>4</v>
      </c>
      <c r="E140" s="371">
        <v>2</v>
      </c>
      <c r="F140" s="371">
        <v>0</v>
      </c>
      <c r="G140" s="371">
        <v>0</v>
      </c>
      <c r="H140" s="371">
        <v>0</v>
      </c>
      <c r="I140" s="371">
        <v>66</v>
      </c>
      <c r="J140" s="371">
        <v>2</v>
      </c>
      <c r="K140" s="371">
        <v>4</v>
      </c>
      <c r="L140" s="371">
        <v>25</v>
      </c>
      <c r="M140" s="371">
        <v>9</v>
      </c>
      <c r="N140" s="371">
        <v>0</v>
      </c>
      <c r="O140" s="371">
        <v>2</v>
      </c>
      <c r="P140" s="372">
        <v>0</v>
      </c>
      <c r="Q140" s="136">
        <f t="shared" ref="Q140:Q145" si="34">SUM(B140:P140)</f>
        <v>119</v>
      </c>
      <c r="R140" s="325">
        <v>4.0000000000000001E-3</v>
      </c>
    </row>
    <row r="141" spans="1:18" hidden="1" x14ac:dyDescent="0.25">
      <c r="A141" s="90" t="s">
        <v>46</v>
      </c>
      <c r="B141" s="373">
        <v>48</v>
      </c>
      <c r="C141" s="374">
        <v>343</v>
      </c>
      <c r="D141" s="374">
        <v>269</v>
      </c>
      <c r="E141" s="374">
        <v>167</v>
      </c>
      <c r="F141" s="374">
        <v>116</v>
      </c>
      <c r="G141" s="374">
        <v>0</v>
      </c>
      <c r="H141" s="374">
        <v>42</v>
      </c>
      <c r="I141" s="374">
        <v>9670</v>
      </c>
      <c r="J141" s="374">
        <v>620</v>
      </c>
      <c r="K141" s="374">
        <v>256</v>
      </c>
      <c r="L141" s="374">
        <v>3124</v>
      </c>
      <c r="M141" s="374">
        <v>974</v>
      </c>
      <c r="N141" s="374">
        <v>42</v>
      </c>
      <c r="O141" s="374">
        <v>519</v>
      </c>
      <c r="P141" s="375">
        <v>346</v>
      </c>
      <c r="Q141" s="137">
        <f>SUM(B141:P141)</f>
        <v>16536</v>
      </c>
      <c r="R141" s="326">
        <v>0.71</v>
      </c>
    </row>
    <row r="142" spans="1:18" hidden="1" x14ac:dyDescent="0.25">
      <c r="A142" s="90" t="s">
        <v>47</v>
      </c>
      <c r="B142" s="373">
        <v>19</v>
      </c>
      <c r="C142" s="374">
        <v>122</v>
      </c>
      <c r="D142" s="374">
        <v>79</v>
      </c>
      <c r="E142" s="374">
        <v>40</v>
      </c>
      <c r="F142" s="374">
        <v>32</v>
      </c>
      <c r="G142" s="374">
        <v>0</v>
      </c>
      <c r="H142" s="374">
        <v>7</v>
      </c>
      <c r="I142" s="374">
        <v>3732</v>
      </c>
      <c r="J142" s="374">
        <v>163</v>
      </c>
      <c r="K142" s="374">
        <v>71</v>
      </c>
      <c r="L142" s="374">
        <v>954</v>
      </c>
      <c r="M142" s="374">
        <v>323</v>
      </c>
      <c r="N142" s="374">
        <v>19</v>
      </c>
      <c r="O142" s="374">
        <v>175</v>
      </c>
      <c r="P142" s="375">
        <v>113</v>
      </c>
      <c r="Q142" s="137">
        <f t="shared" si="34"/>
        <v>5849</v>
      </c>
      <c r="R142" s="326">
        <f>SUM(Q142/Q144)</f>
        <v>0.25044960178127945</v>
      </c>
    </row>
    <row r="143" spans="1:18" ht="15.75" hidden="1" thickBot="1" x14ac:dyDescent="0.3">
      <c r="A143" s="91" t="s">
        <v>77</v>
      </c>
      <c r="B143" s="376">
        <v>3</v>
      </c>
      <c r="C143" s="377">
        <v>16</v>
      </c>
      <c r="D143" s="377">
        <v>12</v>
      </c>
      <c r="E143" s="377">
        <v>5</v>
      </c>
      <c r="F143" s="377">
        <v>6</v>
      </c>
      <c r="G143" s="377">
        <v>0</v>
      </c>
      <c r="H143" s="377">
        <v>1</v>
      </c>
      <c r="I143" s="377">
        <v>503</v>
      </c>
      <c r="J143" s="377">
        <v>18</v>
      </c>
      <c r="K143" s="377">
        <v>13</v>
      </c>
      <c r="L143" s="377">
        <v>153</v>
      </c>
      <c r="M143" s="377">
        <v>52</v>
      </c>
      <c r="N143" s="377">
        <v>2</v>
      </c>
      <c r="O143" s="377">
        <v>33</v>
      </c>
      <c r="P143" s="378">
        <v>33</v>
      </c>
      <c r="Q143" s="138">
        <f t="shared" si="34"/>
        <v>850</v>
      </c>
      <c r="R143" s="327">
        <f>SUM(Q143/Q144)</f>
        <v>3.639633467500214E-2</v>
      </c>
    </row>
    <row r="144" spans="1:18" ht="16.5" hidden="1" thickTop="1" thickBot="1" x14ac:dyDescent="0.3">
      <c r="A144" s="92" t="s">
        <v>26</v>
      </c>
      <c r="B144" s="123">
        <f>SUM(B140:B143)</f>
        <v>71</v>
      </c>
      <c r="C144" s="124">
        <f t="shared" ref="C144:P144" si="35">SUM(C140:C143)</f>
        <v>485</v>
      </c>
      <c r="D144" s="124">
        <f t="shared" si="35"/>
        <v>364</v>
      </c>
      <c r="E144" s="124">
        <f t="shared" si="35"/>
        <v>214</v>
      </c>
      <c r="F144" s="124">
        <f t="shared" si="35"/>
        <v>154</v>
      </c>
      <c r="G144" s="124">
        <f t="shared" si="35"/>
        <v>0</v>
      </c>
      <c r="H144" s="124">
        <f t="shared" si="35"/>
        <v>50</v>
      </c>
      <c r="I144" s="124">
        <f t="shared" si="35"/>
        <v>13971</v>
      </c>
      <c r="J144" s="124">
        <f t="shared" si="35"/>
        <v>803</v>
      </c>
      <c r="K144" s="124">
        <f t="shared" si="35"/>
        <v>344</v>
      </c>
      <c r="L144" s="124">
        <f t="shared" si="35"/>
        <v>4256</v>
      </c>
      <c r="M144" s="124">
        <f t="shared" si="35"/>
        <v>1358</v>
      </c>
      <c r="N144" s="124">
        <f t="shared" si="35"/>
        <v>63</v>
      </c>
      <c r="O144" s="124">
        <f t="shared" si="35"/>
        <v>729</v>
      </c>
      <c r="P144" s="139">
        <f t="shared" si="35"/>
        <v>492</v>
      </c>
      <c r="Q144" s="831">
        <f t="shared" si="34"/>
        <v>23354</v>
      </c>
      <c r="R144" s="872">
        <f>SUM(R140:R143)</f>
        <v>1.0008459364562814</v>
      </c>
    </row>
    <row r="145" spans="1:18" ht="15.75" hidden="1" thickBot="1" x14ac:dyDescent="0.3">
      <c r="A145" s="93" t="s">
        <v>43</v>
      </c>
      <c r="B145" s="323">
        <f>SUM(B144/Q144)</f>
        <v>3.0401644257942967E-3</v>
      </c>
      <c r="C145" s="323">
        <f>SUM(C144/Q144)</f>
        <v>2.0767320373383573E-2</v>
      </c>
      <c r="D145" s="323">
        <f>SUM(D144/Q144)</f>
        <v>1.5586195084353858E-2</v>
      </c>
      <c r="E145" s="323">
        <f>SUM(E144/Q144)</f>
        <v>9.163312494647597E-3</v>
      </c>
      <c r="F145" s="323">
        <f>SUM(F144/Q144)</f>
        <v>6.5941594587650941E-3</v>
      </c>
      <c r="G145" s="323">
        <f>SUM(G144/Q144)</f>
        <v>0</v>
      </c>
      <c r="H145" s="323">
        <f>SUM(H144/Q144)</f>
        <v>2.1409608632354201E-3</v>
      </c>
      <c r="I145" s="323">
        <f>SUM(I144/Q144)</f>
        <v>0.59822728440524109</v>
      </c>
      <c r="J145" s="323">
        <f>SUM(J144/Q144)</f>
        <v>3.4383831463560846E-2</v>
      </c>
      <c r="K145" s="323">
        <f>SUM(K144/Q144)</f>
        <v>1.472981073905969E-2</v>
      </c>
      <c r="L145" s="323">
        <f>SUM(L144/Q144)</f>
        <v>0.18223858867859896</v>
      </c>
      <c r="M145" s="323">
        <f>SUM(M144/Q144)</f>
        <v>5.8148497045474007E-2</v>
      </c>
      <c r="N145" s="323">
        <f>SUM(N144/Q144)</f>
        <v>2.6976106876766292E-3</v>
      </c>
      <c r="O145" s="323">
        <f>SUM(O144/Q144)</f>
        <v>3.1215209385972425E-2</v>
      </c>
      <c r="P145" s="324">
        <f>SUM(P144/Q144)</f>
        <v>2.1067054894236534E-2</v>
      </c>
      <c r="Q145" s="901">
        <f t="shared" si="34"/>
        <v>1</v>
      </c>
      <c r="R145" s="415"/>
    </row>
    <row r="146" spans="1:18" ht="15.75" hidden="1" thickBot="1" x14ac:dyDescent="0.3"/>
    <row r="147" spans="1:18" ht="16.5" hidden="1" thickBot="1" x14ac:dyDescent="0.3">
      <c r="A147" s="2022" t="s">
        <v>262</v>
      </c>
      <c r="B147" s="2023"/>
      <c r="C147" s="2023"/>
      <c r="D147" s="2023"/>
      <c r="E147" s="2023"/>
      <c r="F147" s="2023"/>
      <c r="G147" s="2023"/>
      <c r="H147" s="2023"/>
      <c r="I147" s="2023"/>
      <c r="J147" s="2023"/>
      <c r="K147" s="2023"/>
      <c r="L147" s="2023"/>
      <c r="M147" s="2023"/>
      <c r="N147" s="2023"/>
      <c r="O147" s="2023"/>
      <c r="P147" s="2023"/>
      <c r="Q147" s="2023"/>
      <c r="R147" s="2024"/>
    </row>
    <row r="148" spans="1:18" ht="15.75" hidden="1" thickBot="1" x14ac:dyDescent="0.3">
      <c r="A148" s="2025" t="s">
        <v>76</v>
      </c>
      <c r="B148" s="2028"/>
      <c r="C148" s="2028"/>
      <c r="D148" s="2028"/>
      <c r="E148" s="2028"/>
      <c r="F148" s="2028"/>
      <c r="G148" s="2028"/>
      <c r="H148" s="2028"/>
      <c r="I148" s="2028"/>
      <c r="J148" s="2028"/>
      <c r="K148" s="2028"/>
      <c r="L148" s="2028"/>
      <c r="M148" s="2028"/>
      <c r="N148" s="2028"/>
      <c r="O148" s="2028"/>
      <c r="P148" s="2028"/>
      <c r="Q148" s="2028"/>
      <c r="R148" s="2027"/>
    </row>
    <row r="149" spans="1:18" hidden="1" x14ac:dyDescent="0.25">
      <c r="A149" s="89" t="s">
        <v>44</v>
      </c>
      <c r="B149" s="370">
        <v>9</v>
      </c>
      <c r="C149" s="371">
        <v>61</v>
      </c>
      <c r="D149" s="371">
        <v>54</v>
      </c>
      <c r="E149" s="371">
        <v>34</v>
      </c>
      <c r="F149" s="371">
        <v>22</v>
      </c>
      <c r="G149" s="371">
        <v>0</v>
      </c>
      <c r="H149" s="371">
        <v>15</v>
      </c>
      <c r="I149" s="371">
        <v>2500</v>
      </c>
      <c r="J149" s="371">
        <v>162</v>
      </c>
      <c r="K149" s="371">
        <v>43</v>
      </c>
      <c r="L149" s="371">
        <v>565</v>
      </c>
      <c r="M149" s="371">
        <v>244</v>
      </c>
      <c r="N149" s="371">
        <v>14</v>
      </c>
      <c r="O149" s="371">
        <v>109</v>
      </c>
      <c r="P149" s="372">
        <v>108</v>
      </c>
      <c r="Q149" s="136">
        <f t="shared" ref="Q149:Q154" si="36">SUM(B149:P149)</f>
        <v>3940</v>
      </c>
      <c r="R149" s="325">
        <f>SUM(Q149/Q153)</f>
        <v>0.16626577203865467</v>
      </c>
    </row>
    <row r="150" spans="1:18" hidden="1" x14ac:dyDescent="0.25">
      <c r="A150" s="90" t="s">
        <v>48</v>
      </c>
      <c r="B150" s="373">
        <v>34</v>
      </c>
      <c r="C150" s="374">
        <v>183</v>
      </c>
      <c r="D150" s="374">
        <v>130</v>
      </c>
      <c r="E150" s="374">
        <v>89</v>
      </c>
      <c r="F150" s="374">
        <v>75</v>
      </c>
      <c r="G150" s="374">
        <v>0</v>
      </c>
      <c r="H150" s="374">
        <v>15</v>
      </c>
      <c r="I150" s="374">
        <v>5675</v>
      </c>
      <c r="J150" s="374">
        <v>306</v>
      </c>
      <c r="K150" s="374">
        <v>132</v>
      </c>
      <c r="L150" s="374">
        <v>1908</v>
      </c>
      <c r="M150" s="374">
        <v>548</v>
      </c>
      <c r="N150" s="374">
        <v>29</v>
      </c>
      <c r="O150" s="374">
        <v>299</v>
      </c>
      <c r="P150" s="375">
        <v>184</v>
      </c>
      <c r="Q150" s="137">
        <f t="shared" si="36"/>
        <v>9607</v>
      </c>
      <c r="R150" s="326">
        <f>SUM(Q150/Q153)</f>
        <v>0.40540996750643543</v>
      </c>
    </row>
    <row r="151" spans="1:18" hidden="1" x14ac:dyDescent="0.25">
      <c r="A151" s="90" t="s">
        <v>45</v>
      </c>
      <c r="B151" s="373">
        <v>31</v>
      </c>
      <c r="C151" s="374">
        <v>209</v>
      </c>
      <c r="D151" s="374">
        <v>169</v>
      </c>
      <c r="E151" s="374">
        <v>66</v>
      </c>
      <c r="F151" s="374">
        <v>56</v>
      </c>
      <c r="G151" s="374">
        <v>0</v>
      </c>
      <c r="H151" s="374">
        <v>21</v>
      </c>
      <c r="I151" s="374">
        <v>5935</v>
      </c>
      <c r="J151" s="374">
        <v>263</v>
      </c>
      <c r="K151" s="374">
        <v>127</v>
      </c>
      <c r="L151" s="374">
        <v>1827</v>
      </c>
      <c r="M151" s="374">
        <v>611</v>
      </c>
      <c r="N151" s="374">
        <v>32</v>
      </c>
      <c r="O151" s="374">
        <v>282</v>
      </c>
      <c r="P151" s="375">
        <v>218</v>
      </c>
      <c r="Q151" s="137">
        <f t="shared" si="36"/>
        <v>9847</v>
      </c>
      <c r="R151" s="326">
        <f>SUM(Q151/Q153)</f>
        <v>0.41553783179305398</v>
      </c>
    </row>
    <row r="152" spans="1:18" ht="15.75" hidden="1" thickBot="1" x14ac:dyDescent="0.3">
      <c r="A152" s="91" t="s">
        <v>49</v>
      </c>
      <c r="B152" s="376">
        <v>1</v>
      </c>
      <c r="C152" s="377">
        <v>3</v>
      </c>
      <c r="D152" s="377">
        <v>6</v>
      </c>
      <c r="E152" s="377">
        <v>1</v>
      </c>
      <c r="F152" s="377">
        <v>0</v>
      </c>
      <c r="G152" s="377">
        <v>0</v>
      </c>
      <c r="H152" s="377">
        <v>1</v>
      </c>
      <c r="I152" s="377">
        <v>198</v>
      </c>
      <c r="J152" s="377">
        <v>0</v>
      </c>
      <c r="K152" s="377">
        <v>1</v>
      </c>
      <c r="L152" s="377">
        <v>41</v>
      </c>
      <c r="M152" s="377">
        <v>39</v>
      </c>
      <c r="N152" s="377">
        <v>0</v>
      </c>
      <c r="O152" s="377">
        <v>9</v>
      </c>
      <c r="P152" s="378">
        <v>3</v>
      </c>
      <c r="Q152" s="138">
        <f t="shared" si="36"/>
        <v>303</v>
      </c>
      <c r="R152" s="327">
        <f>SUM(Q152/Q153)</f>
        <v>1.2786428661855932E-2</v>
      </c>
    </row>
    <row r="153" spans="1:18" ht="16.5" hidden="1" thickTop="1" thickBot="1" x14ac:dyDescent="0.3">
      <c r="A153" s="92" t="s">
        <v>26</v>
      </c>
      <c r="B153" s="123">
        <f>SUM(B149:B152)</f>
        <v>75</v>
      </c>
      <c r="C153" s="124">
        <f t="shared" ref="C153:P153" si="37">SUM(C149:C152)</f>
        <v>456</v>
      </c>
      <c r="D153" s="124">
        <f t="shared" si="37"/>
        <v>359</v>
      </c>
      <c r="E153" s="124">
        <f t="shared" si="37"/>
        <v>190</v>
      </c>
      <c r="F153" s="124">
        <f t="shared" si="37"/>
        <v>153</v>
      </c>
      <c r="G153" s="124">
        <f t="shared" si="37"/>
        <v>0</v>
      </c>
      <c r="H153" s="124">
        <f t="shared" si="37"/>
        <v>52</v>
      </c>
      <c r="I153" s="124">
        <f t="shared" si="37"/>
        <v>14308</v>
      </c>
      <c r="J153" s="124">
        <f t="shared" si="37"/>
        <v>731</v>
      </c>
      <c r="K153" s="124">
        <f t="shared" si="37"/>
        <v>303</v>
      </c>
      <c r="L153" s="124">
        <f t="shared" si="37"/>
        <v>4341</v>
      </c>
      <c r="M153" s="124">
        <f t="shared" si="37"/>
        <v>1442</v>
      </c>
      <c r="N153" s="124">
        <f t="shared" si="37"/>
        <v>75</v>
      </c>
      <c r="O153" s="124">
        <f t="shared" si="37"/>
        <v>699</v>
      </c>
      <c r="P153" s="139">
        <f t="shared" si="37"/>
        <v>513</v>
      </c>
      <c r="Q153" s="237">
        <f t="shared" si="36"/>
        <v>23697</v>
      </c>
      <c r="R153" s="341">
        <f>SUM(R149:R152)</f>
        <v>1</v>
      </c>
    </row>
    <row r="154" spans="1:18" ht="15.75" hidden="1" thickBot="1" x14ac:dyDescent="0.3">
      <c r="A154" s="93" t="s">
        <v>43</v>
      </c>
      <c r="B154" s="322">
        <f>SUM(B153/Q153)</f>
        <v>3.1649575895682999E-3</v>
      </c>
      <c r="C154" s="323">
        <f>SUM(C153/Q153)</f>
        <v>1.9242942144575264E-2</v>
      </c>
      <c r="D154" s="323">
        <f>SUM(D153/Q153)</f>
        <v>1.5149596995400262E-2</v>
      </c>
      <c r="E154" s="323">
        <f>SUM(E153/Q153)</f>
        <v>8.0178925602396936E-3</v>
      </c>
      <c r="F154" s="323">
        <f>SUM(F153/Q153)</f>
        <v>6.4565134827193312E-3</v>
      </c>
      <c r="G154" s="323">
        <f>SUM(G153/Q153)</f>
        <v>0</v>
      </c>
      <c r="H154" s="323">
        <f>SUM(H153/Q153)</f>
        <v>2.1943705954340213E-3</v>
      </c>
      <c r="I154" s="323">
        <f>SUM(I153/Q153)</f>
        <v>0.60378950922057639</v>
      </c>
      <c r="J154" s="323">
        <f>SUM(J153/Q153)</f>
        <v>3.0847786639659029E-2</v>
      </c>
      <c r="K154" s="323">
        <f>SUM(K153/Q153)</f>
        <v>1.2786428661855932E-2</v>
      </c>
      <c r="L154" s="323">
        <f>SUM(L153/Q153)</f>
        <v>0.18318774528421319</v>
      </c>
      <c r="M154" s="323">
        <f>SUM(M153/Q153)</f>
        <v>6.0851584588766508E-2</v>
      </c>
      <c r="N154" s="323">
        <f>SUM(N153/Q153)</f>
        <v>3.1649575895682999E-3</v>
      </c>
      <c r="O154" s="323">
        <f>SUM(O153/Q153)</f>
        <v>2.9497404734776553E-2</v>
      </c>
      <c r="P154" s="324">
        <f>SUM(P153/Q153)</f>
        <v>2.1648309912647171E-2</v>
      </c>
      <c r="Q154" s="422">
        <f t="shared" si="36"/>
        <v>1</v>
      </c>
      <c r="R154" s="415"/>
    </row>
    <row r="155" spans="1:18" ht="15.75" hidden="1" thickBot="1" x14ac:dyDescent="0.3">
      <c r="A155" s="2025" t="s">
        <v>349</v>
      </c>
      <c r="B155" s="2028"/>
      <c r="C155" s="2028"/>
      <c r="D155" s="2028"/>
      <c r="E155" s="2028"/>
      <c r="F155" s="2028"/>
      <c r="G155" s="2028"/>
      <c r="H155" s="2028"/>
      <c r="I155" s="2028"/>
      <c r="J155" s="2028"/>
      <c r="K155" s="2028"/>
      <c r="L155" s="2028"/>
      <c r="M155" s="2028"/>
      <c r="N155" s="2028"/>
      <c r="O155" s="2028"/>
      <c r="P155" s="2028"/>
      <c r="Q155" s="2029"/>
      <c r="R155" s="2030"/>
    </row>
    <row r="156" spans="1:18" hidden="1" x14ac:dyDescent="0.25">
      <c r="A156" s="89" t="s">
        <v>75</v>
      </c>
      <c r="B156" s="370">
        <v>1</v>
      </c>
      <c r="C156" s="371">
        <v>1</v>
      </c>
      <c r="D156" s="371">
        <v>5</v>
      </c>
      <c r="E156" s="371">
        <v>0</v>
      </c>
      <c r="F156" s="371">
        <v>0</v>
      </c>
      <c r="G156" s="371">
        <v>0</v>
      </c>
      <c r="H156" s="371">
        <v>0</v>
      </c>
      <c r="I156" s="371">
        <v>64</v>
      </c>
      <c r="J156" s="371">
        <v>4</v>
      </c>
      <c r="K156" s="371">
        <v>2</v>
      </c>
      <c r="L156" s="371">
        <v>30</v>
      </c>
      <c r="M156" s="371">
        <v>10</v>
      </c>
      <c r="N156" s="371">
        <v>0</v>
      </c>
      <c r="O156" s="371">
        <v>2</v>
      </c>
      <c r="P156" s="372">
        <v>1</v>
      </c>
      <c r="Q156" s="136">
        <f t="shared" ref="Q156:Q161" si="38">SUM(B156:P156)</f>
        <v>120</v>
      </c>
      <c r="R156" s="325">
        <f>SUM(Q156/Q160)</f>
        <v>5.0639321433092795E-3</v>
      </c>
    </row>
    <row r="157" spans="1:18" hidden="1" x14ac:dyDescent="0.25">
      <c r="A157" s="90" t="s">
        <v>46</v>
      </c>
      <c r="B157" s="373">
        <v>50</v>
      </c>
      <c r="C157" s="374">
        <v>313</v>
      </c>
      <c r="D157" s="374">
        <v>258</v>
      </c>
      <c r="E157" s="374">
        <v>140</v>
      </c>
      <c r="F157" s="374">
        <v>115</v>
      </c>
      <c r="G157" s="374">
        <v>0</v>
      </c>
      <c r="H157" s="374">
        <v>36</v>
      </c>
      <c r="I157" s="374">
        <v>9732</v>
      </c>
      <c r="J157" s="374">
        <v>555</v>
      </c>
      <c r="K157" s="374">
        <v>222</v>
      </c>
      <c r="L157" s="374">
        <v>3124</v>
      </c>
      <c r="M157" s="374">
        <v>987</v>
      </c>
      <c r="N157" s="374">
        <v>48</v>
      </c>
      <c r="O157" s="374">
        <v>494</v>
      </c>
      <c r="P157" s="375">
        <v>352</v>
      </c>
      <c r="Q157" s="137">
        <f t="shared" si="38"/>
        <v>16426</v>
      </c>
      <c r="R157" s="326">
        <f>SUM(Q157/Q160)</f>
        <v>0.69316791154998525</v>
      </c>
    </row>
    <row r="158" spans="1:18" hidden="1" x14ac:dyDescent="0.25">
      <c r="A158" s="90" t="s">
        <v>47</v>
      </c>
      <c r="B158" s="373">
        <v>19</v>
      </c>
      <c r="C158" s="374">
        <v>122</v>
      </c>
      <c r="D158" s="374">
        <v>84</v>
      </c>
      <c r="E158" s="374">
        <v>40</v>
      </c>
      <c r="F158" s="374">
        <v>33</v>
      </c>
      <c r="G158" s="374">
        <v>0</v>
      </c>
      <c r="H158" s="374">
        <v>14</v>
      </c>
      <c r="I158" s="374">
        <v>3965</v>
      </c>
      <c r="J158" s="374">
        <v>154</v>
      </c>
      <c r="K158" s="374">
        <v>68</v>
      </c>
      <c r="L158" s="374">
        <v>1040</v>
      </c>
      <c r="M158" s="374">
        <v>385</v>
      </c>
      <c r="N158" s="374">
        <v>20</v>
      </c>
      <c r="O158" s="374">
        <v>163</v>
      </c>
      <c r="P158" s="375">
        <v>129</v>
      </c>
      <c r="Q158" s="137">
        <f t="shared" si="38"/>
        <v>6236</v>
      </c>
      <c r="R158" s="326">
        <f>SUM(Q158/Q160)</f>
        <v>0.26315567371397225</v>
      </c>
    </row>
    <row r="159" spans="1:18" ht="15.75" hidden="1" thickBot="1" x14ac:dyDescent="0.3">
      <c r="A159" s="91" t="s">
        <v>77</v>
      </c>
      <c r="B159" s="376">
        <v>5</v>
      </c>
      <c r="C159" s="377">
        <v>20</v>
      </c>
      <c r="D159" s="377">
        <v>12</v>
      </c>
      <c r="E159" s="377">
        <v>10</v>
      </c>
      <c r="F159" s="377">
        <v>5</v>
      </c>
      <c r="G159" s="377">
        <v>0</v>
      </c>
      <c r="H159" s="377">
        <v>2</v>
      </c>
      <c r="I159" s="377">
        <v>547</v>
      </c>
      <c r="J159" s="377">
        <v>18</v>
      </c>
      <c r="K159" s="377">
        <v>11</v>
      </c>
      <c r="L159" s="377">
        <v>147</v>
      </c>
      <c r="M159" s="377">
        <v>60</v>
      </c>
      <c r="N159" s="377">
        <v>7</v>
      </c>
      <c r="O159" s="377">
        <v>40</v>
      </c>
      <c r="P159" s="378">
        <v>31</v>
      </c>
      <c r="Q159" s="138">
        <f t="shared" si="38"/>
        <v>915</v>
      </c>
      <c r="R159" s="327">
        <f>SUM(Q159/Q160)</f>
        <v>3.8612482592733255E-2</v>
      </c>
    </row>
    <row r="160" spans="1:18" ht="16.5" hidden="1" thickTop="1" thickBot="1" x14ac:dyDescent="0.3">
      <c r="A160" s="92" t="s">
        <v>26</v>
      </c>
      <c r="B160" s="123">
        <f>SUM(B156:B159)</f>
        <v>75</v>
      </c>
      <c r="C160" s="124">
        <f t="shared" ref="C160:P160" si="39">SUM(C156:C159)</f>
        <v>456</v>
      </c>
      <c r="D160" s="124">
        <f t="shared" si="39"/>
        <v>359</v>
      </c>
      <c r="E160" s="124">
        <f t="shared" si="39"/>
        <v>190</v>
      </c>
      <c r="F160" s="124">
        <f t="shared" si="39"/>
        <v>153</v>
      </c>
      <c r="G160" s="124">
        <f t="shared" si="39"/>
        <v>0</v>
      </c>
      <c r="H160" s="124">
        <f t="shared" si="39"/>
        <v>52</v>
      </c>
      <c r="I160" s="124">
        <f t="shared" si="39"/>
        <v>14308</v>
      </c>
      <c r="J160" s="124">
        <f t="shared" si="39"/>
        <v>731</v>
      </c>
      <c r="K160" s="124">
        <f t="shared" si="39"/>
        <v>303</v>
      </c>
      <c r="L160" s="124">
        <f t="shared" si="39"/>
        <v>4341</v>
      </c>
      <c r="M160" s="124">
        <f t="shared" si="39"/>
        <v>1442</v>
      </c>
      <c r="N160" s="124">
        <f t="shared" si="39"/>
        <v>75</v>
      </c>
      <c r="O160" s="124">
        <f t="shared" si="39"/>
        <v>699</v>
      </c>
      <c r="P160" s="139">
        <f t="shared" si="39"/>
        <v>513</v>
      </c>
      <c r="Q160" s="237">
        <f t="shared" si="38"/>
        <v>23697</v>
      </c>
      <c r="R160" s="238">
        <f>SUM(R156:R159)</f>
        <v>1</v>
      </c>
    </row>
    <row r="161" spans="1:18" ht="15.75" hidden="1" thickBot="1" x14ac:dyDescent="0.3">
      <c r="A161" s="93" t="s">
        <v>43</v>
      </c>
      <c r="B161" s="322">
        <f>SUM(B160/Q160)</f>
        <v>3.1649575895682999E-3</v>
      </c>
      <c r="C161" s="323">
        <f>SUM(C160/Q160)</f>
        <v>1.9242942144575264E-2</v>
      </c>
      <c r="D161" s="323">
        <f>SUM(D160/Q160)</f>
        <v>1.5149596995400262E-2</v>
      </c>
      <c r="E161" s="323">
        <f>SUM(E160/Q160)</f>
        <v>8.0178925602396936E-3</v>
      </c>
      <c r="F161" s="323">
        <f>SUM(F160/Q160)</f>
        <v>6.4565134827193312E-3</v>
      </c>
      <c r="G161" s="323">
        <f>SUM(G160/Q160)</f>
        <v>0</v>
      </c>
      <c r="H161" s="323">
        <f>SUM(H160/Q160)</f>
        <v>2.1943705954340213E-3</v>
      </c>
      <c r="I161" s="323">
        <v>0.60499999999999998</v>
      </c>
      <c r="J161" s="323">
        <f>SUM(J160/Q160)</f>
        <v>3.0847786639659029E-2</v>
      </c>
      <c r="K161" s="323">
        <f>SUM(K160/Q160)</f>
        <v>1.2786428661855932E-2</v>
      </c>
      <c r="L161" s="323">
        <f>SUM(L160/Q160)</f>
        <v>0.18318774528421319</v>
      </c>
      <c r="M161" s="323">
        <f>SUM(M160/Q160)</f>
        <v>6.0851584588766508E-2</v>
      </c>
      <c r="N161" s="323">
        <f>SUM(N160/Q160)</f>
        <v>3.1649575895682999E-3</v>
      </c>
      <c r="O161" s="323">
        <f>SUM(O160/Q160)</f>
        <v>2.9497404734776553E-2</v>
      </c>
      <c r="P161" s="324">
        <f>SUM(P160/Q160)</f>
        <v>2.1648309912647171E-2</v>
      </c>
      <c r="Q161" s="236">
        <f t="shared" si="38"/>
        <v>1.0012104907794235</v>
      </c>
      <c r="R161" s="415"/>
    </row>
  </sheetData>
  <sheetProtection algorithmName="SHA-512" hashValue="1/cKtz2y/vM2muMJMFGdOT9GUUhfcIkY8/zY5OfajAJO91RdBJX09261zA/BbEA+0MZ3nVop7e81bSJqNIiDsQ==" saltValue="69DwOjz1T+FOX+VL4d7NmQ==" spinCount="100000" sheet="1" objects="1" scenarios="1"/>
  <mergeCells count="31">
    <mergeCell ref="A155:R155"/>
    <mergeCell ref="A1:R1"/>
    <mergeCell ref="A148:R148"/>
    <mergeCell ref="A139:R139"/>
    <mergeCell ref="A132:R132"/>
    <mergeCell ref="A130:R130"/>
    <mergeCell ref="A147:R147"/>
    <mergeCell ref="A114:R114"/>
    <mergeCell ref="A116:R116"/>
    <mergeCell ref="A123:R123"/>
    <mergeCell ref="A50:R50"/>
    <mergeCell ref="A52:R52"/>
    <mergeCell ref="A59:R59"/>
    <mergeCell ref="A98:R98"/>
    <mergeCell ref="A100:R100"/>
    <mergeCell ref="A107:R107"/>
    <mergeCell ref="A2:R2"/>
    <mergeCell ref="A4:R4"/>
    <mergeCell ref="A11:R11"/>
    <mergeCell ref="A91:R91"/>
    <mergeCell ref="A66:R66"/>
    <mergeCell ref="A68:R68"/>
    <mergeCell ref="A75:R75"/>
    <mergeCell ref="A82:R82"/>
    <mergeCell ref="A84:R84"/>
    <mergeCell ref="A34:R34"/>
    <mergeCell ref="A36:R36"/>
    <mergeCell ref="A43:R43"/>
    <mergeCell ref="A18:R18"/>
    <mergeCell ref="A20:R20"/>
    <mergeCell ref="A27:R27"/>
  </mergeCells>
  <printOptions horizontalCentered="1" verticalCentered="1"/>
  <pageMargins left="0" right="0" top="0.65625" bottom="0" header="0.3" footer="0"/>
  <pageSetup scale="94" orientation="landscape" r:id="rId1"/>
  <headerFooter>
    <oddHeader>&amp;L&amp;9
  Semi-Annual Child Welfare Report&amp;C&amp;"-,Bold"&amp;14ARIZONA DEPARTMENT of CHILD SAFETY&amp;R&amp;9
July 1, 2021 through December 31, 2021</oddHeader>
    <oddFooter>&amp;C
Page 8</oddFooter>
  </headerFooter>
  <ignoredErrors>
    <ignoredError sqref="Q128 Q121 Q137 Q144 Q89 Q96 Q105 Q112 Q57 Q64 Q41 Q48 Q32 Q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168"/>
  <sheetViews>
    <sheetView showGridLines="0" zoomScaleNormal="100" workbookViewId="0">
      <selection activeCell="E30" sqref="E30"/>
    </sheetView>
  </sheetViews>
  <sheetFormatPr defaultColWidth="8.85546875" defaultRowHeight="15" x14ac:dyDescent="0.25"/>
  <cols>
    <col min="1" max="1" width="12.85546875" customWidth="1"/>
    <col min="2" max="18" width="7.85546875" customWidth="1"/>
  </cols>
  <sheetData>
    <row r="1" spans="1:35" ht="21" customHeight="1" thickBot="1" x14ac:dyDescent="0.35">
      <c r="A1" s="2034" t="s">
        <v>807</v>
      </c>
      <c r="B1" s="2035"/>
      <c r="C1" s="2035"/>
      <c r="D1" s="2035"/>
      <c r="E1" s="2035"/>
      <c r="F1" s="2035"/>
      <c r="G1" s="2035"/>
      <c r="H1" s="2035"/>
      <c r="I1" s="2035"/>
      <c r="J1" s="2035"/>
      <c r="K1" s="2035"/>
      <c r="L1" s="2035"/>
      <c r="M1" s="2035"/>
      <c r="N1" s="2035"/>
      <c r="O1" s="2035"/>
      <c r="P1" s="2035"/>
      <c r="Q1" s="2035"/>
      <c r="R1" s="2036"/>
    </row>
    <row r="2" spans="1:35" s="203" customFormat="1" ht="16.5" hidden="1" thickBot="1" x14ac:dyDescent="0.3">
      <c r="A2" s="2022" t="s">
        <v>836</v>
      </c>
      <c r="B2" s="2023"/>
      <c r="C2" s="2023"/>
      <c r="D2" s="2023"/>
      <c r="E2" s="2023"/>
      <c r="F2" s="2023"/>
      <c r="G2" s="2023"/>
      <c r="H2" s="2023"/>
      <c r="I2" s="2023"/>
      <c r="J2" s="2023"/>
      <c r="K2" s="2023"/>
      <c r="L2" s="2023"/>
      <c r="M2" s="2023"/>
      <c r="N2" s="2023"/>
      <c r="O2" s="2023"/>
      <c r="P2" s="2023"/>
      <c r="Q2" s="2023"/>
      <c r="R2" s="2024"/>
    </row>
    <row r="3" spans="1:35" s="203" customFormat="1" ht="66.75" hidden="1" customHeight="1" thickBot="1" x14ac:dyDescent="0.3">
      <c r="A3" s="75"/>
      <c r="B3" s="725" t="s">
        <v>80</v>
      </c>
      <c r="C3" s="726" t="s">
        <v>81</v>
      </c>
      <c r="D3" s="726" t="s">
        <v>82</v>
      </c>
      <c r="E3" s="726" t="s">
        <v>83</v>
      </c>
      <c r="F3" s="726" t="s">
        <v>84</v>
      </c>
      <c r="G3" s="726" t="s">
        <v>85</v>
      </c>
      <c r="H3" s="726" t="s">
        <v>86</v>
      </c>
      <c r="I3" s="726" t="s">
        <v>87</v>
      </c>
      <c r="J3" s="726" t="s">
        <v>88</v>
      </c>
      <c r="K3" s="726" t="s">
        <v>89</v>
      </c>
      <c r="L3" s="726" t="s">
        <v>90</v>
      </c>
      <c r="M3" s="726" t="s">
        <v>91</v>
      </c>
      <c r="N3" s="726" t="s">
        <v>92</v>
      </c>
      <c r="O3" s="726" t="s">
        <v>93</v>
      </c>
      <c r="P3" s="728" t="s">
        <v>94</v>
      </c>
      <c r="Q3" s="76" t="s">
        <v>95</v>
      </c>
      <c r="R3" s="76" t="s">
        <v>96</v>
      </c>
    </row>
    <row r="4" spans="1:35" s="203" customFormat="1" ht="15.75" hidden="1" thickBot="1" x14ac:dyDescent="0.3">
      <c r="A4" s="2025" t="s">
        <v>76</v>
      </c>
      <c r="B4" s="2028"/>
      <c r="C4" s="2028"/>
      <c r="D4" s="2028"/>
      <c r="E4" s="2028"/>
      <c r="F4" s="2028"/>
      <c r="G4" s="2028"/>
      <c r="H4" s="2028"/>
      <c r="I4" s="2028"/>
      <c r="J4" s="2028"/>
      <c r="K4" s="2028"/>
      <c r="L4" s="2028"/>
      <c r="M4" s="2028"/>
      <c r="N4" s="2028"/>
      <c r="O4" s="2028"/>
      <c r="P4" s="2028"/>
      <c r="Q4" s="2028"/>
      <c r="R4" s="2027"/>
    </row>
    <row r="5" spans="1:35" s="203" customFormat="1" hidden="1" x14ac:dyDescent="0.25">
      <c r="A5" s="89" t="s">
        <v>44</v>
      </c>
      <c r="B5" s="370"/>
      <c r="C5" s="371"/>
      <c r="D5" s="371"/>
      <c r="E5" s="371"/>
      <c r="F5" s="371"/>
      <c r="G5" s="371"/>
      <c r="H5" s="371"/>
      <c r="I5" s="371"/>
      <c r="J5" s="371"/>
      <c r="K5" s="371"/>
      <c r="L5" s="371"/>
      <c r="M5" s="371"/>
      <c r="N5" s="371"/>
      <c r="O5" s="371"/>
      <c r="P5" s="372"/>
      <c r="Q5" s="136">
        <f t="shared" ref="Q5:Q10" si="0">SUM(B5:P5)</f>
        <v>0</v>
      </c>
      <c r="R5" s="325" t="e">
        <f>SUM(Q5/Q9)</f>
        <v>#DIV/0!</v>
      </c>
    </row>
    <row r="6" spans="1:35" s="203" customFormat="1" hidden="1" x14ac:dyDescent="0.25">
      <c r="A6" s="90" t="s">
        <v>48</v>
      </c>
      <c r="B6" s="373"/>
      <c r="C6" s="374"/>
      <c r="D6" s="374"/>
      <c r="E6" s="374"/>
      <c r="F6" s="374"/>
      <c r="G6" s="374"/>
      <c r="H6" s="374"/>
      <c r="I6" s="374"/>
      <c r="J6" s="374"/>
      <c r="K6" s="374"/>
      <c r="L6" s="374"/>
      <c r="M6" s="374"/>
      <c r="N6" s="374"/>
      <c r="O6" s="374"/>
      <c r="P6" s="375"/>
      <c r="Q6" s="137">
        <f t="shared" si="0"/>
        <v>0</v>
      </c>
      <c r="R6" s="326" t="e">
        <f>SUM(Q6/Q9)</f>
        <v>#DIV/0!</v>
      </c>
    </row>
    <row r="7" spans="1:35" s="203" customFormat="1" hidden="1" x14ac:dyDescent="0.25">
      <c r="A7" s="90" t="s">
        <v>45</v>
      </c>
      <c r="B7" s="373"/>
      <c r="C7" s="374"/>
      <c r="D7" s="374"/>
      <c r="E7" s="374"/>
      <c r="F7" s="374"/>
      <c r="G7" s="374"/>
      <c r="H7" s="374"/>
      <c r="I7" s="374"/>
      <c r="J7" s="374"/>
      <c r="K7" s="374"/>
      <c r="L7" s="374"/>
      <c r="M7" s="374"/>
      <c r="N7" s="374"/>
      <c r="O7" s="374"/>
      <c r="P7" s="375"/>
      <c r="Q7" s="137">
        <f t="shared" si="0"/>
        <v>0</v>
      </c>
      <c r="R7" s="326" t="e">
        <f>SUM(Q7/Q9)</f>
        <v>#DIV/0!</v>
      </c>
    </row>
    <row r="8" spans="1:35" s="203" customFormat="1" ht="15.75" hidden="1" thickBot="1" x14ac:dyDescent="0.3">
      <c r="A8" s="91" t="s">
        <v>49</v>
      </c>
      <c r="B8" s="376"/>
      <c r="C8" s="377"/>
      <c r="D8" s="377"/>
      <c r="E8" s="377"/>
      <c r="F8" s="377"/>
      <c r="G8" s="377"/>
      <c r="H8" s="377"/>
      <c r="I8" s="377"/>
      <c r="J8" s="377"/>
      <c r="K8" s="377"/>
      <c r="L8" s="377"/>
      <c r="M8" s="377"/>
      <c r="N8" s="377"/>
      <c r="O8" s="377"/>
      <c r="P8" s="378"/>
      <c r="Q8" s="138">
        <f t="shared" si="0"/>
        <v>0</v>
      </c>
      <c r="R8" s="327" t="e">
        <f>SUM(Q8/Q9)</f>
        <v>#DIV/0!</v>
      </c>
    </row>
    <row r="9" spans="1:35" s="203" customFormat="1" ht="16.5" hidden="1" thickTop="1" thickBot="1" x14ac:dyDescent="0.3">
      <c r="A9" s="92" t="s">
        <v>26</v>
      </c>
      <c r="B9" s="123">
        <f t="shared" ref="B9:P9" si="1">SUM(B5:B8)</f>
        <v>0</v>
      </c>
      <c r="C9" s="124">
        <f t="shared" si="1"/>
        <v>0</v>
      </c>
      <c r="D9" s="124">
        <f t="shared" si="1"/>
        <v>0</v>
      </c>
      <c r="E9" s="124">
        <f t="shared" si="1"/>
        <v>0</v>
      </c>
      <c r="F9" s="124">
        <f t="shared" si="1"/>
        <v>0</v>
      </c>
      <c r="G9" s="124">
        <f t="shared" si="1"/>
        <v>0</v>
      </c>
      <c r="H9" s="124">
        <f t="shared" si="1"/>
        <v>0</v>
      </c>
      <c r="I9" s="124">
        <f t="shared" si="1"/>
        <v>0</v>
      </c>
      <c r="J9" s="124">
        <f t="shared" si="1"/>
        <v>0</v>
      </c>
      <c r="K9" s="124">
        <f t="shared" si="1"/>
        <v>0</v>
      </c>
      <c r="L9" s="124">
        <f t="shared" si="1"/>
        <v>0</v>
      </c>
      <c r="M9" s="124">
        <f t="shared" si="1"/>
        <v>0</v>
      </c>
      <c r="N9" s="124">
        <f t="shared" si="1"/>
        <v>0</v>
      </c>
      <c r="O9" s="124">
        <f t="shared" si="1"/>
        <v>0</v>
      </c>
      <c r="P9" s="139">
        <f t="shared" si="1"/>
        <v>0</v>
      </c>
      <c r="Q9" s="237">
        <f t="shared" si="0"/>
        <v>0</v>
      </c>
      <c r="R9" s="238" t="e">
        <f>SUM(R5:R8)</f>
        <v>#DIV/0!</v>
      </c>
    </row>
    <row r="10" spans="1:35" s="203" customFormat="1" ht="15.75" hidden="1" thickBot="1" x14ac:dyDescent="0.3">
      <c r="A10" s="93" t="s">
        <v>43</v>
      </c>
      <c r="B10" s="322" t="e">
        <f>SUM(B9/Q9)</f>
        <v>#DIV/0!</v>
      </c>
      <c r="C10" s="322" t="e">
        <f>SUM(C9/Q9)</f>
        <v>#DIV/0!</v>
      </c>
      <c r="D10" s="322" t="e">
        <f>SUM(D9/Q9)</f>
        <v>#DIV/0!</v>
      </c>
      <c r="E10" s="322" t="e">
        <f>SUM(E9/Q9)</f>
        <v>#DIV/0!</v>
      </c>
      <c r="F10" s="322" t="e">
        <f>SUM(F9/Q9)</f>
        <v>#DIV/0!</v>
      </c>
      <c r="G10" s="322" t="e">
        <f>SUM(G9/Q9)</f>
        <v>#DIV/0!</v>
      </c>
      <c r="H10" s="322" t="e">
        <f>SUM(H9/Q9)</f>
        <v>#DIV/0!</v>
      </c>
      <c r="I10" s="322" t="e">
        <f>SUM(I9/Q9)</f>
        <v>#DIV/0!</v>
      </c>
      <c r="J10" s="322" t="e">
        <f>SUM(J9/Q9)</f>
        <v>#DIV/0!</v>
      </c>
      <c r="K10" s="322" t="e">
        <f>SUM(K9/Q9)</f>
        <v>#DIV/0!</v>
      </c>
      <c r="L10" s="322" t="e">
        <f>SUM(L9/Q9)</f>
        <v>#DIV/0!</v>
      </c>
      <c r="M10" s="322" t="e">
        <f>SUM(M9/Q9)</f>
        <v>#DIV/0!</v>
      </c>
      <c r="N10" s="322" t="e">
        <f>SUM(N9/Q9)</f>
        <v>#DIV/0!</v>
      </c>
      <c r="O10" s="322" t="e">
        <f>SUM(O9/Q9)</f>
        <v>#DIV/0!</v>
      </c>
      <c r="P10" s="322" t="e">
        <f>SUM(P9/Q9)</f>
        <v>#DIV/0!</v>
      </c>
      <c r="Q10" s="236" t="e">
        <f t="shared" si="0"/>
        <v>#DIV/0!</v>
      </c>
      <c r="R10" s="415"/>
    </row>
    <row r="11" spans="1:35" s="203" customFormat="1" ht="16.5" hidden="1" customHeight="1" thickBot="1" x14ac:dyDescent="0.3">
      <c r="A11" s="2025" t="s">
        <v>349</v>
      </c>
      <c r="B11" s="2028"/>
      <c r="C11" s="2028"/>
      <c r="D11" s="2028"/>
      <c r="E11" s="2028"/>
      <c r="F11" s="2028"/>
      <c r="G11" s="2028"/>
      <c r="H11" s="2028"/>
      <c r="I11" s="2028"/>
      <c r="J11" s="2028"/>
      <c r="K11" s="2028"/>
      <c r="L11" s="2028"/>
      <c r="M11" s="2028"/>
      <c r="N11" s="2028"/>
      <c r="O11" s="2028"/>
      <c r="P11" s="2028"/>
      <c r="Q11" s="2029"/>
      <c r="R11" s="2030"/>
    </row>
    <row r="12" spans="1:35" s="203" customFormat="1" hidden="1" x14ac:dyDescent="0.25">
      <c r="A12" s="89" t="s">
        <v>75</v>
      </c>
      <c r="B12" s="370"/>
      <c r="C12" s="371"/>
      <c r="D12" s="371"/>
      <c r="E12" s="371"/>
      <c r="F12" s="371"/>
      <c r="G12" s="371"/>
      <c r="H12" s="371"/>
      <c r="I12" s="371"/>
      <c r="J12" s="371"/>
      <c r="K12" s="371"/>
      <c r="L12" s="371"/>
      <c r="M12" s="371"/>
      <c r="N12" s="371"/>
      <c r="O12" s="371"/>
      <c r="P12" s="372"/>
      <c r="Q12" s="136">
        <f t="shared" ref="Q12:Q17" si="2">SUM(B12:P12)</f>
        <v>0</v>
      </c>
      <c r="R12" s="325" t="e">
        <f>SUM(Q12/Q16)</f>
        <v>#DIV/0!</v>
      </c>
    </row>
    <row r="13" spans="1:35" s="203" customFormat="1" hidden="1" x14ac:dyDescent="0.25">
      <c r="A13" s="90" t="s">
        <v>46</v>
      </c>
      <c r="B13" s="373"/>
      <c r="C13" s="374"/>
      <c r="D13" s="374"/>
      <c r="E13" s="374"/>
      <c r="F13" s="374"/>
      <c r="G13" s="374"/>
      <c r="H13" s="374"/>
      <c r="I13" s="374"/>
      <c r="J13" s="374"/>
      <c r="K13" s="374"/>
      <c r="L13" s="374"/>
      <c r="M13" s="374"/>
      <c r="N13" s="374"/>
      <c r="O13" s="374"/>
      <c r="P13" s="375"/>
      <c r="Q13" s="137">
        <f t="shared" si="2"/>
        <v>0</v>
      </c>
      <c r="R13" s="326" t="e">
        <f>SUM(Q13/Q16)</f>
        <v>#DIV/0!</v>
      </c>
    </row>
    <row r="14" spans="1:35" s="203" customFormat="1" hidden="1" x14ac:dyDescent="0.25">
      <c r="A14" s="90" t="s">
        <v>47</v>
      </c>
      <c r="B14" s="373"/>
      <c r="C14" s="374"/>
      <c r="D14" s="374"/>
      <c r="E14" s="374"/>
      <c r="F14" s="374"/>
      <c r="G14" s="374"/>
      <c r="H14" s="374"/>
      <c r="I14" s="374"/>
      <c r="J14" s="374"/>
      <c r="K14" s="374"/>
      <c r="L14" s="374"/>
      <c r="M14" s="374"/>
      <c r="N14" s="374"/>
      <c r="O14" s="374"/>
      <c r="P14" s="375"/>
      <c r="Q14" s="137">
        <f t="shared" si="2"/>
        <v>0</v>
      </c>
      <c r="R14" s="326" t="e">
        <f>SUM(Q14/Q16)</f>
        <v>#DIV/0!</v>
      </c>
      <c r="T14" s="86"/>
      <c r="U14" s="86"/>
      <c r="V14" s="86"/>
      <c r="W14" s="86"/>
      <c r="X14" s="86"/>
      <c r="Y14" s="86"/>
      <c r="Z14" s="86"/>
      <c r="AA14" s="86"/>
      <c r="AB14" s="86"/>
      <c r="AC14" s="86"/>
      <c r="AD14" s="86"/>
      <c r="AE14" s="86"/>
      <c r="AF14" s="86"/>
      <c r="AG14" s="86"/>
      <c r="AH14" s="86"/>
      <c r="AI14" s="86"/>
    </row>
    <row r="15" spans="1:35" s="203" customFormat="1" ht="15.75" hidden="1" thickBot="1" x14ac:dyDescent="0.3">
      <c r="A15" s="91" t="s">
        <v>77</v>
      </c>
      <c r="B15" s="376"/>
      <c r="C15" s="377"/>
      <c r="D15" s="377"/>
      <c r="E15" s="377"/>
      <c r="F15" s="377"/>
      <c r="G15" s="377"/>
      <c r="H15" s="377"/>
      <c r="I15" s="377"/>
      <c r="J15" s="377"/>
      <c r="K15" s="377"/>
      <c r="L15" s="377"/>
      <c r="M15" s="377"/>
      <c r="N15" s="377"/>
      <c r="O15" s="377"/>
      <c r="P15" s="378"/>
      <c r="Q15" s="138">
        <f t="shared" si="2"/>
        <v>0</v>
      </c>
      <c r="R15" s="327" t="e">
        <f>SUM(Q15/Q16)</f>
        <v>#DIV/0!</v>
      </c>
      <c r="T15" s="282"/>
      <c r="U15" s="282"/>
      <c r="V15" s="282"/>
      <c r="W15" s="282"/>
      <c r="X15" s="282"/>
      <c r="Y15" s="282"/>
      <c r="Z15" s="282"/>
      <c r="AA15" s="282"/>
      <c r="AB15" s="282"/>
      <c r="AC15" s="282"/>
      <c r="AD15" s="282"/>
      <c r="AE15" s="282"/>
      <c r="AF15" s="282"/>
      <c r="AG15" s="282"/>
      <c r="AH15" s="282"/>
      <c r="AI15" s="282"/>
    </row>
    <row r="16" spans="1:35" s="203" customFormat="1" ht="16.5" hidden="1" thickTop="1" thickBot="1" x14ac:dyDescent="0.3">
      <c r="A16" s="92" t="s">
        <v>26</v>
      </c>
      <c r="B16" s="123">
        <f t="shared" ref="B16:P16" si="3">SUM(B12:B15)</f>
        <v>0</v>
      </c>
      <c r="C16" s="124">
        <f t="shared" si="3"/>
        <v>0</v>
      </c>
      <c r="D16" s="124">
        <f t="shared" si="3"/>
        <v>0</v>
      </c>
      <c r="E16" s="124">
        <f t="shared" si="3"/>
        <v>0</v>
      </c>
      <c r="F16" s="124">
        <f t="shared" si="3"/>
        <v>0</v>
      </c>
      <c r="G16" s="124">
        <f t="shared" si="3"/>
        <v>0</v>
      </c>
      <c r="H16" s="124">
        <f t="shared" si="3"/>
        <v>0</v>
      </c>
      <c r="I16" s="124">
        <f t="shared" si="3"/>
        <v>0</v>
      </c>
      <c r="J16" s="124">
        <f t="shared" si="3"/>
        <v>0</v>
      </c>
      <c r="K16" s="124">
        <f t="shared" si="3"/>
        <v>0</v>
      </c>
      <c r="L16" s="124">
        <f t="shared" si="3"/>
        <v>0</v>
      </c>
      <c r="M16" s="124">
        <f t="shared" si="3"/>
        <v>0</v>
      </c>
      <c r="N16" s="124">
        <f t="shared" si="3"/>
        <v>0</v>
      </c>
      <c r="O16" s="124">
        <f t="shared" si="3"/>
        <v>0</v>
      </c>
      <c r="P16" s="139">
        <f t="shared" si="3"/>
        <v>0</v>
      </c>
      <c r="Q16" s="237">
        <f t="shared" si="2"/>
        <v>0</v>
      </c>
      <c r="R16" s="238" t="e">
        <f>SUM(R12:R15)</f>
        <v>#DIV/0!</v>
      </c>
      <c r="T16" s="282"/>
      <c r="U16" s="86"/>
      <c r="V16" s="86"/>
      <c r="W16" s="86"/>
      <c r="X16" s="86"/>
      <c r="Y16" s="86"/>
      <c r="Z16" s="86"/>
      <c r="AA16" s="86"/>
      <c r="AB16" s="86"/>
      <c r="AC16" s="86"/>
      <c r="AD16" s="86"/>
      <c r="AE16" s="86"/>
      <c r="AF16" s="86"/>
      <c r="AG16" s="86"/>
      <c r="AH16" s="86"/>
      <c r="AI16" s="86"/>
    </row>
    <row r="17" spans="1:35" s="203" customFormat="1" ht="17.25" hidden="1" customHeight="1" thickBot="1" x14ac:dyDescent="0.3">
      <c r="A17" s="93" t="s">
        <v>43</v>
      </c>
      <c r="B17" s="322" t="e">
        <f>SUM(B16/Q16)</f>
        <v>#DIV/0!</v>
      </c>
      <c r="C17" s="322" t="e">
        <f>SUM(C16/Q16)</f>
        <v>#DIV/0!</v>
      </c>
      <c r="D17" s="322" t="e">
        <f>SUM(D16/Q16)</f>
        <v>#DIV/0!</v>
      </c>
      <c r="E17" s="322" t="e">
        <f>SUM(E16/Q16)</f>
        <v>#DIV/0!</v>
      </c>
      <c r="F17" s="322" t="e">
        <f>SUM(F16/Q16)</f>
        <v>#DIV/0!</v>
      </c>
      <c r="G17" s="322" t="e">
        <f>SUM(G16/Q16)</f>
        <v>#DIV/0!</v>
      </c>
      <c r="H17" s="322" t="e">
        <f>SUM(H16/Q16)</f>
        <v>#DIV/0!</v>
      </c>
      <c r="I17" s="322" t="e">
        <f>SUM(I16/Q16)</f>
        <v>#DIV/0!</v>
      </c>
      <c r="J17" s="322" t="e">
        <f>SUM(J16/Q16)</f>
        <v>#DIV/0!</v>
      </c>
      <c r="K17" s="322" t="e">
        <f>SUM(K16/Q16)</f>
        <v>#DIV/0!</v>
      </c>
      <c r="L17" s="322" t="e">
        <f>SUM(L16/Q16)</f>
        <v>#DIV/0!</v>
      </c>
      <c r="M17" s="322" t="e">
        <f>SUM(M16/Q16)</f>
        <v>#DIV/0!</v>
      </c>
      <c r="N17" s="322" t="e">
        <f>SUM(N16/Q16)</f>
        <v>#DIV/0!</v>
      </c>
      <c r="O17" s="322" t="e">
        <f>SUM(O16/Q16)</f>
        <v>#DIV/0!</v>
      </c>
      <c r="P17" s="322" t="e">
        <f>SUM(P16/Q16)</f>
        <v>#DIV/0!</v>
      </c>
      <c r="Q17" s="236" t="e">
        <f t="shared" si="2"/>
        <v>#DIV/0!</v>
      </c>
      <c r="R17" s="415"/>
      <c r="T17" s="282"/>
      <c r="U17" s="86"/>
      <c r="V17" s="86"/>
      <c r="W17" s="86"/>
      <c r="X17" s="86"/>
      <c r="Y17" s="86"/>
      <c r="Z17" s="86"/>
      <c r="AA17" s="86"/>
      <c r="AB17" s="86"/>
      <c r="AC17" s="86"/>
      <c r="AD17" s="86"/>
      <c r="AE17" s="86"/>
      <c r="AF17" s="86"/>
      <c r="AG17" s="86"/>
      <c r="AH17" s="86"/>
      <c r="AI17" s="86"/>
    </row>
    <row r="18" spans="1:35" s="1413" customFormat="1" ht="16.5" thickBot="1" x14ac:dyDescent="0.3">
      <c r="A18" s="2022" t="s">
        <v>908</v>
      </c>
      <c r="B18" s="2023"/>
      <c r="C18" s="2023"/>
      <c r="D18" s="2023"/>
      <c r="E18" s="2023"/>
      <c r="F18" s="2023"/>
      <c r="G18" s="2023"/>
      <c r="H18" s="2023"/>
      <c r="I18" s="2023"/>
      <c r="J18" s="2023"/>
      <c r="K18" s="2023"/>
      <c r="L18" s="2023"/>
      <c r="M18" s="2023"/>
      <c r="N18" s="2023"/>
      <c r="O18" s="2023"/>
      <c r="P18" s="2023"/>
      <c r="Q18" s="2023"/>
      <c r="R18" s="2024"/>
    </row>
    <row r="19" spans="1:35" s="1413" customFormat="1" ht="66.75" customHeight="1" thickBot="1" x14ac:dyDescent="0.3">
      <c r="A19" s="75"/>
      <c r="B19" s="725" t="s">
        <v>80</v>
      </c>
      <c r="C19" s="726" t="s">
        <v>81</v>
      </c>
      <c r="D19" s="726" t="s">
        <v>82</v>
      </c>
      <c r="E19" s="726" t="s">
        <v>83</v>
      </c>
      <c r="F19" s="726" t="s">
        <v>84</v>
      </c>
      <c r="G19" s="726" t="s">
        <v>85</v>
      </c>
      <c r="H19" s="726" t="s">
        <v>86</v>
      </c>
      <c r="I19" s="726" t="s">
        <v>87</v>
      </c>
      <c r="J19" s="726" t="s">
        <v>88</v>
      </c>
      <c r="K19" s="726" t="s">
        <v>89</v>
      </c>
      <c r="L19" s="726" t="s">
        <v>90</v>
      </c>
      <c r="M19" s="726" t="s">
        <v>91</v>
      </c>
      <c r="N19" s="726" t="s">
        <v>92</v>
      </c>
      <c r="O19" s="726" t="s">
        <v>93</v>
      </c>
      <c r="P19" s="728" t="s">
        <v>94</v>
      </c>
      <c r="Q19" s="76" t="s">
        <v>95</v>
      </c>
      <c r="R19" s="76" t="s">
        <v>96</v>
      </c>
    </row>
    <row r="20" spans="1:35" s="1413" customFormat="1" ht="15.75" thickBot="1" x14ac:dyDescent="0.3">
      <c r="A20" s="2025" t="s">
        <v>76</v>
      </c>
      <c r="B20" s="2028"/>
      <c r="C20" s="2028"/>
      <c r="D20" s="2028"/>
      <c r="E20" s="2028"/>
      <c r="F20" s="2028"/>
      <c r="G20" s="2028"/>
      <c r="H20" s="2028"/>
      <c r="I20" s="2028"/>
      <c r="J20" s="2028"/>
      <c r="K20" s="2028"/>
      <c r="L20" s="2028"/>
      <c r="M20" s="2028"/>
      <c r="N20" s="2028"/>
      <c r="O20" s="2028"/>
      <c r="P20" s="2028"/>
      <c r="Q20" s="2028"/>
      <c r="R20" s="2027"/>
    </row>
    <row r="21" spans="1:35" s="1413" customFormat="1" x14ac:dyDescent="0.25">
      <c r="A21" s="89" t="s">
        <v>44</v>
      </c>
      <c r="B21" s="370">
        <v>0</v>
      </c>
      <c r="C21" s="371">
        <v>2</v>
      </c>
      <c r="D21" s="371">
        <v>0</v>
      </c>
      <c r="E21" s="371">
        <v>4</v>
      </c>
      <c r="F21" s="371">
        <v>4</v>
      </c>
      <c r="G21" s="371">
        <v>0</v>
      </c>
      <c r="H21" s="371">
        <v>1</v>
      </c>
      <c r="I21" s="371">
        <v>316</v>
      </c>
      <c r="J21" s="371">
        <v>4</v>
      </c>
      <c r="K21" s="371">
        <v>0</v>
      </c>
      <c r="L21" s="371">
        <v>63</v>
      </c>
      <c r="M21" s="371">
        <v>66</v>
      </c>
      <c r="N21" s="371">
        <v>0</v>
      </c>
      <c r="O21" s="371">
        <v>11</v>
      </c>
      <c r="P21" s="372">
        <v>9</v>
      </c>
      <c r="Q21" s="136">
        <f t="shared" ref="Q21:Q26" si="4">SUM(B21:P21)</f>
        <v>480</v>
      </c>
      <c r="R21" s="325">
        <f>SUM(Q21/Q25)</f>
        <v>0.14272970561998216</v>
      </c>
    </row>
    <row r="22" spans="1:35" s="1413" customFormat="1" x14ac:dyDescent="0.25">
      <c r="A22" s="90" t="s">
        <v>48</v>
      </c>
      <c r="B22" s="373">
        <v>1</v>
      </c>
      <c r="C22" s="374">
        <v>4</v>
      </c>
      <c r="D22" s="374">
        <v>11</v>
      </c>
      <c r="E22" s="374">
        <v>4</v>
      </c>
      <c r="F22" s="374">
        <v>12</v>
      </c>
      <c r="G22" s="374">
        <v>2</v>
      </c>
      <c r="H22" s="374">
        <v>0</v>
      </c>
      <c r="I22" s="374">
        <v>822</v>
      </c>
      <c r="J22" s="374">
        <v>19</v>
      </c>
      <c r="K22" s="374">
        <v>0</v>
      </c>
      <c r="L22" s="374">
        <v>213</v>
      </c>
      <c r="M22" s="374">
        <v>203</v>
      </c>
      <c r="N22" s="374">
        <v>1</v>
      </c>
      <c r="O22" s="374">
        <v>32</v>
      </c>
      <c r="P22" s="375">
        <v>26</v>
      </c>
      <c r="Q22" s="137">
        <f t="shared" si="4"/>
        <v>1350</v>
      </c>
      <c r="R22" s="326">
        <f>SUM(Q22/Q25)</f>
        <v>0.40142729705619984</v>
      </c>
    </row>
    <row r="23" spans="1:35" s="1413" customFormat="1" x14ac:dyDescent="0.25">
      <c r="A23" s="90" t="s">
        <v>45</v>
      </c>
      <c r="B23" s="373">
        <v>0</v>
      </c>
      <c r="C23" s="374">
        <v>4</v>
      </c>
      <c r="D23" s="374">
        <v>20</v>
      </c>
      <c r="E23" s="374">
        <v>5</v>
      </c>
      <c r="F23" s="374">
        <v>11</v>
      </c>
      <c r="G23" s="374">
        <v>3</v>
      </c>
      <c r="H23" s="374">
        <v>1</v>
      </c>
      <c r="I23" s="374">
        <v>871</v>
      </c>
      <c r="J23" s="374">
        <v>26</v>
      </c>
      <c r="K23" s="374">
        <v>1</v>
      </c>
      <c r="L23" s="374">
        <v>208</v>
      </c>
      <c r="M23" s="374">
        <v>298</v>
      </c>
      <c r="N23" s="374">
        <v>0</v>
      </c>
      <c r="O23" s="374">
        <v>36</v>
      </c>
      <c r="P23" s="375">
        <v>25</v>
      </c>
      <c r="Q23" s="137">
        <f t="shared" si="4"/>
        <v>1509</v>
      </c>
      <c r="R23" s="326">
        <f>SUM(Q23/Q25)</f>
        <v>0.44870651204281892</v>
      </c>
    </row>
    <row r="24" spans="1:35" s="1413" customFormat="1" ht="15.75" thickBot="1" x14ac:dyDescent="0.3">
      <c r="A24" s="91" t="s">
        <v>49</v>
      </c>
      <c r="B24" s="376">
        <v>0</v>
      </c>
      <c r="C24" s="377">
        <v>1</v>
      </c>
      <c r="D24" s="377">
        <v>0</v>
      </c>
      <c r="E24" s="377">
        <v>0</v>
      </c>
      <c r="F24" s="377">
        <v>0</v>
      </c>
      <c r="G24" s="377">
        <v>0</v>
      </c>
      <c r="H24" s="377">
        <v>0</v>
      </c>
      <c r="I24" s="377">
        <v>13</v>
      </c>
      <c r="J24" s="377">
        <v>0</v>
      </c>
      <c r="K24" s="377">
        <v>0</v>
      </c>
      <c r="L24" s="377">
        <v>1</v>
      </c>
      <c r="M24" s="377">
        <v>9</v>
      </c>
      <c r="N24" s="377">
        <v>0</v>
      </c>
      <c r="O24" s="377">
        <v>0</v>
      </c>
      <c r="P24" s="378">
        <v>0</v>
      </c>
      <c r="Q24" s="138">
        <f t="shared" si="4"/>
        <v>24</v>
      </c>
      <c r="R24" s="327">
        <f>SUM(Q24/Q25)</f>
        <v>7.1364852809991082E-3</v>
      </c>
    </row>
    <row r="25" spans="1:35" s="1413" customFormat="1" ht="16.5" thickTop="1" thickBot="1" x14ac:dyDescent="0.3">
      <c r="A25" s="92" t="s">
        <v>26</v>
      </c>
      <c r="B25" s="123">
        <f t="shared" ref="B25:P25" si="5">SUM(B21:B24)</f>
        <v>1</v>
      </c>
      <c r="C25" s="124">
        <f t="shared" si="5"/>
        <v>11</v>
      </c>
      <c r="D25" s="124">
        <f t="shared" si="5"/>
        <v>31</v>
      </c>
      <c r="E25" s="124">
        <f t="shared" si="5"/>
        <v>13</v>
      </c>
      <c r="F25" s="124">
        <f t="shared" si="5"/>
        <v>27</v>
      </c>
      <c r="G25" s="124">
        <f t="shared" si="5"/>
        <v>5</v>
      </c>
      <c r="H25" s="124">
        <f t="shared" si="5"/>
        <v>2</v>
      </c>
      <c r="I25" s="124">
        <f t="shared" si="5"/>
        <v>2022</v>
      </c>
      <c r="J25" s="124">
        <f t="shared" si="5"/>
        <v>49</v>
      </c>
      <c r="K25" s="124">
        <f t="shared" si="5"/>
        <v>1</v>
      </c>
      <c r="L25" s="124">
        <f t="shared" si="5"/>
        <v>485</v>
      </c>
      <c r="M25" s="124">
        <f t="shared" si="5"/>
        <v>576</v>
      </c>
      <c r="N25" s="124">
        <f t="shared" si="5"/>
        <v>1</v>
      </c>
      <c r="O25" s="124">
        <f t="shared" si="5"/>
        <v>79</v>
      </c>
      <c r="P25" s="139">
        <f t="shared" si="5"/>
        <v>60</v>
      </c>
      <c r="Q25" s="237">
        <f t="shared" si="4"/>
        <v>3363</v>
      </c>
      <c r="R25" s="238">
        <f>SUM(R21:R24)</f>
        <v>0.99999999999999989</v>
      </c>
    </row>
    <row r="26" spans="1:35" s="1413" customFormat="1" ht="15.75" thickBot="1" x14ac:dyDescent="0.3">
      <c r="A26" s="93" t="s">
        <v>43</v>
      </c>
      <c r="B26" s="322">
        <f>SUM(B25/Q25)</f>
        <v>2.9735355337496281E-4</v>
      </c>
      <c r="C26" s="323">
        <f>SUM(C25/Q25)</f>
        <v>3.2708890871245913E-3</v>
      </c>
      <c r="D26" s="323">
        <f>SUM(D25/Q25)</f>
        <v>9.2179601546238474E-3</v>
      </c>
      <c r="E26" s="323">
        <f>SUM(E25/Q25)</f>
        <v>3.8655961938745169E-3</v>
      </c>
      <c r="F26" s="323">
        <f>SUM(F25/Q25)</f>
        <v>8.0285459411239962E-3</v>
      </c>
      <c r="G26" s="323">
        <f>SUM(G25/Q25)</f>
        <v>1.4867677668748143E-3</v>
      </c>
      <c r="H26" s="323">
        <f>SUM(H25/Q25)</f>
        <v>5.9470710674992561E-4</v>
      </c>
      <c r="I26" s="323">
        <f>SUM(I25/Q25)</f>
        <v>0.60124888492417483</v>
      </c>
      <c r="J26" s="323">
        <f>SUM(J25/Q25)</f>
        <v>1.4570324115373179E-2</v>
      </c>
      <c r="K26" s="323">
        <f>SUM(K25/Q25)</f>
        <v>2.9735355337496281E-4</v>
      </c>
      <c r="L26" s="323">
        <f>SUM(L25/Q25)</f>
        <v>0.14421647338685697</v>
      </c>
      <c r="M26" s="323">
        <f>SUM(M25/Q25)</f>
        <v>0.17127564674397858</v>
      </c>
      <c r="N26" s="323">
        <f>SUM(N25/Q25)</f>
        <v>2.9735355337496281E-4</v>
      </c>
      <c r="O26" s="323">
        <f>SUM(O25/Q25)</f>
        <v>2.3490930716622064E-2</v>
      </c>
      <c r="P26" s="324">
        <f>SUM(P25/Q25)</f>
        <v>1.784121320249777E-2</v>
      </c>
      <c r="Q26" s="236">
        <f t="shared" si="4"/>
        <v>1.0000000000000002</v>
      </c>
      <c r="R26" s="415"/>
    </row>
    <row r="27" spans="1:35" s="1413" customFormat="1" ht="16.5" customHeight="1" thickBot="1" x14ac:dyDescent="0.3">
      <c r="A27" s="2025" t="s">
        <v>349</v>
      </c>
      <c r="B27" s="2028"/>
      <c r="C27" s="2028"/>
      <c r="D27" s="2028"/>
      <c r="E27" s="2028"/>
      <c r="F27" s="2028"/>
      <c r="G27" s="2028"/>
      <c r="H27" s="2028"/>
      <c r="I27" s="2028"/>
      <c r="J27" s="2028"/>
      <c r="K27" s="2028"/>
      <c r="L27" s="2028"/>
      <c r="M27" s="2028"/>
      <c r="N27" s="2028"/>
      <c r="O27" s="2028"/>
      <c r="P27" s="2028"/>
      <c r="Q27" s="2029"/>
      <c r="R27" s="2030"/>
    </row>
    <row r="28" spans="1:35" s="1413" customFormat="1" x14ac:dyDescent="0.25">
      <c r="A28" s="89" t="s">
        <v>75</v>
      </c>
      <c r="B28" s="370">
        <v>0</v>
      </c>
      <c r="C28" s="371">
        <v>0</v>
      </c>
      <c r="D28" s="371">
        <v>1</v>
      </c>
      <c r="E28" s="371">
        <v>0</v>
      </c>
      <c r="F28" s="371">
        <v>0</v>
      </c>
      <c r="G28" s="371">
        <v>0</v>
      </c>
      <c r="H28" s="371">
        <v>0</v>
      </c>
      <c r="I28" s="371">
        <v>28</v>
      </c>
      <c r="J28" s="371">
        <v>1</v>
      </c>
      <c r="K28" s="371">
        <v>1</v>
      </c>
      <c r="L28" s="371">
        <v>5</v>
      </c>
      <c r="M28" s="371">
        <v>9</v>
      </c>
      <c r="N28" s="371">
        <v>0</v>
      </c>
      <c r="O28" s="371">
        <v>0</v>
      </c>
      <c r="P28" s="372">
        <v>0</v>
      </c>
      <c r="Q28" s="136">
        <f t="shared" ref="Q28:Q33" si="6">SUM(B28:P28)</f>
        <v>45</v>
      </c>
      <c r="R28" s="325">
        <f>SUM(Q28/Q32)</f>
        <v>1.3380909901873328E-2</v>
      </c>
    </row>
    <row r="29" spans="1:35" s="1413" customFormat="1" x14ac:dyDescent="0.25">
      <c r="A29" s="90" t="s">
        <v>46</v>
      </c>
      <c r="B29" s="373">
        <v>1</v>
      </c>
      <c r="C29" s="374">
        <v>6</v>
      </c>
      <c r="D29" s="374">
        <v>16</v>
      </c>
      <c r="E29" s="374">
        <v>8</v>
      </c>
      <c r="F29" s="374">
        <v>14</v>
      </c>
      <c r="G29" s="374">
        <v>2</v>
      </c>
      <c r="H29" s="374">
        <v>2</v>
      </c>
      <c r="I29" s="374">
        <v>958</v>
      </c>
      <c r="J29" s="374">
        <v>22</v>
      </c>
      <c r="K29" s="374">
        <v>0</v>
      </c>
      <c r="L29" s="374">
        <v>229</v>
      </c>
      <c r="M29" s="374">
        <v>307</v>
      </c>
      <c r="N29" s="374">
        <v>0</v>
      </c>
      <c r="O29" s="374">
        <v>39</v>
      </c>
      <c r="P29" s="375">
        <v>35</v>
      </c>
      <c r="Q29" s="137">
        <f t="shared" si="6"/>
        <v>1639</v>
      </c>
      <c r="R29" s="326">
        <f>SUM(Q29/Q32)</f>
        <v>0.48736247398156407</v>
      </c>
    </row>
    <row r="30" spans="1:35" s="1413" customFormat="1" x14ac:dyDescent="0.25">
      <c r="A30" s="90" t="s">
        <v>47</v>
      </c>
      <c r="B30" s="373">
        <v>0</v>
      </c>
      <c r="C30" s="374">
        <v>4</v>
      </c>
      <c r="D30" s="374">
        <v>13</v>
      </c>
      <c r="E30" s="374">
        <v>2</v>
      </c>
      <c r="F30" s="374">
        <v>11</v>
      </c>
      <c r="G30" s="374">
        <v>2</v>
      </c>
      <c r="H30" s="374">
        <v>0</v>
      </c>
      <c r="I30" s="374">
        <v>755</v>
      </c>
      <c r="J30" s="374">
        <v>23</v>
      </c>
      <c r="K30" s="374">
        <v>0</v>
      </c>
      <c r="L30" s="374">
        <v>188</v>
      </c>
      <c r="M30" s="374">
        <v>216</v>
      </c>
      <c r="N30" s="374">
        <v>1</v>
      </c>
      <c r="O30" s="374">
        <v>31</v>
      </c>
      <c r="P30" s="375">
        <v>20</v>
      </c>
      <c r="Q30" s="137">
        <f t="shared" si="6"/>
        <v>1266</v>
      </c>
      <c r="R30" s="326">
        <f>SUM(Q30/Q32)</f>
        <v>0.37644959857270294</v>
      </c>
      <c r="T30" s="86"/>
      <c r="U30" s="86"/>
      <c r="V30" s="86"/>
      <c r="W30" s="86"/>
      <c r="X30" s="86"/>
      <c r="Y30" s="86"/>
      <c r="Z30" s="86"/>
      <c r="AA30" s="86"/>
      <c r="AB30" s="86"/>
      <c r="AC30" s="86"/>
      <c r="AD30" s="86"/>
      <c r="AE30" s="86"/>
      <c r="AF30" s="86"/>
      <c r="AG30" s="86"/>
      <c r="AH30" s="86"/>
      <c r="AI30" s="86"/>
    </row>
    <row r="31" spans="1:35" s="1413" customFormat="1" ht="15.75" thickBot="1" x14ac:dyDescent="0.3">
      <c r="A31" s="91" t="s">
        <v>77</v>
      </c>
      <c r="B31" s="376">
        <v>0</v>
      </c>
      <c r="C31" s="377">
        <v>1</v>
      </c>
      <c r="D31" s="377">
        <v>1</v>
      </c>
      <c r="E31" s="377">
        <v>3</v>
      </c>
      <c r="F31" s="377">
        <v>2</v>
      </c>
      <c r="G31" s="377">
        <v>1</v>
      </c>
      <c r="H31" s="377">
        <v>0</v>
      </c>
      <c r="I31" s="377">
        <v>281</v>
      </c>
      <c r="J31" s="377">
        <v>3</v>
      </c>
      <c r="K31" s="377">
        <v>0</v>
      </c>
      <c r="L31" s="377">
        <v>63</v>
      </c>
      <c r="M31" s="377">
        <v>44</v>
      </c>
      <c r="N31" s="377">
        <v>0</v>
      </c>
      <c r="O31" s="377">
        <v>9</v>
      </c>
      <c r="P31" s="378">
        <v>5</v>
      </c>
      <c r="Q31" s="138">
        <f t="shared" si="6"/>
        <v>413</v>
      </c>
      <c r="R31" s="327">
        <f>SUM(Q31/Q32)</f>
        <v>0.12280701754385964</v>
      </c>
      <c r="T31" s="282"/>
      <c r="U31" s="282"/>
      <c r="V31" s="282"/>
      <c r="W31" s="282"/>
      <c r="X31" s="282"/>
      <c r="Y31" s="282"/>
      <c r="Z31" s="282"/>
      <c r="AA31" s="282"/>
      <c r="AB31" s="282"/>
      <c r="AC31" s="282"/>
      <c r="AD31" s="282"/>
      <c r="AE31" s="282"/>
      <c r="AF31" s="282"/>
      <c r="AG31" s="282"/>
      <c r="AH31" s="282"/>
      <c r="AI31" s="282"/>
    </row>
    <row r="32" spans="1:35" s="1413" customFormat="1" ht="16.5" thickTop="1" thickBot="1" x14ac:dyDescent="0.3">
      <c r="A32" s="92" t="s">
        <v>26</v>
      </c>
      <c r="B32" s="123">
        <f t="shared" ref="B32:P32" si="7">SUM(B28:B31)</f>
        <v>1</v>
      </c>
      <c r="C32" s="124">
        <f t="shared" si="7"/>
        <v>11</v>
      </c>
      <c r="D32" s="124">
        <f t="shared" si="7"/>
        <v>31</v>
      </c>
      <c r="E32" s="124">
        <f t="shared" si="7"/>
        <v>13</v>
      </c>
      <c r="F32" s="124">
        <f t="shared" si="7"/>
        <v>27</v>
      </c>
      <c r="G32" s="124">
        <f t="shared" si="7"/>
        <v>5</v>
      </c>
      <c r="H32" s="124">
        <f t="shared" si="7"/>
        <v>2</v>
      </c>
      <c r="I32" s="124">
        <f t="shared" si="7"/>
        <v>2022</v>
      </c>
      <c r="J32" s="124">
        <f t="shared" si="7"/>
        <v>49</v>
      </c>
      <c r="K32" s="124">
        <f t="shared" si="7"/>
        <v>1</v>
      </c>
      <c r="L32" s="124">
        <f t="shared" si="7"/>
        <v>485</v>
      </c>
      <c r="M32" s="124">
        <f t="shared" si="7"/>
        <v>576</v>
      </c>
      <c r="N32" s="124">
        <f t="shared" si="7"/>
        <v>1</v>
      </c>
      <c r="O32" s="124">
        <f t="shared" si="7"/>
        <v>79</v>
      </c>
      <c r="P32" s="139">
        <f t="shared" si="7"/>
        <v>60</v>
      </c>
      <c r="Q32" s="237">
        <f t="shared" si="6"/>
        <v>3363</v>
      </c>
      <c r="R32" s="238">
        <f>SUM(R28:R31)</f>
        <v>1</v>
      </c>
      <c r="T32" s="282"/>
      <c r="U32" s="86"/>
      <c r="V32" s="86"/>
      <c r="W32" s="86"/>
      <c r="X32" s="86"/>
      <c r="Y32" s="86"/>
      <c r="Z32" s="86"/>
      <c r="AA32" s="86"/>
      <c r="AB32" s="86"/>
      <c r="AC32" s="86"/>
      <c r="AD32" s="86"/>
      <c r="AE32" s="86"/>
      <c r="AF32" s="86"/>
      <c r="AG32" s="86"/>
      <c r="AH32" s="86"/>
      <c r="AI32" s="86"/>
    </row>
    <row r="33" spans="1:35" s="1413" customFormat="1" ht="17.25" customHeight="1" thickBot="1" x14ac:dyDescent="0.3">
      <c r="A33" s="93" t="s">
        <v>43</v>
      </c>
      <c r="B33" s="322">
        <f>SUM(B32/Q32)</f>
        <v>2.9735355337496281E-4</v>
      </c>
      <c r="C33" s="323">
        <f>SUM(C32/Q32)</f>
        <v>3.2708890871245913E-3</v>
      </c>
      <c r="D33" s="323">
        <f>SUM(D32/Q32)</f>
        <v>9.2179601546238474E-3</v>
      </c>
      <c r="E33" s="323">
        <f>SUM(E32/Q32)</f>
        <v>3.8655961938745169E-3</v>
      </c>
      <c r="F33" s="323">
        <f>SUM(F32/Q32)</f>
        <v>8.0285459411239962E-3</v>
      </c>
      <c r="G33" s="323">
        <f>SUM(G32/Q32)</f>
        <v>1.4867677668748143E-3</v>
      </c>
      <c r="H33" s="323">
        <f>SUM(H32/Q32)</f>
        <v>5.9470710674992561E-4</v>
      </c>
      <c r="I33" s="323">
        <f>SUM(I32/Q32)</f>
        <v>0.60124888492417483</v>
      </c>
      <c r="J33" s="323">
        <f>SUM(J32/Q32)</f>
        <v>1.4570324115373179E-2</v>
      </c>
      <c r="K33" s="323">
        <f>SUM(K32/Q32)</f>
        <v>2.9735355337496281E-4</v>
      </c>
      <c r="L33" s="323">
        <f>SUM(L32/Q32)</f>
        <v>0.14421647338685697</v>
      </c>
      <c r="M33" s="323">
        <f>SUM(M32/Q32)</f>
        <v>0.17127564674397858</v>
      </c>
      <c r="N33" s="323">
        <f>SUM(N32/Q32)</f>
        <v>2.9735355337496281E-4</v>
      </c>
      <c r="O33" s="323">
        <f>SUM(O32/Q32)</f>
        <v>2.3490930716622064E-2</v>
      </c>
      <c r="P33" s="324">
        <f>SUM(P32/Q32)</f>
        <v>1.784121320249777E-2</v>
      </c>
      <c r="Q33" s="236">
        <f t="shared" si="6"/>
        <v>1.0000000000000002</v>
      </c>
      <c r="R33" s="415"/>
      <c r="T33" s="282"/>
      <c r="U33" s="86"/>
      <c r="V33" s="86"/>
      <c r="W33" s="86"/>
      <c r="X33" s="86"/>
      <c r="Y33" s="86"/>
      <c r="Z33" s="86"/>
      <c r="AA33" s="86"/>
      <c r="AB33" s="86"/>
      <c r="AC33" s="86"/>
      <c r="AD33" s="86"/>
      <c r="AE33" s="86"/>
      <c r="AF33" s="86"/>
      <c r="AG33" s="86"/>
      <c r="AH33" s="86"/>
      <c r="AI33" s="86"/>
    </row>
    <row r="34" spans="1:35" s="1413" customFormat="1" ht="16.5" thickBot="1" x14ac:dyDescent="0.3">
      <c r="A34" s="2022" t="s">
        <v>837</v>
      </c>
      <c r="B34" s="2023"/>
      <c r="C34" s="2023"/>
      <c r="D34" s="2023"/>
      <c r="E34" s="2023"/>
      <c r="F34" s="2023"/>
      <c r="G34" s="2023"/>
      <c r="H34" s="2023"/>
      <c r="I34" s="2023"/>
      <c r="J34" s="2023"/>
      <c r="K34" s="2023"/>
      <c r="L34" s="2023"/>
      <c r="M34" s="2023"/>
      <c r="N34" s="2023"/>
      <c r="O34" s="2023"/>
      <c r="P34" s="2023"/>
      <c r="Q34" s="2023"/>
      <c r="R34" s="2024"/>
    </row>
    <row r="35" spans="1:35" s="1413" customFormat="1" ht="66.75" customHeight="1" thickBot="1" x14ac:dyDescent="0.3">
      <c r="A35" s="75"/>
      <c r="B35" s="725" t="s">
        <v>80</v>
      </c>
      <c r="C35" s="726" t="s">
        <v>81</v>
      </c>
      <c r="D35" s="726" t="s">
        <v>82</v>
      </c>
      <c r="E35" s="726" t="s">
        <v>83</v>
      </c>
      <c r="F35" s="726" t="s">
        <v>84</v>
      </c>
      <c r="G35" s="726" t="s">
        <v>85</v>
      </c>
      <c r="H35" s="726" t="s">
        <v>86</v>
      </c>
      <c r="I35" s="726" t="s">
        <v>87</v>
      </c>
      <c r="J35" s="726" t="s">
        <v>88</v>
      </c>
      <c r="K35" s="726" t="s">
        <v>89</v>
      </c>
      <c r="L35" s="726" t="s">
        <v>90</v>
      </c>
      <c r="M35" s="726" t="s">
        <v>91</v>
      </c>
      <c r="N35" s="726" t="s">
        <v>92</v>
      </c>
      <c r="O35" s="726" t="s">
        <v>93</v>
      </c>
      <c r="P35" s="728" t="s">
        <v>94</v>
      </c>
      <c r="Q35" s="76" t="s">
        <v>95</v>
      </c>
      <c r="R35" s="76" t="s">
        <v>96</v>
      </c>
    </row>
    <row r="36" spans="1:35" s="1413" customFormat="1" ht="15.75" thickBot="1" x14ac:dyDescent="0.3">
      <c r="A36" s="2025" t="s">
        <v>76</v>
      </c>
      <c r="B36" s="2028"/>
      <c r="C36" s="2028"/>
      <c r="D36" s="2028"/>
      <c r="E36" s="2028"/>
      <c r="F36" s="2028"/>
      <c r="G36" s="2028"/>
      <c r="H36" s="2028"/>
      <c r="I36" s="2028"/>
      <c r="J36" s="2028"/>
      <c r="K36" s="2028"/>
      <c r="L36" s="2028"/>
      <c r="M36" s="2028"/>
      <c r="N36" s="2028"/>
      <c r="O36" s="2028"/>
      <c r="P36" s="2028"/>
      <c r="Q36" s="2028"/>
      <c r="R36" s="2027"/>
    </row>
    <row r="37" spans="1:35" s="1413" customFormat="1" x14ac:dyDescent="0.25">
      <c r="A37" s="89" t="s">
        <v>44</v>
      </c>
      <c r="B37" s="370">
        <v>0</v>
      </c>
      <c r="C37" s="371">
        <v>0</v>
      </c>
      <c r="D37" s="371">
        <v>0</v>
      </c>
      <c r="E37" s="371">
        <v>1</v>
      </c>
      <c r="F37" s="371">
        <v>0</v>
      </c>
      <c r="G37" s="371">
        <v>0</v>
      </c>
      <c r="H37" s="371">
        <v>0</v>
      </c>
      <c r="I37" s="371">
        <v>55</v>
      </c>
      <c r="J37" s="371">
        <v>0</v>
      </c>
      <c r="K37" s="371">
        <v>0</v>
      </c>
      <c r="L37" s="371">
        <v>9</v>
      </c>
      <c r="M37" s="371">
        <v>16</v>
      </c>
      <c r="N37" s="371">
        <v>0</v>
      </c>
      <c r="O37" s="371">
        <v>0</v>
      </c>
      <c r="P37" s="372">
        <v>0</v>
      </c>
      <c r="Q37" s="136">
        <f t="shared" ref="Q37:Q42" si="8">SUM(B37:P37)</f>
        <v>81</v>
      </c>
      <c r="R37" s="325">
        <f>SUM(Q37/Q41)</f>
        <v>0.16564417177914109</v>
      </c>
    </row>
    <row r="38" spans="1:35" s="1413" customFormat="1" x14ac:dyDescent="0.25">
      <c r="A38" s="90" t="s">
        <v>48</v>
      </c>
      <c r="B38" s="373">
        <v>0</v>
      </c>
      <c r="C38" s="374">
        <v>0</v>
      </c>
      <c r="D38" s="374">
        <v>0</v>
      </c>
      <c r="E38" s="374">
        <v>3</v>
      </c>
      <c r="F38" s="374">
        <v>4</v>
      </c>
      <c r="G38" s="374">
        <v>0</v>
      </c>
      <c r="H38" s="374">
        <v>0</v>
      </c>
      <c r="I38" s="374">
        <v>176</v>
      </c>
      <c r="J38" s="374">
        <v>0</v>
      </c>
      <c r="K38" s="374">
        <v>0</v>
      </c>
      <c r="L38" s="374">
        <v>34</v>
      </c>
      <c r="M38" s="374">
        <v>46</v>
      </c>
      <c r="N38" s="374">
        <v>0</v>
      </c>
      <c r="O38" s="374">
        <v>1</v>
      </c>
      <c r="P38" s="375">
        <v>6</v>
      </c>
      <c r="Q38" s="137">
        <f t="shared" si="8"/>
        <v>270</v>
      </c>
      <c r="R38" s="326">
        <f>SUM(Q38/Q41)</f>
        <v>0.55214723926380371</v>
      </c>
    </row>
    <row r="39" spans="1:35" s="1413" customFormat="1" x14ac:dyDescent="0.25">
      <c r="A39" s="90" t="s">
        <v>45</v>
      </c>
      <c r="B39" s="373">
        <v>0</v>
      </c>
      <c r="C39" s="374">
        <v>0</v>
      </c>
      <c r="D39" s="374">
        <v>0</v>
      </c>
      <c r="E39" s="374">
        <v>7</v>
      </c>
      <c r="F39" s="374">
        <v>1</v>
      </c>
      <c r="G39" s="374">
        <v>0</v>
      </c>
      <c r="H39" s="374">
        <v>0</v>
      </c>
      <c r="I39" s="374">
        <v>45</v>
      </c>
      <c r="J39" s="374">
        <v>0</v>
      </c>
      <c r="K39" s="374">
        <v>0</v>
      </c>
      <c r="L39" s="374">
        <v>11</v>
      </c>
      <c r="M39" s="374">
        <v>65</v>
      </c>
      <c r="N39" s="374">
        <v>1</v>
      </c>
      <c r="O39" s="374">
        <v>2</v>
      </c>
      <c r="P39" s="375">
        <v>1</v>
      </c>
      <c r="Q39" s="137">
        <f t="shared" si="8"/>
        <v>133</v>
      </c>
      <c r="R39" s="326">
        <f>SUM(Q39/Q41)</f>
        <v>0.27198364008179959</v>
      </c>
    </row>
    <row r="40" spans="1:35" s="1413" customFormat="1" ht="15.75" thickBot="1" x14ac:dyDescent="0.3">
      <c r="A40" s="91" t="s">
        <v>49</v>
      </c>
      <c r="B40" s="376">
        <v>0</v>
      </c>
      <c r="C40" s="377">
        <v>0</v>
      </c>
      <c r="D40" s="377">
        <v>0</v>
      </c>
      <c r="E40" s="377">
        <v>0</v>
      </c>
      <c r="F40" s="377">
        <v>0</v>
      </c>
      <c r="G40" s="377">
        <v>0</v>
      </c>
      <c r="H40" s="377">
        <v>0</v>
      </c>
      <c r="I40" s="377">
        <v>1</v>
      </c>
      <c r="J40" s="377">
        <v>0</v>
      </c>
      <c r="K40" s="377">
        <v>0</v>
      </c>
      <c r="L40" s="377">
        <v>1</v>
      </c>
      <c r="M40" s="377">
        <v>2</v>
      </c>
      <c r="N40" s="377">
        <v>0</v>
      </c>
      <c r="O40" s="377">
        <v>1</v>
      </c>
      <c r="P40" s="378">
        <v>0</v>
      </c>
      <c r="Q40" s="138">
        <f t="shared" si="8"/>
        <v>5</v>
      </c>
      <c r="R40" s="327">
        <f>SUM(Q40/Q41)</f>
        <v>1.0224948875255624E-2</v>
      </c>
    </row>
    <row r="41" spans="1:35" s="1413" customFormat="1" ht="16.5" thickTop="1" thickBot="1" x14ac:dyDescent="0.3">
      <c r="A41" s="92" t="s">
        <v>26</v>
      </c>
      <c r="B41" s="123">
        <f t="shared" ref="B41:P41" si="9">SUM(B37:B40)</f>
        <v>0</v>
      </c>
      <c r="C41" s="124">
        <f t="shared" si="9"/>
        <v>0</v>
      </c>
      <c r="D41" s="124">
        <f t="shared" si="9"/>
        <v>0</v>
      </c>
      <c r="E41" s="124">
        <f t="shared" si="9"/>
        <v>11</v>
      </c>
      <c r="F41" s="124">
        <f t="shared" si="9"/>
        <v>5</v>
      </c>
      <c r="G41" s="124">
        <f t="shared" si="9"/>
        <v>0</v>
      </c>
      <c r="H41" s="124">
        <f t="shared" si="9"/>
        <v>0</v>
      </c>
      <c r="I41" s="124">
        <f t="shared" si="9"/>
        <v>277</v>
      </c>
      <c r="J41" s="124">
        <f t="shared" si="9"/>
        <v>0</v>
      </c>
      <c r="K41" s="124">
        <f t="shared" si="9"/>
        <v>0</v>
      </c>
      <c r="L41" s="124">
        <f t="shared" si="9"/>
        <v>55</v>
      </c>
      <c r="M41" s="124">
        <f t="shared" si="9"/>
        <v>129</v>
      </c>
      <c r="N41" s="124">
        <f t="shared" si="9"/>
        <v>1</v>
      </c>
      <c r="O41" s="124">
        <f t="shared" si="9"/>
        <v>4</v>
      </c>
      <c r="P41" s="139">
        <f t="shared" si="9"/>
        <v>7</v>
      </c>
      <c r="Q41" s="237">
        <f t="shared" si="8"/>
        <v>489</v>
      </c>
      <c r="R41" s="238">
        <f>SUM(R37:R40)</f>
        <v>1.0000000000000002</v>
      </c>
    </row>
    <row r="42" spans="1:35" s="1413" customFormat="1" ht="15.75" thickBot="1" x14ac:dyDescent="0.3">
      <c r="A42" s="93" t="s">
        <v>43</v>
      </c>
      <c r="B42" s="322">
        <f>SUM(B41/Q41)</f>
        <v>0</v>
      </c>
      <c r="C42" s="323">
        <f>SUM(C41/Q41)</f>
        <v>0</v>
      </c>
      <c r="D42" s="323">
        <f>SUM(D41/Q41)</f>
        <v>0</v>
      </c>
      <c r="E42" s="323">
        <f>SUM(E41/Q41)</f>
        <v>2.2494887525562373E-2</v>
      </c>
      <c r="F42" s="323">
        <f>SUM(F41/Q41)</f>
        <v>1.0224948875255624E-2</v>
      </c>
      <c r="G42" s="323">
        <f>SUM(G41/Q41)</f>
        <v>0</v>
      </c>
      <c r="H42" s="323">
        <f>SUM(H41/Q41)</f>
        <v>0</v>
      </c>
      <c r="I42" s="323">
        <f>SUM(I41/Q41)</f>
        <v>0.56646216768916158</v>
      </c>
      <c r="J42" s="323">
        <f>SUM(J41/Q41)</f>
        <v>0</v>
      </c>
      <c r="K42" s="323">
        <f>SUM(K41/Q41)</f>
        <v>0</v>
      </c>
      <c r="L42" s="323">
        <f>SUM(L41/Q41)</f>
        <v>0.11247443762781185</v>
      </c>
      <c r="M42" s="323">
        <f>SUM(M41/Q41)</f>
        <v>0.26380368098159507</v>
      </c>
      <c r="N42" s="323">
        <f>SUM(N41/Q41)</f>
        <v>2.0449897750511249E-3</v>
      </c>
      <c r="O42" s="323">
        <f>SUM(O41/Q41)</f>
        <v>8.1799591002044997E-3</v>
      </c>
      <c r="P42" s="324">
        <f>SUM(P41/Q41)</f>
        <v>1.4314928425357873E-2</v>
      </c>
      <c r="Q42" s="236">
        <f t="shared" si="8"/>
        <v>0.99999999999999989</v>
      </c>
      <c r="R42" s="415"/>
    </row>
    <row r="43" spans="1:35" s="1413" customFormat="1" ht="16.5" customHeight="1" thickBot="1" x14ac:dyDescent="0.3">
      <c r="A43" s="2025" t="s">
        <v>349</v>
      </c>
      <c r="B43" s="2028"/>
      <c r="C43" s="2028"/>
      <c r="D43" s="2028"/>
      <c r="E43" s="2028"/>
      <c r="F43" s="2028"/>
      <c r="G43" s="2028"/>
      <c r="H43" s="2028"/>
      <c r="I43" s="2028"/>
      <c r="J43" s="2028"/>
      <c r="K43" s="2028"/>
      <c r="L43" s="2028"/>
      <c r="M43" s="2028"/>
      <c r="N43" s="2028"/>
      <c r="O43" s="2028"/>
      <c r="P43" s="2028"/>
      <c r="Q43" s="2029"/>
      <c r="R43" s="2030"/>
    </row>
    <row r="44" spans="1:35" s="1413" customFormat="1" x14ac:dyDescent="0.25">
      <c r="A44" s="89" t="s">
        <v>75</v>
      </c>
      <c r="B44" s="370">
        <v>0</v>
      </c>
      <c r="C44" s="371">
        <v>0</v>
      </c>
      <c r="D44" s="371">
        <v>0</v>
      </c>
      <c r="E44" s="371">
        <v>0</v>
      </c>
      <c r="F44" s="371">
        <v>0</v>
      </c>
      <c r="G44" s="371">
        <v>0</v>
      </c>
      <c r="H44" s="371">
        <v>0</v>
      </c>
      <c r="I44" s="371">
        <v>2</v>
      </c>
      <c r="J44" s="371">
        <v>0</v>
      </c>
      <c r="K44" s="371">
        <v>0</v>
      </c>
      <c r="L44" s="371">
        <v>1</v>
      </c>
      <c r="M44" s="371">
        <v>3</v>
      </c>
      <c r="N44" s="371">
        <v>0</v>
      </c>
      <c r="O44" s="371">
        <v>0</v>
      </c>
      <c r="P44" s="372">
        <v>0</v>
      </c>
      <c r="Q44" s="136">
        <f t="shared" ref="Q44:Q49" si="10">SUM(B44:P44)</f>
        <v>6</v>
      </c>
      <c r="R44" s="325">
        <f>SUM(Q44/Q48)</f>
        <v>1.2269938650306749E-2</v>
      </c>
    </row>
    <row r="45" spans="1:35" s="1413" customFormat="1" x14ac:dyDescent="0.25">
      <c r="A45" s="90" t="s">
        <v>46</v>
      </c>
      <c r="B45" s="373">
        <v>0</v>
      </c>
      <c r="C45" s="374">
        <v>0</v>
      </c>
      <c r="D45" s="374">
        <v>0</v>
      </c>
      <c r="E45" s="374">
        <v>5</v>
      </c>
      <c r="F45" s="374">
        <v>3</v>
      </c>
      <c r="G45" s="374">
        <v>0</v>
      </c>
      <c r="H45" s="374">
        <v>0</v>
      </c>
      <c r="I45" s="374">
        <v>66</v>
      </c>
      <c r="J45" s="374">
        <v>0</v>
      </c>
      <c r="K45" s="374">
        <v>0</v>
      </c>
      <c r="L45" s="374">
        <v>20</v>
      </c>
      <c r="M45" s="374">
        <v>68</v>
      </c>
      <c r="N45" s="374">
        <v>0</v>
      </c>
      <c r="O45" s="374">
        <v>3</v>
      </c>
      <c r="P45" s="375">
        <v>2</v>
      </c>
      <c r="Q45" s="137">
        <f t="shared" si="10"/>
        <v>167</v>
      </c>
      <c r="R45" s="326">
        <f>SUM(Q45/Q48)</f>
        <v>0.34151329243353784</v>
      </c>
    </row>
    <row r="46" spans="1:35" s="1413" customFormat="1" x14ac:dyDescent="0.25">
      <c r="A46" s="90" t="s">
        <v>47</v>
      </c>
      <c r="B46" s="373">
        <v>0</v>
      </c>
      <c r="C46" s="374">
        <v>0</v>
      </c>
      <c r="D46" s="374">
        <v>0</v>
      </c>
      <c r="E46" s="374">
        <v>6</v>
      </c>
      <c r="F46" s="374">
        <v>2</v>
      </c>
      <c r="G46" s="374">
        <v>0</v>
      </c>
      <c r="H46" s="374">
        <v>0</v>
      </c>
      <c r="I46" s="374">
        <v>109</v>
      </c>
      <c r="J46" s="374">
        <v>0</v>
      </c>
      <c r="K46" s="374">
        <v>0</v>
      </c>
      <c r="L46" s="374">
        <v>18</v>
      </c>
      <c r="M46" s="374">
        <v>42</v>
      </c>
      <c r="N46" s="374">
        <v>1</v>
      </c>
      <c r="O46" s="374">
        <v>1</v>
      </c>
      <c r="P46" s="375">
        <v>3</v>
      </c>
      <c r="Q46" s="137">
        <f t="shared" si="10"/>
        <v>182</v>
      </c>
      <c r="R46" s="326">
        <f>SUM(Q46/Q48)</f>
        <v>0.3721881390593047</v>
      </c>
      <c r="T46" s="86"/>
      <c r="U46" s="86"/>
      <c r="V46" s="86"/>
      <c r="W46" s="86"/>
      <c r="X46" s="86"/>
      <c r="Y46" s="86"/>
      <c r="Z46" s="86"/>
      <c r="AA46" s="86"/>
      <c r="AB46" s="86"/>
      <c r="AC46" s="86"/>
      <c r="AD46" s="86"/>
      <c r="AE46" s="86"/>
      <c r="AF46" s="86"/>
      <c r="AG46" s="86"/>
      <c r="AH46" s="86"/>
      <c r="AI46" s="86"/>
    </row>
    <row r="47" spans="1:35" s="1413" customFormat="1" ht="15.75" thickBot="1" x14ac:dyDescent="0.3">
      <c r="A47" s="91" t="s">
        <v>77</v>
      </c>
      <c r="B47" s="376">
        <v>0</v>
      </c>
      <c r="C47" s="377">
        <v>0</v>
      </c>
      <c r="D47" s="377">
        <v>0</v>
      </c>
      <c r="E47" s="377">
        <v>0</v>
      </c>
      <c r="F47" s="377">
        <v>0</v>
      </c>
      <c r="G47" s="377">
        <v>0</v>
      </c>
      <c r="H47" s="377">
        <v>0</v>
      </c>
      <c r="I47" s="377">
        <v>100</v>
      </c>
      <c r="J47" s="377">
        <v>0</v>
      </c>
      <c r="K47" s="377">
        <v>0</v>
      </c>
      <c r="L47" s="377">
        <v>16</v>
      </c>
      <c r="M47" s="377">
        <v>16</v>
      </c>
      <c r="N47" s="377">
        <v>0</v>
      </c>
      <c r="O47" s="377">
        <v>0</v>
      </c>
      <c r="P47" s="378">
        <v>2</v>
      </c>
      <c r="Q47" s="138">
        <f t="shared" si="10"/>
        <v>134</v>
      </c>
      <c r="R47" s="327">
        <f>SUM(Q47/Q48)</f>
        <v>0.27402862985685073</v>
      </c>
      <c r="T47" s="282"/>
      <c r="U47" s="282"/>
      <c r="V47" s="282"/>
      <c r="W47" s="282"/>
      <c r="X47" s="282"/>
      <c r="Y47" s="282"/>
      <c r="Z47" s="282"/>
      <c r="AA47" s="282"/>
      <c r="AB47" s="282"/>
      <c r="AC47" s="282"/>
      <c r="AD47" s="282"/>
      <c r="AE47" s="282"/>
      <c r="AF47" s="282"/>
      <c r="AG47" s="282"/>
      <c r="AH47" s="282"/>
      <c r="AI47" s="282"/>
    </row>
    <row r="48" spans="1:35" s="1413" customFormat="1" ht="16.5" thickTop="1" thickBot="1" x14ac:dyDescent="0.3">
      <c r="A48" s="92" t="s">
        <v>26</v>
      </c>
      <c r="B48" s="123">
        <f t="shared" ref="B48:P48" si="11">SUM(B44:B47)</f>
        <v>0</v>
      </c>
      <c r="C48" s="124">
        <f t="shared" si="11"/>
        <v>0</v>
      </c>
      <c r="D48" s="124">
        <f t="shared" si="11"/>
        <v>0</v>
      </c>
      <c r="E48" s="124">
        <f t="shared" si="11"/>
        <v>11</v>
      </c>
      <c r="F48" s="124">
        <f t="shared" si="11"/>
        <v>5</v>
      </c>
      <c r="G48" s="124">
        <f t="shared" si="11"/>
        <v>0</v>
      </c>
      <c r="H48" s="124">
        <f t="shared" si="11"/>
        <v>0</v>
      </c>
      <c r="I48" s="124">
        <f t="shared" si="11"/>
        <v>277</v>
      </c>
      <c r="J48" s="124">
        <f t="shared" si="11"/>
        <v>0</v>
      </c>
      <c r="K48" s="124">
        <f t="shared" si="11"/>
        <v>0</v>
      </c>
      <c r="L48" s="124">
        <f t="shared" si="11"/>
        <v>55</v>
      </c>
      <c r="M48" s="124">
        <f t="shared" si="11"/>
        <v>129</v>
      </c>
      <c r="N48" s="124">
        <f t="shared" si="11"/>
        <v>1</v>
      </c>
      <c r="O48" s="124">
        <f t="shared" si="11"/>
        <v>4</v>
      </c>
      <c r="P48" s="139">
        <f t="shared" si="11"/>
        <v>7</v>
      </c>
      <c r="Q48" s="237">
        <f t="shared" si="10"/>
        <v>489</v>
      </c>
      <c r="R48" s="238">
        <f>SUM(R44:R47)</f>
        <v>1</v>
      </c>
      <c r="T48" s="282"/>
      <c r="U48" s="86"/>
      <c r="V48" s="86"/>
      <c r="W48" s="86"/>
      <c r="X48" s="86"/>
      <c r="Y48" s="86"/>
      <c r="Z48" s="86"/>
      <c r="AA48" s="86"/>
      <c r="AB48" s="86"/>
      <c r="AC48" s="86"/>
      <c r="AD48" s="86"/>
      <c r="AE48" s="86"/>
      <c r="AF48" s="86"/>
      <c r="AG48" s="86"/>
      <c r="AH48" s="86"/>
      <c r="AI48" s="86"/>
    </row>
    <row r="49" spans="1:35" s="1413" customFormat="1" ht="17.25" customHeight="1" thickBot="1" x14ac:dyDescent="0.3">
      <c r="A49" s="93" t="s">
        <v>43</v>
      </c>
      <c r="B49" s="322">
        <f>SUM(B48/Q48)</f>
        <v>0</v>
      </c>
      <c r="C49" s="323">
        <f>SUM(C48/Q48)</f>
        <v>0</v>
      </c>
      <c r="D49" s="323">
        <f>SUM(D48/Q48)</f>
        <v>0</v>
      </c>
      <c r="E49" s="323">
        <f>SUM(E48/Q48)</f>
        <v>2.2494887525562373E-2</v>
      </c>
      <c r="F49" s="323">
        <f>SUM(F48/Q48)</f>
        <v>1.0224948875255624E-2</v>
      </c>
      <c r="G49" s="323">
        <f>SUM(G48/Q48)</f>
        <v>0</v>
      </c>
      <c r="H49" s="323">
        <f>SUM(H48/Q48)</f>
        <v>0</v>
      </c>
      <c r="I49" s="323">
        <f>SUM(I48/Q48)</f>
        <v>0.56646216768916158</v>
      </c>
      <c r="J49" s="323">
        <f>SUM(J48/Q48)</f>
        <v>0</v>
      </c>
      <c r="K49" s="323">
        <f>SUM(K48/Q48)</f>
        <v>0</v>
      </c>
      <c r="L49" s="323">
        <f>SUM(L48/Q48)</f>
        <v>0.11247443762781185</v>
      </c>
      <c r="M49" s="323">
        <f>SUM(M48/Q48)</f>
        <v>0.26380368098159507</v>
      </c>
      <c r="N49" s="323">
        <f>SUM(N48/Q48)</f>
        <v>2.0449897750511249E-3</v>
      </c>
      <c r="O49" s="323">
        <f>SUM(O48/Q48)</f>
        <v>8.1799591002044997E-3</v>
      </c>
      <c r="P49" s="324">
        <f>SUM(P48/Q48)</f>
        <v>1.4314928425357873E-2</v>
      </c>
      <c r="Q49" s="236">
        <f t="shared" si="10"/>
        <v>0.99999999999999989</v>
      </c>
      <c r="R49" s="415"/>
      <c r="T49" s="282"/>
      <c r="U49" s="86"/>
      <c r="V49" s="86"/>
      <c r="W49" s="86"/>
      <c r="X49" s="86"/>
      <c r="Y49" s="86"/>
      <c r="Z49" s="86"/>
      <c r="AA49" s="86"/>
      <c r="AB49" s="86"/>
      <c r="AC49" s="86"/>
      <c r="AD49" s="86"/>
      <c r="AE49" s="86"/>
      <c r="AF49" s="86"/>
      <c r="AG49" s="86"/>
      <c r="AH49" s="86"/>
      <c r="AI49" s="86"/>
    </row>
    <row r="50" spans="1:35" s="1413" customFormat="1" ht="16.5" hidden="1" thickBot="1" x14ac:dyDescent="0.3">
      <c r="A50" s="2022" t="s">
        <v>770</v>
      </c>
      <c r="B50" s="2023"/>
      <c r="C50" s="2023"/>
      <c r="D50" s="2023"/>
      <c r="E50" s="2023"/>
      <c r="F50" s="2023"/>
      <c r="G50" s="2023"/>
      <c r="H50" s="2023"/>
      <c r="I50" s="2023"/>
      <c r="J50" s="2023"/>
      <c r="K50" s="2023"/>
      <c r="L50" s="2023"/>
      <c r="M50" s="2023"/>
      <c r="N50" s="2023"/>
      <c r="O50" s="2023"/>
      <c r="P50" s="2023"/>
      <c r="Q50" s="2023"/>
      <c r="R50" s="2024"/>
    </row>
    <row r="51" spans="1:35" s="1413" customFormat="1" ht="66.75" hidden="1" customHeight="1" thickBot="1" x14ac:dyDescent="0.3">
      <c r="A51" s="75"/>
      <c r="B51" s="725" t="s">
        <v>80</v>
      </c>
      <c r="C51" s="726" t="s">
        <v>81</v>
      </c>
      <c r="D51" s="726" t="s">
        <v>82</v>
      </c>
      <c r="E51" s="726" t="s">
        <v>83</v>
      </c>
      <c r="F51" s="726" t="s">
        <v>84</v>
      </c>
      <c r="G51" s="726" t="s">
        <v>85</v>
      </c>
      <c r="H51" s="726" t="s">
        <v>86</v>
      </c>
      <c r="I51" s="726" t="s">
        <v>87</v>
      </c>
      <c r="J51" s="726" t="s">
        <v>88</v>
      </c>
      <c r="K51" s="726" t="s">
        <v>89</v>
      </c>
      <c r="L51" s="726" t="s">
        <v>90</v>
      </c>
      <c r="M51" s="726" t="s">
        <v>91</v>
      </c>
      <c r="N51" s="726" t="s">
        <v>92</v>
      </c>
      <c r="O51" s="726" t="s">
        <v>93</v>
      </c>
      <c r="P51" s="728" t="s">
        <v>94</v>
      </c>
      <c r="Q51" s="76" t="s">
        <v>95</v>
      </c>
      <c r="R51" s="76" t="s">
        <v>96</v>
      </c>
    </row>
    <row r="52" spans="1:35" s="1413" customFormat="1" ht="15.75" hidden="1" thickBot="1" x14ac:dyDescent="0.3">
      <c r="A52" s="2025" t="s">
        <v>76</v>
      </c>
      <c r="B52" s="2028"/>
      <c r="C52" s="2028"/>
      <c r="D52" s="2028"/>
      <c r="E52" s="2028"/>
      <c r="F52" s="2028"/>
      <c r="G52" s="2028"/>
      <c r="H52" s="2028"/>
      <c r="I52" s="2028"/>
      <c r="J52" s="2028"/>
      <c r="K52" s="2028"/>
      <c r="L52" s="2028"/>
      <c r="M52" s="2028"/>
      <c r="N52" s="2028"/>
      <c r="O52" s="2028"/>
      <c r="P52" s="2028"/>
      <c r="Q52" s="2028"/>
      <c r="R52" s="2027"/>
    </row>
    <row r="53" spans="1:35" s="1413" customFormat="1" hidden="1" x14ac:dyDescent="0.25">
      <c r="A53" s="89" t="s">
        <v>44</v>
      </c>
      <c r="B53" s="950">
        <v>0</v>
      </c>
      <c r="C53" s="1124">
        <v>0</v>
      </c>
      <c r="D53" s="1124">
        <v>0</v>
      </c>
      <c r="E53" s="1124">
        <v>0</v>
      </c>
      <c r="F53" s="1124">
        <v>0</v>
      </c>
      <c r="G53" s="1124">
        <v>0</v>
      </c>
      <c r="H53" s="1124">
        <v>0</v>
      </c>
      <c r="I53" s="1124">
        <v>25</v>
      </c>
      <c r="J53" s="1124">
        <v>0</v>
      </c>
      <c r="K53" s="1124">
        <v>0</v>
      </c>
      <c r="L53" s="1124">
        <v>3</v>
      </c>
      <c r="M53" s="1124">
        <v>1</v>
      </c>
      <c r="N53" s="1124">
        <v>0</v>
      </c>
      <c r="O53" s="1124">
        <v>1</v>
      </c>
      <c r="P53" s="1125">
        <v>0</v>
      </c>
      <c r="Q53" s="136">
        <f t="shared" ref="Q53:Q58" si="12">SUM(B53:P53)</f>
        <v>30</v>
      </c>
      <c r="R53" s="325">
        <f>SUM(Q53/Q57)</f>
        <v>0.20270270270270271</v>
      </c>
    </row>
    <row r="54" spans="1:35" s="1413" customFormat="1" hidden="1" x14ac:dyDescent="0.25">
      <c r="A54" s="90" t="s">
        <v>48</v>
      </c>
      <c r="B54" s="1126">
        <v>0</v>
      </c>
      <c r="C54" s="1127">
        <v>0</v>
      </c>
      <c r="D54" s="1127">
        <v>0</v>
      </c>
      <c r="E54" s="1127">
        <v>0</v>
      </c>
      <c r="F54" s="1127">
        <v>0</v>
      </c>
      <c r="G54" s="1127">
        <v>0</v>
      </c>
      <c r="H54" s="1127">
        <v>0</v>
      </c>
      <c r="I54" s="1127">
        <v>50</v>
      </c>
      <c r="J54" s="1127">
        <v>0</v>
      </c>
      <c r="K54" s="1127">
        <v>0</v>
      </c>
      <c r="L54" s="1127">
        <v>4</v>
      </c>
      <c r="M54" s="1127">
        <v>14</v>
      </c>
      <c r="N54" s="1127">
        <v>0</v>
      </c>
      <c r="O54" s="1127">
        <v>3</v>
      </c>
      <c r="P54" s="1128">
        <v>0</v>
      </c>
      <c r="Q54" s="137">
        <f t="shared" si="12"/>
        <v>71</v>
      </c>
      <c r="R54" s="326">
        <f>SUM(Q54/Q57)</f>
        <v>0.47972972972972971</v>
      </c>
    </row>
    <row r="55" spans="1:35" s="1413" customFormat="1" hidden="1" x14ac:dyDescent="0.25">
      <c r="A55" s="90" t="s">
        <v>45</v>
      </c>
      <c r="B55" s="1126">
        <v>0</v>
      </c>
      <c r="C55" s="1127">
        <v>0</v>
      </c>
      <c r="D55" s="1127">
        <v>0</v>
      </c>
      <c r="E55" s="1127">
        <v>0</v>
      </c>
      <c r="F55" s="1127">
        <v>0</v>
      </c>
      <c r="G55" s="1127">
        <v>0</v>
      </c>
      <c r="H55" s="1127">
        <v>0</v>
      </c>
      <c r="I55" s="1127">
        <v>33</v>
      </c>
      <c r="J55" s="1127">
        <v>0</v>
      </c>
      <c r="K55" s="1127">
        <v>0</v>
      </c>
      <c r="L55" s="1127">
        <v>2</v>
      </c>
      <c r="M55" s="1127">
        <v>8</v>
      </c>
      <c r="N55" s="1127">
        <v>0</v>
      </c>
      <c r="O55" s="1127">
        <v>1</v>
      </c>
      <c r="P55" s="1128">
        <v>1</v>
      </c>
      <c r="Q55" s="137">
        <f t="shared" si="12"/>
        <v>45</v>
      </c>
      <c r="R55" s="326">
        <f>SUM(Q55/Q57)</f>
        <v>0.30405405405405406</v>
      </c>
    </row>
    <row r="56" spans="1:35" s="1413" customFormat="1" ht="15.75" hidden="1" thickBot="1" x14ac:dyDescent="0.3">
      <c r="A56" s="91" t="s">
        <v>49</v>
      </c>
      <c r="B56" s="1129">
        <v>0</v>
      </c>
      <c r="C56" s="1130">
        <v>0</v>
      </c>
      <c r="D56" s="1130">
        <v>0</v>
      </c>
      <c r="E56" s="1130">
        <v>0</v>
      </c>
      <c r="F56" s="1130">
        <v>0</v>
      </c>
      <c r="G56" s="1130">
        <v>0</v>
      </c>
      <c r="H56" s="1130">
        <v>0</v>
      </c>
      <c r="I56" s="1130">
        <v>1</v>
      </c>
      <c r="J56" s="1130">
        <v>0</v>
      </c>
      <c r="K56" s="1130">
        <v>0</v>
      </c>
      <c r="L56" s="1130">
        <v>0</v>
      </c>
      <c r="M56" s="1130">
        <v>1</v>
      </c>
      <c r="N56" s="1130">
        <v>0</v>
      </c>
      <c r="O56" s="1130">
        <v>0</v>
      </c>
      <c r="P56" s="1131">
        <v>0</v>
      </c>
      <c r="Q56" s="138">
        <f t="shared" si="12"/>
        <v>2</v>
      </c>
      <c r="R56" s="327">
        <f>SUM(Q56/Q57)</f>
        <v>1.3513513513513514E-2</v>
      </c>
    </row>
    <row r="57" spans="1:35" s="1413" customFormat="1" ht="16.5" hidden="1" thickTop="1" thickBot="1" x14ac:dyDescent="0.3">
      <c r="A57" s="92" t="s">
        <v>26</v>
      </c>
      <c r="B57" s="123">
        <f t="shared" ref="B57:P57" si="13">SUM(B53:B56)</f>
        <v>0</v>
      </c>
      <c r="C57" s="124">
        <f t="shared" si="13"/>
        <v>0</v>
      </c>
      <c r="D57" s="124">
        <f t="shared" si="13"/>
        <v>0</v>
      </c>
      <c r="E57" s="124">
        <f t="shared" si="13"/>
        <v>0</v>
      </c>
      <c r="F57" s="124">
        <f t="shared" si="13"/>
        <v>0</v>
      </c>
      <c r="G57" s="124">
        <f t="shared" si="13"/>
        <v>0</v>
      </c>
      <c r="H57" s="124">
        <f t="shared" si="13"/>
        <v>0</v>
      </c>
      <c r="I57" s="124">
        <f t="shared" si="13"/>
        <v>109</v>
      </c>
      <c r="J57" s="124">
        <f t="shared" si="13"/>
        <v>0</v>
      </c>
      <c r="K57" s="124">
        <f t="shared" si="13"/>
        <v>0</v>
      </c>
      <c r="L57" s="124">
        <f t="shared" si="13"/>
        <v>9</v>
      </c>
      <c r="M57" s="124">
        <f t="shared" si="13"/>
        <v>24</v>
      </c>
      <c r="N57" s="124">
        <f t="shared" si="13"/>
        <v>0</v>
      </c>
      <c r="O57" s="124">
        <f t="shared" si="13"/>
        <v>5</v>
      </c>
      <c r="P57" s="139">
        <f t="shared" si="13"/>
        <v>1</v>
      </c>
      <c r="Q57" s="237">
        <f t="shared" si="12"/>
        <v>148</v>
      </c>
      <c r="R57" s="238">
        <f>SUM(R53:R56)</f>
        <v>1</v>
      </c>
    </row>
    <row r="58" spans="1:35" s="1413" customFormat="1" ht="15.75" hidden="1" thickBot="1" x14ac:dyDescent="0.3">
      <c r="A58" s="93" t="s">
        <v>43</v>
      </c>
      <c r="B58" s="322">
        <f>SUM(B57/Q57)</f>
        <v>0</v>
      </c>
      <c r="C58" s="323">
        <f>SUM(C57/Q57)</f>
        <v>0</v>
      </c>
      <c r="D58" s="323">
        <f>SUM(D57/Q57)</f>
        <v>0</v>
      </c>
      <c r="E58" s="323">
        <f>SUM(E57/Q57)</f>
        <v>0</v>
      </c>
      <c r="F58" s="323">
        <f>SUM(F57/Q57)</f>
        <v>0</v>
      </c>
      <c r="G58" s="323">
        <f>SUM(G57/Q57)</f>
        <v>0</v>
      </c>
      <c r="H58" s="323">
        <f>SUM(H57/Q57)</f>
        <v>0</v>
      </c>
      <c r="I58" s="323">
        <f>SUM(I57/Q57)</f>
        <v>0.73648648648648651</v>
      </c>
      <c r="J58" s="323">
        <f>SUM(J57/Q57)</f>
        <v>0</v>
      </c>
      <c r="K58" s="323">
        <f>SUM(K57/Q57)</f>
        <v>0</v>
      </c>
      <c r="L58" s="323">
        <f>SUM(L57/Q57)</f>
        <v>6.0810810810810814E-2</v>
      </c>
      <c r="M58" s="323">
        <f>SUM(M57/Q57)</f>
        <v>0.16216216216216217</v>
      </c>
      <c r="N58" s="323">
        <f>SUM(N57/Q57)</f>
        <v>0</v>
      </c>
      <c r="O58" s="323">
        <f>SUM(O57/Q57)</f>
        <v>3.3783783783783786E-2</v>
      </c>
      <c r="P58" s="324">
        <f>SUM(P57/Q57)</f>
        <v>6.7567567567567571E-3</v>
      </c>
      <c r="Q58" s="236">
        <f t="shared" si="12"/>
        <v>1</v>
      </c>
      <c r="R58" s="415"/>
    </row>
    <row r="59" spans="1:35" s="1413" customFormat="1" ht="16.5" hidden="1" customHeight="1" thickBot="1" x14ac:dyDescent="0.3">
      <c r="A59" s="2025" t="s">
        <v>349</v>
      </c>
      <c r="B59" s="2028"/>
      <c r="C59" s="2028"/>
      <c r="D59" s="2028"/>
      <c r="E59" s="2028"/>
      <c r="F59" s="2028"/>
      <c r="G59" s="2028"/>
      <c r="H59" s="2028"/>
      <c r="I59" s="2028"/>
      <c r="J59" s="2028"/>
      <c r="K59" s="2028"/>
      <c r="L59" s="2028"/>
      <c r="M59" s="2028"/>
      <c r="N59" s="2028"/>
      <c r="O59" s="2028"/>
      <c r="P59" s="2028"/>
      <c r="Q59" s="2029"/>
      <c r="R59" s="2030"/>
    </row>
    <row r="60" spans="1:35" s="1413" customFormat="1" hidden="1" x14ac:dyDescent="0.25">
      <c r="A60" s="89" t="s">
        <v>75</v>
      </c>
      <c r="B60" s="950">
        <v>0</v>
      </c>
      <c r="C60" s="1124">
        <v>0</v>
      </c>
      <c r="D60" s="1124">
        <v>0</v>
      </c>
      <c r="E60" s="1124">
        <v>0</v>
      </c>
      <c r="F60" s="1124">
        <v>0</v>
      </c>
      <c r="G60" s="1124">
        <v>0</v>
      </c>
      <c r="H60" s="1124">
        <v>0</v>
      </c>
      <c r="I60" s="1124">
        <v>2</v>
      </c>
      <c r="J60" s="1124">
        <v>0</v>
      </c>
      <c r="K60" s="1124">
        <v>0</v>
      </c>
      <c r="L60" s="1124">
        <v>0</v>
      </c>
      <c r="M60" s="1124">
        <v>2</v>
      </c>
      <c r="N60" s="1124">
        <v>0</v>
      </c>
      <c r="O60" s="1124">
        <v>0</v>
      </c>
      <c r="P60" s="1125">
        <v>0</v>
      </c>
      <c r="Q60" s="136">
        <f t="shared" ref="Q60:Q65" si="14">SUM(B60:P60)</f>
        <v>4</v>
      </c>
      <c r="R60" s="325">
        <f>SUM(Q60/Q64)</f>
        <v>2.7027027027027029E-2</v>
      </c>
    </row>
    <row r="61" spans="1:35" s="1413" customFormat="1" hidden="1" x14ac:dyDescent="0.25">
      <c r="A61" s="90" t="s">
        <v>46</v>
      </c>
      <c r="B61" s="1126">
        <v>0</v>
      </c>
      <c r="C61" s="1127">
        <v>0</v>
      </c>
      <c r="D61" s="1127">
        <v>0</v>
      </c>
      <c r="E61" s="1127">
        <v>0</v>
      </c>
      <c r="F61" s="1127">
        <v>0</v>
      </c>
      <c r="G61" s="1127">
        <v>0</v>
      </c>
      <c r="H61" s="1127">
        <v>0</v>
      </c>
      <c r="I61" s="1127">
        <v>50</v>
      </c>
      <c r="J61" s="1127">
        <v>0</v>
      </c>
      <c r="K61" s="1127">
        <v>0</v>
      </c>
      <c r="L61" s="1127">
        <v>5</v>
      </c>
      <c r="M61" s="1127">
        <v>11</v>
      </c>
      <c r="N61" s="1127">
        <v>0</v>
      </c>
      <c r="O61" s="1127">
        <v>4</v>
      </c>
      <c r="P61" s="1128">
        <v>1</v>
      </c>
      <c r="Q61" s="137">
        <f t="shared" si="14"/>
        <v>71</v>
      </c>
      <c r="R61" s="326">
        <f>SUM(Q61/Q64)</f>
        <v>0.47972972972972971</v>
      </c>
    </row>
    <row r="62" spans="1:35" s="1413" customFormat="1" hidden="1" x14ac:dyDescent="0.25">
      <c r="A62" s="90" t="s">
        <v>47</v>
      </c>
      <c r="B62" s="1126">
        <v>0</v>
      </c>
      <c r="C62" s="1127">
        <v>0</v>
      </c>
      <c r="D62" s="1127">
        <v>0</v>
      </c>
      <c r="E62" s="1127">
        <v>0</v>
      </c>
      <c r="F62" s="1127">
        <v>0</v>
      </c>
      <c r="G62" s="1127">
        <v>0</v>
      </c>
      <c r="H62" s="1127">
        <v>0</v>
      </c>
      <c r="I62" s="1127">
        <v>35</v>
      </c>
      <c r="J62" s="1127">
        <v>0</v>
      </c>
      <c r="K62" s="1127">
        <v>0</v>
      </c>
      <c r="L62" s="1127">
        <v>1</v>
      </c>
      <c r="M62" s="1127">
        <v>8</v>
      </c>
      <c r="N62" s="1127">
        <v>0</v>
      </c>
      <c r="O62" s="1127">
        <v>1</v>
      </c>
      <c r="P62" s="1128">
        <v>0</v>
      </c>
      <c r="Q62" s="137">
        <f t="shared" si="14"/>
        <v>45</v>
      </c>
      <c r="R62" s="326">
        <f>SUM(Q62/Q64)</f>
        <v>0.30405405405405406</v>
      </c>
      <c r="T62" s="86"/>
      <c r="U62" s="86"/>
      <c r="V62" s="86"/>
      <c r="W62" s="86"/>
      <c r="X62" s="86"/>
      <c r="Y62" s="86"/>
      <c r="Z62" s="86"/>
      <c r="AA62" s="86"/>
      <c r="AB62" s="86"/>
      <c r="AC62" s="86"/>
      <c r="AD62" s="86"/>
      <c r="AE62" s="86"/>
      <c r="AF62" s="86"/>
      <c r="AG62" s="86"/>
      <c r="AH62" s="86"/>
      <c r="AI62" s="86"/>
    </row>
    <row r="63" spans="1:35" s="1413" customFormat="1" ht="15.75" hidden="1" thickBot="1" x14ac:dyDescent="0.3">
      <c r="A63" s="91" t="s">
        <v>77</v>
      </c>
      <c r="B63" s="1129">
        <v>0</v>
      </c>
      <c r="C63" s="1130">
        <v>0</v>
      </c>
      <c r="D63" s="1130">
        <v>0</v>
      </c>
      <c r="E63" s="1130">
        <v>0</v>
      </c>
      <c r="F63" s="1130">
        <v>0</v>
      </c>
      <c r="G63" s="1130">
        <v>0</v>
      </c>
      <c r="H63" s="1130">
        <v>0</v>
      </c>
      <c r="I63" s="1130">
        <v>22</v>
      </c>
      <c r="J63" s="1130">
        <v>0</v>
      </c>
      <c r="K63" s="1130">
        <v>0</v>
      </c>
      <c r="L63" s="1130">
        <v>3</v>
      </c>
      <c r="M63" s="1130">
        <v>3</v>
      </c>
      <c r="N63" s="1130">
        <v>0</v>
      </c>
      <c r="O63" s="1130">
        <v>0</v>
      </c>
      <c r="P63" s="1131">
        <v>0</v>
      </c>
      <c r="Q63" s="138">
        <f t="shared" si="14"/>
        <v>28</v>
      </c>
      <c r="R63" s="327">
        <f>SUM(Q63/Q64)</f>
        <v>0.1891891891891892</v>
      </c>
      <c r="T63" s="282"/>
      <c r="U63" s="282"/>
      <c r="V63" s="282"/>
      <c r="W63" s="282"/>
      <c r="X63" s="282"/>
      <c r="Y63" s="282"/>
      <c r="Z63" s="282"/>
      <c r="AA63" s="282"/>
      <c r="AB63" s="282"/>
      <c r="AC63" s="282"/>
      <c r="AD63" s="282"/>
      <c r="AE63" s="282"/>
      <c r="AF63" s="282"/>
      <c r="AG63" s="282"/>
      <c r="AH63" s="282"/>
      <c r="AI63" s="282"/>
    </row>
    <row r="64" spans="1:35" s="1413" customFormat="1" ht="16.5" hidden="1" thickTop="1" thickBot="1" x14ac:dyDescent="0.3">
      <c r="A64" s="92" t="s">
        <v>26</v>
      </c>
      <c r="B64" s="123">
        <f t="shared" ref="B64:P64" si="15">SUM(B60:B63)</f>
        <v>0</v>
      </c>
      <c r="C64" s="124">
        <f t="shared" si="15"/>
        <v>0</v>
      </c>
      <c r="D64" s="124">
        <f t="shared" si="15"/>
        <v>0</v>
      </c>
      <c r="E64" s="124">
        <f t="shared" si="15"/>
        <v>0</v>
      </c>
      <c r="F64" s="124">
        <f t="shared" si="15"/>
        <v>0</v>
      </c>
      <c r="G64" s="124">
        <f t="shared" si="15"/>
        <v>0</v>
      </c>
      <c r="H64" s="124">
        <f t="shared" si="15"/>
        <v>0</v>
      </c>
      <c r="I64" s="124">
        <f t="shared" si="15"/>
        <v>109</v>
      </c>
      <c r="J64" s="124">
        <f t="shared" si="15"/>
        <v>0</v>
      </c>
      <c r="K64" s="124">
        <f t="shared" si="15"/>
        <v>0</v>
      </c>
      <c r="L64" s="124">
        <f t="shared" si="15"/>
        <v>9</v>
      </c>
      <c r="M64" s="124">
        <f t="shared" si="15"/>
        <v>24</v>
      </c>
      <c r="N64" s="124">
        <f t="shared" si="15"/>
        <v>0</v>
      </c>
      <c r="O64" s="124">
        <f t="shared" si="15"/>
        <v>5</v>
      </c>
      <c r="P64" s="139">
        <f t="shared" si="15"/>
        <v>1</v>
      </c>
      <c r="Q64" s="237">
        <f t="shared" si="14"/>
        <v>148</v>
      </c>
      <c r="R64" s="238">
        <f>SUM(R60:R63)</f>
        <v>1</v>
      </c>
      <c r="T64" s="282"/>
      <c r="U64" s="86"/>
      <c r="V64" s="86"/>
      <c r="W64" s="86"/>
      <c r="X64" s="86"/>
      <c r="Y64" s="86"/>
      <c r="Z64" s="86"/>
      <c r="AA64" s="86"/>
      <c r="AB64" s="86"/>
      <c r="AC64" s="86"/>
      <c r="AD64" s="86"/>
      <c r="AE64" s="86"/>
      <c r="AF64" s="86"/>
      <c r="AG64" s="86"/>
      <c r="AH64" s="86"/>
      <c r="AI64" s="86"/>
    </row>
    <row r="65" spans="1:35" s="1413" customFormat="1" ht="17.25" hidden="1" customHeight="1" thickBot="1" x14ac:dyDescent="0.3">
      <c r="A65" s="93" t="s">
        <v>43</v>
      </c>
      <c r="B65" s="322">
        <f>SUM(B64/Q64)</f>
        <v>0</v>
      </c>
      <c r="C65" s="323">
        <f>SUM(C64/Q64)</f>
        <v>0</v>
      </c>
      <c r="D65" s="323">
        <f>SUM(D64/Q64)</f>
        <v>0</v>
      </c>
      <c r="E65" s="323">
        <f>SUM(E64/Q64)</f>
        <v>0</v>
      </c>
      <c r="F65" s="323">
        <f>SUM(F64/Q64)</f>
        <v>0</v>
      </c>
      <c r="G65" s="323">
        <f>SUM(G64/Q64)</f>
        <v>0</v>
      </c>
      <c r="H65" s="323">
        <f>SUM(H64/Q64)</f>
        <v>0</v>
      </c>
      <c r="I65" s="323">
        <f>SUM(I64/Q64)</f>
        <v>0.73648648648648651</v>
      </c>
      <c r="J65" s="323">
        <f>SUM(J64/Q64)</f>
        <v>0</v>
      </c>
      <c r="K65" s="323">
        <f>SUM(K64/Q64)</f>
        <v>0</v>
      </c>
      <c r="L65" s="323">
        <f>SUM(L64/Q64)</f>
        <v>6.0810810810810814E-2</v>
      </c>
      <c r="M65" s="323">
        <f>SUM(M64/Q64)</f>
        <v>0.16216216216216217</v>
      </c>
      <c r="N65" s="323">
        <f>SUM(N64/Q64)</f>
        <v>0</v>
      </c>
      <c r="O65" s="323">
        <f>SUM(O64/Q64)</f>
        <v>3.3783783783783786E-2</v>
      </c>
      <c r="P65" s="1744">
        <f>SUM(P64/Q64)</f>
        <v>6.7567567567567571E-3</v>
      </c>
      <c r="Q65" s="1745">
        <f t="shared" si="14"/>
        <v>1</v>
      </c>
      <c r="R65" s="415"/>
      <c r="T65" s="282"/>
      <c r="U65" s="86"/>
      <c r="V65" s="86"/>
      <c r="W65" s="86"/>
      <c r="X65" s="86"/>
      <c r="Y65" s="86"/>
      <c r="Z65" s="86"/>
      <c r="AA65" s="86"/>
      <c r="AB65" s="86"/>
      <c r="AC65" s="86"/>
      <c r="AD65" s="86"/>
      <c r="AE65" s="86"/>
      <c r="AF65" s="86"/>
      <c r="AG65" s="86"/>
      <c r="AH65" s="86"/>
      <c r="AI65" s="86"/>
    </row>
    <row r="66" spans="1:35" s="1413" customFormat="1" ht="27.75" customHeight="1" thickBot="1" x14ac:dyDescent="0.3">
      <c r="A66" s="2040" t="s">
        <v>804</v>
      </c>
      <c r="B66" s="2040"/>
      <c r="C66" s="2040"/>
      <c r="D66" s="2040"/>
      <c r="E66" s="2040"/>
      <c r="F66" s="2040"/>
      <c r="G66" s="2040"/>
      <c r="H66" s="2040"/>
      <c r="I66" s="2040"/>
      <c r="J66" s="2040"/>
      <c r="K66" s="2040"/>
      <c r="L66" s="2040"/>
      <c r="M66" s="2040"/>
      <c r="N66" s="2040"/>
      <c r="O66" s="2040"/>
      <c r="P66" s="2040"/>
      <c r="Q66" s="2040"/>
      <c r="R66" s="2040"/>
      <c r="T66" s="282"/>
      <c r="U66" s="86"/>
      <c r="V66" s="86"/>
      <c r="W66" s="86"/>
      <c r="X66" s="86"/>
      <c r="Y66" s="86"/>
      <c r="Z66" s="86"/>
      <c r="AA66" s="86"/>
      <c r="AB66" s="86"/>
      <c r="AC66" s="86"/>
      <c r="AD66" s="86"/>
      <c r="AE66" s="86"/>
      <c r="AF66" s="86"/>
      <c r="AG66" s="86"/>
      <c r="AH66" s="86"/>
      <c r="AI66" s="86"/>
    </row>
    <row r="67" spans="1:35" s="203" customFormat="1" ht="16.5" hidden="1" thickBot="1" x14ac:dyDescent="0.3">
      <c r="A67" s="2022" t="s">
        <v>712</v>
      </c>
      <c r="B67" s="2023"/>
      <c r="C67" s="2023"/>
      <c r="D67" s="2023"/>
      <c r="E67" s="2023"/>
      <c r="F67" s="2023"/>
      <c r="G67" s="2023"/>
      <c r="H67" s="2023"/>
      <c r="I67" s="2023"/>
      <c r="J67" s="2023"/>
      <c r="K67" s="2023"/>
      <c r="L67" s="2023"/>
      <c r="M67" s="2023"/>
      <c r="N67" s="2023"/>
      <c r="O67" s="2023"/>
      <c r="P67" s="2023"/>
      <c r="Q67" s="2023"/>
      <c r="R67" s="2024"/>
    </row>
    <row r="68" spans="1:35" s="203" customFormat="1" ht="66.75" hidden="1" customHeight="1" thickBot="1" x14ac:dyDescent="0.3">
      <c r="A68" s="75"/>
      <c r="B68" s="725" t="s">
        <v>80</v>
      </c>
      <c r="C68" s="726" t="s">
        <v>81</v>
      </c>
      <c r="D68" s="726" t="s">
        <v>82</v>
      </c>
      <c r="E68" s="726" t="s">
        <v>83</v>
      </c>
      <c r="F68" s="726" t="s">
        <v>84</v>
      </c>
      <c r="G68" s="726" t="s">
        <v>85</v>
      </c>
      <c r="H68" s="726" t="s">
        <v>86</v>
      </c>
      <c r="I68" s="726" t="s">
        <v>87</v>
      </c>
      <c r="J68" s="726" t="s">
        <v>88</v>
      </c>
      <c r="K68" s="726" t="s">
        <v>89</v>
      </c>
      <c r="L68" s="726" t="s">
        <v>90</v>
      </c>
      <c r="M68" s="726" t="s">
        <v>91</v>
      </c>
      <c r="N68" s="726" t="s">
        <v>92</v>
      </c>
      <c r="O68" s="726" t="s">
        <v>93</v>
      </c>
      <c r="P68" s="728" t="s">
        <v>94</v>
      </c>
      <c r="Q68" s="76" t="s">
        <v>95</v>
      </c>
      <c r="R68" s="76" t="s">
        <v>96</v>
      </c>
    </row>
    <row r="69" spans="1:35" s="203" customFormat="1" ht="15.75" hidden="1" thickBot="1" x14ac:dyDescent="0.3">
      <c r="A69" s="2025" t="s">
        <v>76</v>
      </c>
      <c r="B69" s="2028"/>
      <c r="C69" s="2028"/>
      <c r="D69" s="2028"/>
      <c r="E69" s="2028"/>
      <c r="F69" s="2028"/>
      <c r="G69" s="2028"/>
      <c r="H69" s="2028"/>
      <c r="I69" s="2028"/>
      <c r="J69" s="2028"/>
      <c r="K69" s="2028"/>
      <c r="L69" s="2028"/>
      <c r="M69" s="2028"/>
      <c r="N69" s="2028"/>
      <c r="O69" s="2028"/>
      <c r="P69" s="2028"/>
      <c r="Q69" s="2028"/>
      <c r="R69" s="2027"/>
    </row>
    <row r="70" spans="1:35" s="203" customFormat="1" hidden="1" x14ac:dyDescent="0.25">
      <c r="A70" s="89" t="s">
        <v>44</v>
      </c>
      <c r="B70" s="370">
        <v>0</v>
      </c>
      <c r="C70" s="371">
        <v>0</v>
      </c>
      <c r="D70" s="371">
        <v>0</v>
      </c>
      <c r="E70" s="371">
        <v>0</v>
      </c>
      <c r="F70" s="371">
        <v>0</v>
      </c>
      <c r="G70" s="371">
        <v>0</v>
      </c>
      <c r="H70" s="371">
        <v>0</v>
      </c>
      <c r="I70" s="371">
        <v>10</v>
      </c>
      <c r="J70" s="371">
        <v>0</v>
      </c>
      <c r="K70" s="371">
        <v>0</v>
      </c>
      <c r="L70" s="371">
        <v>2</v>
      </c>
      <c r="M70" s="371">
        <v>1</v>
      </c>
      <c r="N70" s="371">
        <v>0</v>
      </c>
      <c r="O70" s="371">
        <v>0</v>
      </c>
      <c r="P70" s="372">
        <v>0</v>
      </c>
      <c r="Q70" s="136">
        <f t="shared" ref="Q70:Q75" si="16">SUM(B70:P70)</f>
        <v>13</v>
      </c>
      <c r="R70" s="325">
        <f>SUM(Q70/Q74)</f>
        <v>0.30952380952380953</v>
      </c>
    </row>
    <row r="71" spans="1:35" s="203" customFormat="1" hidden="1" x14ac:dyDescent="0.25">
      <c r="A71" s="90" t="s">
        <v>48</v>
      </c>
      <c r="B71" s="373">
        <v>0</v>
      </c>
      <c r="C71" s="374">
        <v>0</v>
      </c>
      <c r="D71" s="374">
        <v>0</v>
      </c>
      <c r="E71" s="374">
        <v>1</v>
      </c>
      <c r="F71" s="374">
        <v>0</v>
      </c>
      <c r="G71" s="374">
        <v>0</v>
      </c>
      <c r="H71" s="374">
        <v>0</v>
      </c>
      <c r="I71" s="374">
        <v>23</v>
      </c>
      <c r="J71" s="374">
        <v>0</v>
      </c>
      <c r="K71" s="374">
        <v>0</v>
      </c>
      <c r="L71" s="374">
        <v>2</v>
      </c>
      <c r="M71" s="374">
        <v>0</v>
      </c>
      <c r="N71" s="374">
        <v>0</v>
      </c>
      <c r="O71" s="374">
        <v>0</v>
      </c>
      <c r="P71" s="375">
        <v>0</v>
      </c>
      <c r="Q71" s="137">
        <f t="shared" si="16"/>
        <v>26</v>
      </c>
      <c r="R71" s="326">
        <f>SUM(Q71/Q74)</f>
        <v>0.61904761904761907</v>
      </c>
    </row>
    <row r="72" spans="1:35" s="203" customFormat="1" hidden="1" x14ac:dyDescent="0.25">
      <c r="A72" s="90" t="s">
        <v>45</v>
      </c>
      <c r="B72" s="373">
        <v>0</v>
      </c>
      <c r="C72" s="374">
        <v>0</v>
      </c>
      <c r="D72" s="374">
        <v>0</v>
      </c>
      <c r="E72" s="374">
        <v>1</v>
      </c>
      <c r="F72" s="374">
        <v>0</v>
      </c>
      <c r="G72" s="374">
        <v>0</v>
      </c>
      <c r="H72" s="374">
        <v>0</v>
      </c>
      <c r="I72" s="374">
        <v>1</v>
      </c>
      <c r="J72" s="374">
        <v>0</v>
      </c>
      <c r="K72" s="374">
        <v>0</v>
      </c>
      <c r="L72" s="374">
        <v>1</v>
      </c>
      <c r="M72" s="374">
        <v>0</v>
      </c>
      <c r="N72" s="374">
        <v>0</v>
      </c>
      <c r="O72" s="374">
        <v>0</v>
      </c>
      <c r="P72" s="375">
        <v>0</v>
      </c>
      <c r="Q72" s="137">
        <f t="shared" si="16"/>
        <v>3</v>
      </c>
      <c r="R72" s="326">
        <f>SUM(Q72/Q74)</f>
        <v>7.1428571428571425E-2</v>
      </c>
    </row>
    <row r="73" spans="1:35" s="203" customFormat="1" ht="15.75" hidden="1" thickBot="1" x14ac:dyDescent="0.3">
      <c r="A73" s="91" t="s">
        <v>49</v>
      </c>
      <c r="B73" s="376">
        <v>0</v>
      </c>
      <c r="C73" s="377">
        <v>0</v>
      </c>
      <c r="D73" s="377">
        <v>0</v>
      </c>
      <c r="E73" s="377">
        <v>0</v>
      </c>
      <c r="F73" s="377">
        <v>0</v>
      </c>
      <c r="G73" s="377">
        <v>0</v>
      </c>
      <c r="H73" s="377">
        <v>0</v>
      </c>
      <c r="I73" s="377">
        <v>0</v>
      </c>
      <c r="J73" s="377">
        <v>0</v>
      </c>
      <c r="K73" s="377">
        <v>0</v>
      </c>
      <c r="L73" s="377">
        <v>0</v>
      </c>
      <c r="M73" s="377">
        <v>0</v>
      </c>
      <c r="N73" s="377">
        <v>0</v>
      </c>
      <c r="O73" s="377">
        <v>0</v>
      </c>
      <c r="P73" s="378">
        <v>0</v>
      </c>
      <c r="Q73" s="138">
        <f t="shared" si="16"/>
        <v>0</v>
      </c>
      <c r="R73" s="327">
        <f>SUM(Q73/Q74)</f>
        <v>0</v>
      </c>
    </row>
    <row r="74" spans="1:35" s="203" customFormat="1" ht="16.5" hidden="1" thickTop="1" thickBot="1" x14ac:dyDescent="0.3">
      <c r="A74" s="92" t="s">
        <v>26</v>
      </c>
      <c r="B74" s="123">
        <f t="shared" ref="B74:P74" si="17">SUM(B70:B73)</f>
        <v>0</v>
      </c>
      <c r="C74" s="124">
        <f t="shared" si="17"/>
        <v>0</v>
      </c>
      <c r="D74" s="124">
        <f t="shared" si="17"/>
        <v>0</v>
      </c>
      <c r="E74" s="124">
        <f t="shared" si="17"/>
        <v>2</v>
      </c>
      <c r="F74" s="124">
        <f t="shared" si="17"/>
        <v>0</v>
      </c>
      <c r="G74" s="124">
        <f t="shared" si="17"/>
        <v>0</v>
      </c>
      <c r="H74" s="124">
        <f t="shared" si="17"/>
        <v>0</v>
      </c>
      <c r="I74" s="124">
        <f t="shared" si="17"/>
        <v>34</v>
      </c>
      <c r="J74" s="124">
        <f t="shared" si="17"/>
        <v>0</v>
      </c>
      <c r="K74" s="124">
        <f t="shared" si="17"/>
        <v>0</v>
      </c>
      <c r="L74" s="124">
        <f t="shared" si="17"/>
        <v>5</v>
      </c>
      <c r="M74" s="124">
        <f t="shared" si="17"/>
        <v>1</v>
      </c>
      <c r="N74" s="124">
        <f t="shared" si="17"/>
        <v>0</v>
      </c>
      <c r="O74" s="124">
        <f t="shared" si="17"/>
        <v>0</v>
      </c>
      <c r="P74" s="139">
        <f t="shared" si="17"/>
        <v>0</v>
      </c>
      <c r="Q74" s="237">
        <f t="shared" si="16"/>
        <v>42</v>
      </c>
      <c r="R74" s="238">
        <f>SUM(R70:R73)</f>
        <v>1</v>
      </c>
    </row>
    <row r="75" spans="1:35" s="203" customFormat="1" ht="15.75" hidden="1" thickBot="1" x14ac:dyDescent="0.3">
      <c r="A75" s="93" t="s">
        <v>43</v>
      </c>
      <c r="B75" s="322">
        <f>SUM(B74/Q74)</f>
        <v>0</v>
      </c>
      <c r="C75" s="323">
        <f>SUM(C74/Q74)</f>
        <v>0</v>
      </c>
      <c r="D75" s="323">
        <f>SUM(D74/Q74)</f>
        <v>0</v>
      </c>
      <c r="E75" s="323">
        <f>SUM(E74/Q74)</f>
        <v>4.7619047619047616E-2</v>
      </c>
      <c r="F75" s="323">
        <f>SUM(F74/Q74)</f>
        <v>0</v>
      </c>
      <c r="G75" s="323">
        <f>SUM(G74/Q74)</f>
        <v>0</v>
      </c>
      <c r="H75" s="323">
        <f>SUM(H74/Q74)</f>
        <v>0</v>
      </c>
      <c r="I75" s="323">
        <f>SUM(I74/Q74)</f>
        <v>0.80952380952380953</v>
      </c>
      <c r="J75" s="323">
        <f>SUM(J74/Q74)</f>
        <v>0</v>
      </c>
      <c r="K75" s="323">
        <f>SUM(K74/Q74)</f>
        <v>0</v>
      </c>
      <c r="L75" s="323">
        <f>SUM(L74/Q74)</f>
        <v>0.11904761904761904</v>
      </c>
      <c r="M75" s="323">
        <f>SUM(M74/Q74)</f>
        <v>2.3809523809523808E-2</v>
      </c>
      <c r="N75" s="323">
        <f>SUM(N74/Q74)</f>
        <v>0</v>
      </c>
      <c r="O75" s="323">
        <f>SUM(O74/Q74)</f>
        <v>0</v>
      </c>
      <c r="P75" s="324">
        <f>SUM(P74/Q74)</f>
        <v>0</v>
      </c>
      <c r="Q75" s="236">
        <f t="shared" si="16"/>
        <v>1</v>
      </c>
      <c r="R75" s="415"/>
    </row>
    <row r="76" spans="1:35" s="203" customFormat="1" ht="16.5" hidden="1" customHeight="1" thickBot="1" x14ac:dyDescent="0.3">
      <c r="A76" s="2025" t="s">
        <v>349</v>
      </c>
      <c r="B76" s="2028"/>
      <c r="C76" s="2028"/>
      <c r="D76" s="2028"/>
      <c r="E76" s="2028"/>
      <c r="F76" s="2028"/>
      <c r="G76" s="2028"/>
      <c r="H76" s="2028"/>
      <c r="I76" s="2028"/>
      <c r="J76" s="2028"/>
      <c r="K76" s="2028"/>
      <c r="L76" s="2028"/>
      <c r="M76" s="2028"/>
      <c r="N76" s="2028"/>
      <c r="O76" s="2028"/>
      <c r="P76" s="2028"/>
      <c r="Q76" s="2029"/>
      <c r="R76" s="2030"/>
    </row>
    <row r="77" spans="1:35" s="203" customFormat="1" hidden="1" x14ac:dyDescent="0.25">
      <c r="A77" s="89" t="s">
        <v>75</v>
      </c>
      <c r="B77" s="370">
        <v>0</v>
      </c>
      <c r="C77" s="371">
        <v>0</v>
      </c>
      <c r="D77" s="371">
        <v>0</v>
      </c>
      <c r="E77" s="371">
        <v>0</v>
      </c>
      <c r="F77" s="371">
        <v>0</v>
      </c>
      <c r="G77" s="371">
        <v>0</v>
      </c>
      <c r="H77" s="371">
        <v>0</v>
      </c>
      <c r="I77" s="371">
        <v>0</v>
      </c>
      <c r="J77" s="371">
        <v>0</v>
      </c>
      <c r="K77" s="371">
        <v>0</v>
      </c>
      <c r="L77" s="371">
        <v>0</v>
      </c>
      <c r="M77" s="371">
        <v>0</v>
      </c>
      <c r="N77" s="371">
        <v>0</v>
      </c>
      <c r="O77" s="371">
        <v>0</v>
      </c>
      <c r="P77" s="372">
        <v>0</v>
      </c>
      <c r="Q77" s="136">
        <f t="shared" ref="Q77:Q82" si="18">SUM(B77:P77)</f>
        <v>0</v>
      </c>
      <c r="R77" s="325">
        <f>SUM(Q77/Q81)</f>
        <v>0</v>
      </c>
    </row>
    <row r="78" spans="1:35" s="203" customFormat="1" hidden="1" x14ac:dyDescent="0.25">
      <c r="A78" s="90" t="s">
        <v>46</v>
      </c>
      <c r="B78" s="373">
        <v>0</v>
      </c>
      <c r="C78" s="374">
        <v>0</v>
      </c>
      <c r="D78" s="374">
        <v>0</v>
      </c>
      <c r="E78" s="374">
        <v>0</v>
      </c>
      <c r="F78" s="374">
        <v>0</v>
      </c>
      <c r="G78" s="374">
        <v>0</v>
      </c>
      <c r="H78" s="374">
        <v>0</v>
      </c>
      <c r="I78" s="374">
        <v>10</v>
      </c>
      <c r="J78" s="374">
        <v>0</v>
      </c>
      <c r="K78" s="374">
        <v>0</v>
      </c>
      <c r="L78" s="374">
        <v>4</v>
      </c>
      <c r="M78" s="374">
        <v>0</v>
      </c>
      <c r="N78" s="374">
        <v>0</v>
      </c>
      <c r="O78" s="374">
        <v>0</v>
      </c>
      <c r="P78" s="375">
        <v>0</v>
      </c>
      <c r="Q78" s="137">
        <f t="shared" si="18"/>
        <v>14</v>
      </c>
      <c r="R78" s="326">
        <f>SUM(Q78/Q81)</f>
        <v>0.33333333333333331</v>
      </c>
    </row>
    <row r="79" spans="1:35" s="203" customFormat="1" hidden="1" x14ac:dyDescent="0.25">
      <c r="A79" s="90" t="s">
        <v>47</v>
      </c>
      <c r="B79" s="373">
        <v>0</v>
      </c>
      <c r="C79" s="374">
        <v>0</v>
      </c>
      <c r="D79" s="374">
        <v>0</v>
      </c>
      <c r="E79" s="374">
        <v>2</v>
      </c>
      <c r="F79" s="374">
        <v>0</v>
      </c>
      <c r="G79" s="374">
        <v>0</v>
      </c>
      <c r="H79" s="374">
        <v>0</v>
      </c>
      <c r="I79" s="374">
        <v>6</v>
      </c>
      <c r="J79" s="374">
        <v>0</v>
      </c>
      <c r="K79" s="374">
        <v>0</v>
      </c>
      <c r="L79" s="374">
        <v>0</v>
      </c>
      <c r="M79" s="374">
        <v>1</v>
      </c>
      <c r="N79" s="374">
        <v>0</v>
      </c>
      <c r="O79" s="374">
        <v>0</v>
      </c>
      <c r="P79" s="375">
        <v>0</v>
      </c>
      <c r="Q79" s="137">
        <f t="shared" si="18"/>
        <v>9</v>
      </c>
      <c r="R79" s="326">
        <f>SUM(Q79/Q81)</f>
        <v>0.21428571428571427</v>
      </c>
      <c r="T79" s="86"/>
      <c r="U79" s="86"/>
      <c r="V79" s="86"/>
      <c r="W79" s="86"/>
      <c r="X79" s="86"/>
      <c r="Y79" s="86"/>
      <c r="Z79" s="86"/>
      <c r="AA79" s="86"/>
      <c r="AB79" s="86"/>
      <c r="AC79" s="86"/>
      <c r="AD79" s="86"/>
      <c r="AE79" s="86"/>
      <c r="AF79" s="86"/>
      <c r="AG79" s="86"/>
      <c r="AH79" s="86"/>
      <c r="AI79" s="86"/>
    </row>
    <row r="80" spans="1:35" s="203" customFormat="1" ht="15.75" hidden="1" thickBot="1" x14ac:dyDescent="0.3">
      <c r="A80" s="91" t="s">
        <v>77</v>
      </c>
      <c r="B80" s="376">
        <v>0</v>
      </c>
      <c r="C80" s="377">
        <v>0</v>
      </c>
      <c r="D80" s="377">
        <v>0</v>
      </c>
      <c r="E80" s="377">
        <v>0</v>
      </c>
      <c r="F80" s="377">
        <v>0</v>
      </c>
      <c r="G80" s="377">
        <v>0</v>
      </c>
      <c r="H80" s="377">
        <v>0</v>
      </c>
      <c r="I80" s="377">
        <v>18</v>
      </c>
      <c r="J80" s="377">
        <v>0</v>
      </c>
      <c r="K80" s="377">
        <v>0</v>
      </c>
      <c r="L80" s="377">
        <v>1</v>
      </c>
      <c r="M80" s="377">
        <v>0</v>
      </c>
      <c r="N80" s="377">
        <v>0</v>
      </c>
      <c r="O80" s="377">
        <v>0</v>
      </c>
      <c r="P80" s="378">
        <v>0</v>
      </c>
      <c r="Q80" s="138">
        <f t="shared" si="18"/>
        <v>19</v>
      </c>
      <c r="R80" s="327">
        <f>SUM(Q80/Q81)</f>
        <v>0.45238095238095238</v>
      </c>
      <c r="T80" s="282"/>
      <c r="U80" s="282"/>
      <c r="V80" s="282"/>
      <c r="W80" s="282"/>
      <c r="X80" s="282"/>
      <c r="Y80" s="282"/>
      <c r="Z80" s="282"/>
      <c r="AA80" s="282"/>
      <c r="AB80" s="282"/>
      <c r="AC80" s="282"/>
      <c r="AD80" s="282"/>
      <c r="AE80" s="282"/>
      <c r="AF80" s="282"/>
      <c r="AG80" s="282"/>
      <c r="AH80" s="282"/>
      <c r="AI80" s="282"/>
    </row>
    <row r="81" spans="1:35" s="203" customFormat="1" ht="16.5" hidden="1" thickTop="1" thickBot="1" x14ac:dyDescent="0.3">
      <c r="A81" s="92" t="s">
        <v>26</v>
      </c>
      <c r="B81" s="123">
        <f t="shared" ref="B81:P81" si="19">SUM(B77:B80)</f>
        <v>0</v>
      </c>
      <c r="C81" s="124">
        <f t="shared" si="19"/>
        <v>0</v>
      </c>
      <c r="D81" s="124">
        <f t="shared" si="19"/>
        <v>0</v>
      </c>
      <c r="E81" s="124">
        <f t="shared" si="19"/>
        <v>2</v>
      </c>
      <c r="F81" s="124">
        <f t="shared" si="19"/>
        <v>0</v>
      </c>
      <c r="G81" s="124">
        <f t="shared" si="19"/>
        <v>0</v>
      </c>
      <c r="H81" s="124">
        <f t="shared" si="19"/>
        <v>0</v>
      </c>
      <c r="I81" s="124">
        <f t="shared" si="19"/>
        <v>34</v>
      </c>
      <c r="J81" s="124">
        <f t="shared" si="19"/>
        <v>0</v>
      </c>
      <c r="K81" s="124">
        <f t="shared" si="19"/>
        <v>0</v>
      </c>
      <c r="L81" s="124">
        <f t="shared" si="19"/>
        <v>5</v>
      </c>
      <c r="M81" s="124">
        <f t="shared" si="19"/>
        <v>1</v>
      </c>
      <c r="N81" s="124">
        <f t="shared" si="19"/>
        <v>0</v>
      </c>
      <c r="O81" s="124">
        <f t="shared" si="19"/>
        <v>0</v>
      </c>
      <c r="P81" s="139">
        <f t="shared" si="19"/>
        <v>0</v>
      </c>
      <c r="Q81" s="237">
        <f t="shared" si="18"/>
        <v>42</v>
      </c>
      <c r="R81" s="238">
        <f>SUM(R77:R80)</f>
        <v>1</v>
      </c>
      <c r="T81" s="282"/>
      <c r="U81" s="86"/>
      <c r="V81" s="86"/>
      <c r="W81" s="86"/>
      <c r="X81" s="86"/>
      <c r="Y81" s="86"/>
      <c r="Z81" s="86"/>
      <c r="AA81" s="86"/>
      <c r="AB81" s="86"/>
      <c r="AC81" s="86"/>
      <c r="AD81" s="86"/>
      <c r="AE81" s="86"/>
      <c r="AF81" s="86"/>
      <c r="AG81" s="86"/>
      <c r="AH81" s="86"/>
      <c r="AI81" s="86"/>
    </row>
    <row r="82" spans="1:35" s="203" customFormat="1" ht="17.25" hidden="1" customHeight="1" thickBot="1" x14ac:dyDescent="0.3">
      <c r="A82" s="93" t="s">
        <v>43</v>
      </c>
      <c r="B82" s="322">
        <f>SUM(B81/Q81)</f>
        <v>0</v>
      </c>
      <c r="C82" s="323">
        <f>SUM(C81/Q81)</f>
        <v>0</v>
      </c>
      <c r="D82" s="323">
        <f>SUM(D81/Q81)</f>
        <v>0</v>
      </c>
      <c r="E82" s="323">
        <f>SUM(E81/Q81)</f>
        <v>4.7619047619047616E-2</v>
      </c>
      <c r="F82" s="323">
        <f>SUM(F81/Q81)</f>
        <v>0</v>
      </c>
      <c r="G82" s="323">
        <f>SUM(G81/Q81)</f>
        <v>0</v>
      </c>
      <c r="H82" s="323">
        <f>SUM(H81/Q81)</f>
        <v>0</v>
      </c>
      <c r="I82" s="323">
        <f>SUM(I81/Q81)</f>
        <v>0.80952380952380953</v>
      </c>
      <c r="J82" s="323">
        <f>SUM(J81/Q81)</f>
        <v>0</v>
      </c>
      <c r="K82" s="323">
        <f>SUM(K81/Q81)</f>
        <v>0</v>
      </c>
      <c r="L82" s="323">
        <f>SUM(L81/Q81)</f>
        <v>0.11904761904761904</v>
      </c>
      <c r="M82" s="323">
        <f>SUM(M81/Q81)</f>
        <v>2.3809523809523808E-2</v>
      </c>
      <c r="N82" s="323">
        <f>SUM(N81/Q81)</f>
        <v>0</v>
      </c>
      <c r="O82" s="323">
        <f>SUM(O81/Q81)</f>
        <v>0</v>
      </c>
      <c r="P82" s="324">
        <f>SUM(P81/Q81)</f>
        <v>0</v>
      </c>
      <c r="Q82" s="236">
        <f t="shared" si="18"/>
        <v>1</v>
      </c>
      <c r="R82" s="415"/>
      <c r="T82" s="282"/>
      <c r="U82" s="86"/>
      <c r="V82" s="86"/>
      <c r="W82" s="86"/>
      <c r="X82" s="86"/>
      <c r="Y82" s="86"/>
      <c r="Z82" s="86"/>
      <c r="AA82" s="86"/>
      <c r="AB82" s="86"/>
      <c r="AC82" s="86"/>
      <c r="AD82" s="86"/>
      <c r="AE82" s="86"/>
      <c r="AF82" s="86"/>
      <c r="AG82" s="86"/>
      <c r="AH82" s="86"/>
      <c r="AI82" s="86"/>
    </row>
    <row r="83" spans="1:35" s="203" customFormat="1" ht="16.5" hidden="1" thickBot="1" x14ac:dyDescent="0.3">
      <c r="A83" s="2022" t="s">
        <v>607</v>
      </c>
      <c r="B83" s="2023"/>
      <c r="C83" s="2023"/>
      <c r="D83" s="2023"/>
      <c r="E83" s="2023"/>
      <c r="F83" s="2023"/>
      <c r="G83" s="2023"/>
      <c r="H83" s="2023"/>
      <c r="I83" s="2023"/>
      <c r="J83" s="2023"/>
      <c r="K83" s="2023"/>
      <c r="L83" s="2023"/>
      <c r="M83" s="2023"/>
      <c r="N83" s="2023"/>
      <c r="O83" s="2023"/>
      <c r="P83" s="2023"/>
      <c r="Q83" s="2023"/>
      <c r="R83" s="2024"/>
    </row>
    <row r="84" spans="1:35" s="203" customFormat="1" ht="66.75" hidden="1" customHeight="1" thickBot="1" x14ac:dyDescent="0.3">
      <c r="A84" s="75"/>
      <c r="B84" s="725" t="s">
        <v>80</v>
      </c>
      <c r="C84" s="726" t="s">
        <v>81</v>
      </c>
      <c r="D84" s="726" t="s">
        <v>82</v>
      </c>
      <c r="E84" s="726" t="s">
        <v>83</v>
      </c>
      <c r="F84" s="726" t="s">
        <v>84</v>
      </c>
      <c r="G84" s="726" t="s">
        <v>85</v>
      </c>
      <c r="H84" s="726" t="s">
        <v>86</v>
      </c>
      <c r="I84" s="726" t="s">
        <v>87</v>
      </c>
      <c r="J84" s="726" t="s">
        <v>88</v>
      </c>
      <c r="K84" s="726" t="s">
        <v>89</v>
      </c>
      <c r="L84" s="726" t="s">
        <v>90</v>
      </c>
      <c r="M84" s="726" t="s">
        <v>91</v>
      </c>
      <c r="N84" s="726" t="s">
        <v>92</v>
      </c>
      <c r="O84" s="726" t="s">
        <v>93</v>
      </c>
      <c r="P84" s="728" t="s">
        <v>94</v>
      </c>
      <c r="Q84" s="76" t="s">
        <v>95</v>
      </c>
      <c r="R84" s="76" t="s">
        <v>96</v>
      </c>
    </row>
    <row r="85" spans="1:35" s="203" customFormat="1" ht="15.75" hidden="1" thickBot="1" x14ac:dyDescent="0.3">
      <c r="A85" s="2025" t="s">
        <v>76</v>
      </c>
      <c r="B85" s="2028"/>
      <c r="C85" s="2028"/>
      <c r="D85" s="2028"/>
      <c r="E85" s="2028"/>
      <c r="F85" s="2028"/>
      <c r="G85" s="2028"/>
      <c r="H85" s="2028"/>
      <c r="I85" s="2028"/>
      <c r="J85" s="2028"/>
      <c r="K85" s="2028"/>
      <c r="L85" s="2028"/>
      <c r="M85" s="2028"/>
      <c r="N85" s="2028"/>
      <c r="O85" s="2028"/>
      <c r="P85" s="2028"/>
      <c r="Q85" s="2028"/>
      <c r="R85" s="2027"/>
    </row>
    <row r="86" spans="1:35" s="203" customFormat="1" hidden="1" x14ac:dyDescent="0.25">
      <c r="A86" s="89" t="s">
        <v>44</v>
      </c>
      <c r="B86" s="370">
        <v>0</v>
      </c>
      <c r="C86" s="371">
        <v>0</v>
      </c>
      <c r="D86" s="371">
        <v>0</v>
      </c>
      <c r="E86" s="371">
        <v>0</v>
      </c>
      <c r="F86" s="371">
        <v>0</v>
      </c>
      <c r="G86" s="371">
        <v>0</v>
      </c>
      <c r="H86" s="371">
        <v>0</v>
      </c>
      <c r="I86" s="371">
        <v>4</v>
      </c>
      <c r="J86" s="371">
        <v>0</v>
      </c>
      <c r="K86" s="371">
        <v>0</v>
      </c>
      <c r="L86" s="371">
        <v>0</v>
      </c>
      <c r="M86" s="371">
        <v>0</v>
      </c>
      <c r="N86" s="371">
        <v>0</v>
      </c>
      <c r="O86" s="371">
        <v>0</v>
      </c>
      <c r="P86" s="372">
        <v>0</v>
      </c>
      <c r="Q86" s="136">
        <f t="shared" ref="Q86:Q91" si="20">SUM(B86:P86)</f>
        <v>4</v>
      </c>
      <c r="R86" s="325">
        <f>SUM(Q86/Q90)</f>
        <v>0.19047619047619047</v>
      </c>
    </row>
    <row r="87" spans="1:35" s="203" customFormat="1" hidden="1" x14ac:dyDescent="0.25">
      <c r="A87" s="90" t="s">
        <v>48</v>
      </c>
      <c r="B87" s="373">
        <v>0</v>
      </c>
      <c r="C87" s="374">
        <v>0</v>
      </c>
      <c r="D87" s="374">
        <v>0</v>
      </c>
      <c r="E87" s="374">
        <v>0</v>
      </c>
      <c r="F87" s="374">
        <v>0</v>
      </c>
      <c r="G87" s="374">
        <v>0</v>
      </c>
      <c r="H87" s="374">
        <v>0</v>
      </c>
      <c r="I87" s="374">
        <v>13</v>
      </c>
      <c r="J87" s="374">
        <v>0</v>
      </c>
      <c r="K87" s="374">
        <v>0</v>
      </c>
      <c r="L87" s="374">
        <v>3</v>
      </c>
      <c r="M87" s="374">
        <v>0</v>
      </c>
      <c r="N87" s="374">
        <v>0</v>
      </c>
      <c r="O87" s="374">
        <v>0</v>
      </c>
      <c r="P87" s="375">
        <v>0</v>
      </c>
      <c r="Q87" s="137">
        <f t="shared" si="20"/>
        <v>16</v>
      </c>
      <c r="R87" s="326">
        <f>SUM(Q87/Q90)</f>
        <v>0.76190476190476186</v>
      </c>
    </row>
    <row r="88" spans="1:35" s="203" customFormat="1" hidden="1" x14ac:dyDescent="0.25">
      <c r="A88" s="90" t="s">
        <v>45</v>
      </c>
      <c r="B88" s="373">
        <v>0</v>
      </c>
      <c r="C88" s="374">
        <v>0</v>
      </c>
      <c r="D88" s="374">
        <v>0</v>
      </c>
      <c r="E88" s="374">
        <v>0</v>
      </c>
      <c r="F88" s="374">
        <v>0</v>
      </c>
      <c r="G88" s="374">
        <v>0</v>
      </c>
      <c r="H88" s="374">
        <v>0</v>
      </c>
      <c r="I88" s="374">
        <v>0</v>
      </c>
      <c r="J88" s="374">
        <v>0</v>
      </c>
      <c r="K88" s="374">
        <v>0</v>
      </c>
      <c r="L88" s="374">
        <v>0</v>
      </c>
      <c r="M88" s="374">
        <v>0</v>
      </c>
      <c r="N88" s="374">
        <v>0</v>
      </c>
      <c r="O88" s="374">
        <v>0</v>
      </c>
      <c r="P88" s="375">
        <v>0</v>
      </c>
      <c r="Q88" s="137">
        <f t="shared" si="20"/>
        <v>0</v>
      </c>
      <c r="R88" s="326">
        <f>SUM(Q88/Q90)</f>
        <v>0</v>
      </c>
    </row>
    <row r="89" spans="1:35" s="203" customFormat="1" ht="15.75" hidden="1" thickBot="1" x14ac:dyDescent="0.3">
      <c r="A89" s="91" t="s">
        <v>49</v>
      </c>
      <c r="B89" s="376">
        <v>0</v>
      </c>
      <c r="C89" s="377">
        <v>0</v>
      </c>
      <c r="D89" s="377">
        <v>0</v>
      </c>
      <c r="E89" s="377">
        <v>0</v>
      </c>
      <c r="F89" s="377">
        <v>0</v>
      </c>
      <c r="G89" s="377">
        <v>0</v>
      </c>
      <c r="H89" s="377">
        <v>0</v>
      </c>
      <c r="I89" s="377">
        <v>1</v>
      </c>
      <c r="J89" s="377">
        <v>0</v>
      </c>
      <c r="K89" s="377">
        <v>0</v>
      </c>
      <c r="L89" s="377">
        <v>0</v>
      </c>
      <c r="M89" s="377">
        <v>0</v>
      </c>
      <c r="N89" s="377">
        <v>0</v>
      </c>
      <c r="O89" s="377">
        <v>0</v>
      </c>
      <c r="P89" s="378">
        <v>0</v>
      </c>
      <c r="Q89" s="138">
        <f t="shared" si="20"/>
        <v>1</v>
      </c>
      <c r="R89" s="327">
        <f>SUM(Q89/Q90)</f>
        <v>4.7619047619047616E-2</v>
      </c>
    </row>
    <row r="90" spans="1:35" s="203" customFormat="1" ht="16.5" hidden="1" thickTop="1" thickBot="1" x14ac:dyDescent="0.3">
      <c r="A90" s="92" t="s">
        <v>26</v>
      </c>
      <c r="B90" s="123">
        <f t="shared" ref="B90:P90" si="21">SUM(B86:B89)</f>
        <v>0</v>
      </c>
      <c r="C90" s="124">
        <f t="shared" si="21"/>
        <v>0</v>
      </c>
      <c r="D90" s="124">
        <f t="shared" si="21"/>
        <v>0</v>
      </c>
      <c r="E90" s="124">
        <f t="shared" si="21"/>
        <v>0</v>
      </c>
      <c r="F90" s="124">
        <f t="shared" si="21"/>
        <v>0</v>
      </c>
      <c r="G90" s="124">
        <f t="shared" si="21"/>
        <v>0</v>
      </c>
      <c r="H90" s="124">
        <f t="shared" si="21"/>
        <v>0</v>
      </c>
      <c r="I90" s="124">
        <f t="shared" si="21"/>
        <v>18</v>
      </c>
      <c r="J90" s="124">
        <f t="shared" si="21"/>
        <v>0</v>
      </c>
      <c r="K90" s="124">
        <f t="shared" si="21"/>
        <v>0</v>
      </c>
      <c r="L90" s="124">
        <f t="shared" si="21"/>
        <v>3</v>
      </c>
      <c r="M90" s="124">
        <f t="shared" si="21"/>
        <v>0</v>
      </c>
      <c r="N90" s="124">
        <f t="shared" si="21"/>
        <v>0</v>
      </c>
      <c r="O90" s="124">
        <f t="shared" si="21"/>
        <v>0</v>
      </c>
      <c r="P90" s="878">
        <f t="shared" si="21"/>
        <v>0</v>
      </c>
      <c r="Q90" s="831">
        <f t="shared" si="20"/>
        <v>21</v>
      </c>
      <c r="R90" s="1081">
        <f>SUM(R86:R89)</f>
        <v>1</v>
      </c>
    </row>
    <row r="91" spans="1:35" s="203" customFormat="1" ht="15.75" hidden="1" thickBot="1" x14ac:dyDescent="0.3">
      <c r="A91" s="93" t="s">
        <v>43</v>
      </c>
      <c r="B91" s="322">
        <f>SUM(B90/Q90)</f>
        <v>0</v>
      </c>
      <c r="C91" s="323">
        <f>SUM(C90/Q90)</f>
        <v>0</v>
      </c>
      <c r="D91" s="323">
        <f>SUM(D90/Q90)</f>
        <v>0</v>
      </c>
      <c r="E91" s="323">
        <f>SUM(E90/Q90)</f>
        <v>0</v>
      </c>
      <c r="F91" s="323">
        <f>SUM(F90/Q90)</f>
        <v>0</v>
      </c>
      <c r="G91" s="323">
        <f>SUM(G90/Q90)</f>
        <v>0</v>
      </c>
      <c r="H91" s="323">
        <f>SUM(H90/Q90)</f>
        <v>0</v>
      </c>
      <c r="I91" s="323">
        <f>SUM(I90/Q90)</f>
        <v>0.8571428571428571</v>
      </c>
      <c r="J91" s="323">
        <f>SUM(J90/Q90)</f>
        <v>0</v>
      </c>
      <c r="K91" s="323">
        <f>SUM(K90/Q90)</f>
        <v>0</v>
      </c>
      <c r="L91" s="323">
        <f>SUM(L90/Q90)</f>
        <v>0.14285714285714285</v>
      </c>
      <c r="M91" s="323">
        <f>SUM(M90/Q90)</f>
        <v>0</v>
      </c>
      <c r="N91" s="323">
        <f>SUM(N90/Q90)</f>
        <v>0</v>
      </c>
      <c r="O91" s="323">
        <f>SUM(O90/Q90)</f>
        <v>0</v>
      </c>
      <c r="P91" s="324">
        <f>SUM(P90/Q90)</f>
        <v>0</v>
      </c>
      <c r="Q91" s="236">
        <f t="shared" si="20"/>
        <v>1</v>
      </c>
      <c r="R91" s="415"/>
    </row>
    <row r="92" spans="1:35" s="203" customFormat="1" ht="16.5" hidden="1" customHeight="1" thickBot="1" x14ac:dyDescent="0.3">
      <c r="A92" s="2025" t="s">
        <v>349</v>
      </c>
      <c r="B92" s="2028"/>
      <c r="C92" s="2028"/>
      <c r="D92" s="2028"/>
      <c r="E92" s="2028"/>
      <c r="F92" s="2028"/>
      <c r="G92" s="2028"/>
      <c r="H92" s="2028"/>
      <c r="I92" s="2028"/>
      <c r="J92" s="2028"/>
      <c r="K92" s="2028"/>
      <c r="L92" s="2028"/>
      <c r="M92" s="2028"/>
      <c r="N92" s="2028"/>
      <c r="O92" s="2028"/>
      <c r="P92" s="2028"/>
      <c r="Q92" s="2029"/>
      <c r="R92" s="2030"/>
    </row>
    <row r="93" spans="1:35" s="203" customFormat="1" hidden="1" x14ac:dyDescent="0.25">
      <c r="A93" s="89" t="s">
        <v>75</v>
      </c>
      <c r="B93" s="370">
        <v>0</v>
      </c>
      <c r="C93" s="371">
        <v>0</v>
      </c>
      <c r="D93" s="371">
        <v>0</v>
      </c>
      <c r="E93" s="371">
        <v>0</v>
      </c>
      <c r="F93" s="371">
        <v>0</v>
      </c>
      <c r="G93" s="371">
        <v>0</v>
      </c>
      <c r="H93" s="371">
        <v>0</v>
      </c>
      <c r="I93" s="371">
        <v>0</v>
      </c>
      <c r="J93" s="371">
        <v>0</v>
      </c>
      <c r="K93" s="371">
        <v>0</v>
      </c>
      <c r="L93" s="371">
        <v>0</v>
      </c>
      <c r="M93" s="371">
        <v>0</v>
      </c>
      <c r="N93" s="371">
        <v>0</v>
      </c>
      <c r="O93" s="371">
        <v>0</v>
      </c>
      <c r="P93" s="372">
        <v>0</v>
      </c>
      <c r="Q93" s="136">
        <f t="shared" ref="Q93:Q98" si="22">SUM(B93:P93)</f>
        <v>0</v>
      </c>
      <c r="R93" s="325">
        <f>SUM(Q93/Q97)</f>
        <v>0</v>
      </c>
    </row>
    <row r="94" spans="1:35" s="203" customFormat="1" hidden="1" x14ac:dyDescent="0.25">
      <c r="A94" s="90" t="s">
        <v>46</v>
      </c>
      <c r="B94" s="373">
        <v>0</v>
      </c>
      <c r="C94" s="374">
        <v>0</v>
      </c>
      <c r="D94" s="374">
        <v>0</v>
      </c>
      <c r="E94" s="374">
        <v>0</v>
      </c>
      <c r="F94" s="374">
        <v>0</v>
      </c>
      <c r="G94" s="374">
        <v>0</v>
      </c>
      <c r="H94" s="374">
        <v>0</v>
      </c>
      <c r="I94" s="374">
        <v>5</v>
      </c>
      <c r="J94" s="374">
        <v>0</v>
      </c>
      <c r="K94" s="374">
        <v>0</v>
      </c>
      <c r="L94" s="374">
        <v>0</v>
      </c>
      <c r="M94" s="374">
        <v>0</v>
      </c>
      <c r="N94" s="374">
        <v>0</v>
      </c>
      <c r="O94" s="374">
        <v>0</v>
      </c>
      <c r="P94" s="375">
        <v>0</v>
      </c>
      <c r="Q94" s="137">
        <f t="shared" si="22"/>
        <v>5</v>
      </c>
      <c r="R94" s="326">
        <f>SUM(Q94/Q97)</f>
        <v>0.23809523809523808</v>
      </c>
    </row>
    <row r="95" spans="1:35" s="203" customFormat="1" hidden="1" x14ac:dyDescent="0.25">
      <c r="A95" s="90" t="s">
        <v>47</v>
      </c>
      <c r="B95" s="373">
        <v>0</v>
      </c>
      <c r="C95" s="374">
        <v>0</v>
      </c>
      <c r="D95" s="374">
        <v>0</v>
      </c>
      <c r="E95" s="374">
        <v>0</v>
      </c>
      <c r="F95" s="374">
        <v>0</v>
      </c>
      <c r="G95" s="374">
        <v>0</v>
      </c>
      <c r="H95" s="374">
        <v>0</v>
      </c>
      <c r="I95" s="374">
        <v>4</v>
      </c>
      <c r="J95" s="374">
        <v>0</v>
      </c>
      <c r="K95" s="374">
        <v>0</v>
      </c>
      <c r="L95" s="374">
        <v>1</v>
      </c>
      <c r="M95" s="374">
        <v>0</v>
      </c>
      <c r="N95" s="374">
        <v>0</v>
      </c>
      <c r="O95" s="374">
        <v>0</v>
      </c>
      <c r="P95" s="375">
        <v>0</v>
      </c>
      <c r="Q95" s="137">
        <f t="shared" si="22"/>
        <v>5</v>
      </c>
      <c r="R95" s="326">
        <f>SUM(Q95/Q97)</f>
        <v>0.23809523809523808</v>
      </c>
      <c r="T95" s="86"/>
      <c r="U95" s="86"/>
      <c r="V95" s="86"/>
      <c r="W95" s="86"/>
      <c r="X95" s="86"/>
      <c r="Y95" s="86"/>
      <c r="Z95" s="86"/>
      <c r="AA95" s="86"/>
      <c r="AB95" s="86"/>
      <c r="AC95" s="86"/>
      <c r="AD95" s="86"/>
      <c r="AE95" s="86"/>
      <c r="AF95" s="86"/>
      <c r="AG95" s="86"/>
      <c r="AH95" s="86"/>
      <c r="AI95" s="86"/>
    </row>
    <row r="96" spans="1:35" s="203" customFormat="1" ht="15.75" hidden="1" thickBot="1" x14ac:dyDescent="0.3">
      <c r="A96" s="91" t="s">
        <v>77</v>
      </c>
      <c r="B96" s="376">
        <v>0</v>
      </c>
      <c r="C96" s="377">
        <v>0</v>
      </c>
      <c r="D96" s="377">
        <v>0</v>
      </c>
      <c r="E96" s="377">
        <v>0</v>
      </c>
      <c r="F96" s="377">
        <v>0</v>
      </c>
      <c r="G96" s="377">
        <v>0</v>
      </c>
      <c r="H96" s="377">
        <v>0</v>
      </c>
      <c r="I96" s="377">
        <v>9</v>
      </c>
      <c r="J96" s="377">
        <v>0</v>
      </c>
      <c r="K96" s="377">
        <v>0</v>
      </c>
      <c r="L96" s="377">
        <v>2</v>
      </c>
      <c r="M96" s="377">
        <v>0</v>
      </c>
      <c r="N96" s="377">
        <v>0</v>
      </c>
      <c r="O96" s="377">
        <v>0</v>
      </c>
      <c r="P96" s="378">
        <v>0</v>
      </c>
      <c r="Q96" s="138">
        <f t="shared" si="22"/>
        <v>11</v>
      </c>
      <c r="R96" s="327">
        <f>SUM(Q96/Q97)</f>
        <v>0.52380952380952384</v>
      </c>
      <c r="T96" s="282"/>
      <c r="U96" s="282"/>
      <c r="V96" s="282"/>
      <c r="W96" s="282"/>
      <c r="X96" s="282"/>
      <c r="Y96" s="282"/>
      <c r="Z96" s="282"/>
      <c r="AA96" s="282"/>
      <c r="AB96" s="282"/>
      <c r="AC96" s="282"/>
      <c r="AD96" s="282"/>
      <c r="AE96" s="282"/>
      <c r="AF96" s="282"/>
      <c r="AG96" s="282"/>
      <c r="AH96" s="282"/>
      <c r="AI96" s="282"/>
    </row>
    <row r="97" spans="1:35" s="203" customFormat="1" ht="16.5" hidden="1" thickTop="1" thickBot="1" x14ac:dyDescent="0.3">
      <c r="A97" s="92" t="s">
        <v>26</v>
      </c>
      <c r="B97" s="123">
        <f t="shared" ref="B97:P97" si="23">SUM(B93:B96)</f>
        <v>0</v>
      </c>
      <c r="C97" s="124">
        <f t="shared" si="23"/>
        <v>0</v>
      </c>
      <c r="D97" s="124">
        <f t="shared" si="23"/>
        <v>0</v>
      </c>
      <c r="E97" s="124">
        <f t="shared" si="23"/>
        <v>0</v>
      </c>
      <c r="F97" s="124">
        <f t="shared" si="23"/>
        <v>0</v>
      </c>
      <c r="G97" s="124">
        <f t="shared" si="23"/>
        <v>0</v>
      </c>
      <c r="H97" s="124">
        <f t="shared" si="23"/>
        <v>0</v>
      </c>
      <c r="I97" s="124">
        <f t="shared" si="23"/>
        <v>18</v>
      </c>
      <c r="J97" s="124">
        <f t="shared" si="23"/>
        <v>0</v>
      </c>
      <c r="K97" s="124">
        <f t="shared" si="23"/>
        <v>0</v>
      </c>
      <c r="L97" s="124">
        <f t="shared" si="23"/>
        <v>3</v>
      </c>
      <c r="M97" s="124">
        <f t="shared" si="23"/>
        <v>0</v>
      </c>
      <c r="N97" s="124">
        <f t="shared" si="23"/>
        <v>0</v>
      </c>
      <c r="O97" s="124">
        <f t="shared" si="23"/>
        <v>0</v>
      </c>
      <c r="P97" s="878">
        <f t="shared" si="23"/>
        <v>0</v>
      </c>
      <c r="Q97" s="831">
        <f t="shared" si="22"/>
        <v>21</v>
      </c>
      <c r="R97" s="1081">
        <f>SUM(R93:R96)</f>
        <v>1</v>
      </c>
      <c r="T97" s="282"/>
      <c r="U97" s="86"/>
      <c r="V97" s="86"/>
      <c r="W97" s="86"/>
      <c r="X97" s="86"/>
      <c r="Y97" s="86"/>
      <c r="Z97" s="86"/>
      <c r="AA97" s="86"/>
      <c r="AB97" s="86"/>
      <c r="AC97" s="86"/>
      <c r="AD97" s="86"/>
      <c r="AE97" s="86"/>
      <c r="AF97" s="86"/>
      <c r="AG97" s="86"/>
      <c r="AH97" s="86"/>
      <c r="AI97" s="86"/>
    </row>
    <row r="98" spans="1:35" s="203" customFormat="1" ht="17.25" hidden="1" customHeight="1" thickBot="1" x14ac:dyDescent="0.3">
      <c r="A98" s="93" t="s">
        <v>43</v>
      </c>
      <c r="B98" s="322">
        <f>SUM(B97/Q97)</f>
        <v>0</v>
      </c>
      <c r="C98" s="323">
        <f>SUM(C97/Q97)</f>
        <v>0</v>
      </c>
      <c r="D98" s="323">
        <f>SUM(D97/Q97)</f>
        <v>0</v>
      </c>
      <c r="E98" s="323">
        <f>SUM(E97/Q97)</f>
        <v>0</v>
      </c>
      <c r="F98" s="323">
        <f>SUM(F97/Q97)</f>
        <v>0</v>
      </c>
      <c r="G98" s="323">
        <f>SUM(G97/Q97)</f>
        <v>0</v>
      </c>
      <c r="H98" s="323">
        <f>SUM(H97/Q97)</f>
        <v>0</v>
      </c>
      <c r="I98" s="323">
        <f>SUM(I97/Q97)</f>
        <v>0.8571428571428571</v>
      </c>
      <c r="J98" s="323">
        <f>SUM(J97/Q97)</f>
        <v>0</v>
      </c>
      <c r="K98" s="323">
        <f>SUM(K97/Q97)</f>
        <v>0</v>
      </c>
      <c r="L98" s="323">
        <f>SUM(L97/Q97)</f>
        <v>0.14285714285714285</v>
      </c>
      <c r="M98" s="323">
        <f>SUM(M97/Q97)</f>
        <v>0</v>
      </c>
      <c r="N98" s="323">
        <f>SUM(N97/Q97)</f>
        <v>0</v>
      </c>
      <c r="O98" s="323">
        <f>SUM(O97/Q97)</f>
        <v>0</v>
      </c>
      <c r="P98" s="324">
        <f>SUM(P97/Q97)</f>
        <v>0</v>
      </c>
      <c r="Q98" s="236">
        <f t="shared" si="22"/>
        <v>1</v>
      </c>
      <c r="R98" s="415"/>
      <c r="T98" s="282"/>
      <c r="U98" s="86"/>
      <c r="V98" s="86"/>
      <c r="W98" s="86"/>
      <c r="X98" s="86"/>
      <c r="Y98" s="86"/>
      <c r="Z98" s="86"/>
      <c r="AA98" s="86"/>
      <c r="AB98" s="86"/>
      <c r="AC98" s="86"/>
      <c r="AD98" s="86"/>
      <c r="AE98" s="86"/>
      <c r="AF98" s="86"/>
      <c r="AG98" s="86"/>
      <c r="AH98" s="86"/>
      <c r="AI98" s="86"/>
    </row>
    <row r="99" spans="1:35" s="203" customFormat="1" ht="16.5" hidden="1" thickBot="1" x14ac:dyDescent="0.3">
      <c r="A99" s="2022" t="s">
        <v>694</v>
      </c>
      <c r="B99" s="2023"/>
      <c r="C99" s="2023"/>
      <c r="D99" s="2023"/>
      <c r="E99" s="2023"/>
      <c r="F99" s="2023"/>
      <c r="G99" s="2023"/>
      <c r="H99" s="2023"/>
      <c r="I99" s="2023"/>
      <c r="J99" s="2023"/>
      <c r="K99" s="2023"/>
      <c r="L99" s="2023"/>
      <c r="M99" s="2023"/>
      <c r="N99" s="2023"/>
      <c r="O99" s="2023"/>
      <c r="P99" s="2023"/>
      <c r="Q99" s="2023"/>
      <c r="R99" s="2024"/>
    </row>
    <row r="100" spans="1:35" s="203" customFormat="1" ht="66.75" hidden="1" customHeight="1" thickBot="1" x14ac:dyDescent="0.3">
      <c r="A100" s="75"/>
      <c r="B100" s="725" t="s">
        <v>80</v>
      </c>
      <c r="C100" s="726" t="s">
        <v>81</v>
      </c>
      <c r="D100" s="726" t="s">
        <v>82</v>
      </c>
      <c r="E100" s="726" t="s">
        <v>83</v>
      </c>
      <c r="F100" s="726" t="s">
        <v>84</v>
      </c>
      <c r="G100" s="726" t="s">
        <v>85</v>
      </c>
      <c r="H100" s="726" t="s">
        <v>86</v>
      </c>
      <c r="I100" s="726" t="s">
        <v>87</v>
      </c>
      <c r="J100" s="726" t="s">
        <v>88</v>
      </c>
      <c r="K100" s="726" t="s">
        <v>89</v>
      </c>
      <c r="L100" s="726" t="s">
        <v>90</v>
      </c>
      <c r="M100" s="726" t="s">
        <v>91</v>
      </c>
      <c r="N100" s="726" t="s">
        <v>92</v>
      </c>
      <c r="O100" s="726" t="s">
        <v>93</v>
      </c>
      <c r="P100" s="728" t="s">
        <v>94</v>
      </c>
      <c r="Q100" s="76" t="s">
        <v>95</v>
      </c>
      <c r="R100" s="76" t="s">
        <v>96</v>
      </c>
    </row>
    <row r="101" spans="1:35" s="203" customFormat="1" ht="15.75" hidden="1" thickBot="1" x14ac:dyDescent="0.3">
      <c r="A101" s="2025" t="s">
        <v>76</v>
      </c>
      <c r="B101" s="2028"/>
      <c r="C101" s="2028"/>
      <c r="D101" s="2028"/>
      <c r="E101" s="2028"/>
      <c r="F101" s="2028"/>
      <c r="G101" s="2028"/>
      <c r="H101" s="2028"/>
      <c r="I101" s="2028"/>
      <c r="J101" s="2028"/>
      <c r="K101" s="2028"/>
      <c r="L101" s="2028"/>
      <c r="M101" s="2028"/>
      <c r="N101" s="2028"/>
      <c r="O101" s="2028"/>
      <c r="P101" s="2028"/>
      <c r="Q101" s="2028"/>
      <c r="R101" s="2027"/>
    </row>
    <row r="102" spans="1:35" s="203" customFormat="1" hidden="1" x14ac:dyDescent="0.25">
      <c r="A102" s="1082" t="s">
        <v>44</v>
      </c>
      <c r="B102" s="950">
        <v>0</v>
      </c>
      <c r="C102" s="1124">
        <v>0</v>
      </c>
      <c r="D102" s="1124">
        <v>0</v>
      </c>
      <c r="E102" s="1124">
        <v>0</v>
      </c>
      <c r="F102" s="1124">
        <v>0</v>
      </c>
      <c r="G102" s="1124">
        <v>0</v>
      </c>
      <c r="H102" s="1124">
        <v>0</v>
      </c>
      <c r="I102" s="1124">
        <v>2</v>
      </c>
      <c r="J102" s="1124">
        <v>0</v>
      </c>
      <c r="K102" s="1124">
        <v>0</v>
      </c>
      <c r="L102" s="1124">
        <v>1</v>
      </c>
      <c r="M102" s="1124">
        <v>1</v>
      </c>
      <c r="N102" s="1124">
        <v>0</v>
      </c>
      <c r="O102" s="1124">
        <v>0</v>
      </c>
      <c r="P102" s="1125">
        <v>0</v>
      </c>
      <c r="Q102" s="1134">
        <f t="shared" ref="Q102:Q107" si="24">SUM(B102:P102)</f>
        <v>4</v>
      </c>
      <c r="R102" s="1143">
        <f>SUM(Q102/Q106)</f>
        <v>0.23529411764705882</v>
      </c>
    </row>
    <row r="103" spans="1:35" s="203" customFormat="1" hidden="1" x14ac:dyDescent="0.25">
      <c r="A103" s="1083" t="s">
        <v>48</v>
      </c>
      <c r="B103" s="1126">
        <v>0</v>
      </c>
      <c r="C103" s="1127">
        <v>0</v>
      </c>
      <c r="D103" s="1127">
        <v>0</v>
      </c>
      <c r="E103" s="1127">
        <v>0</v>
      </c>
      <c r="F103" s="1127">
        <v>0</v>
      </c>
      <c r="G103" s="1127">
        <v>0</v>
      </c>
      <c r="H103" s="1127">
        <v>0</v>
      </c>
      <c r="I103" s="1127">
        <v>8</v>
      </c>
      <c r="J103" s="1127">
        <v>0</v>
      </c>
      <c r="K103" s="1127">
        <v>0</v>
      </c>
      <c r="L103" s="1127">
        <v>3</v>
      </c>
      <c r="M103" s="1127">
        <v>1</v>
      </c>
      <c r="N103" s="1127">
        <v>0</v>
      </c>
      <c r="O103" s="1127">
        <v>0</v>
      </c>
      <c r="P103" s="1128">
        <v>0</v>
      </c>
      <c r="Q103" s="1135">
        <f t="shared" si="24"/>
        <v>12</v>
      </c>
      <c r="R103" s="1144">
        <f>SUM(Q103/Q106)</f>
        <v>0.70588235294117652</v>
      </c>
    </row>
    <row r="104" spans="1:35" s="203" customFormat="1" hidden="1" x14ac:dyDescent="0.25">
      <c r="A104" s="1083" t="s">
        <v>45</v>
      </c>
      <c r="B104" s="1126">
        <v>0</v>
      </c>
      <c r="C104" s="1127">
        <v>0</v>
      </c>
      <c r="D104" s="1127">
        <v>0</v>
      </c>
      <c r="E104" s="1127">
        <v>0</v>
      </c>
      <c r="F104" s="1127">
        <v>0</v>
      </c>
      <c r="G104" s="1127">
        <v>0</v>
      </c>
      <c r="H104" s="1127">
        <v>0</v>
      </c>
      <c r="I104" s="1127">
        <v>1</v>
      </c>
      <c r="J104" s="1127">
        <v>0</v>
      </c>
      <c r="K104" s="1127">
        <v>0</v>
      </c>
      <c r="L104" s="1127">
        <v>0</v>
      </c>
      <c r="M104" s="1127">
        <v>0</v>
      </c>
      <c r="N104" s="1127">
        <v>0</v>
      </c>
      <c r="O104" s="1127">
        <v>0</v>
      </c>
      <c r="P104" s="1128">
        <v>0</v>
      </c>
      <c r="Q104" s="1135">
        <f t="shared" si="24"/>
        <v>1</v>
      </c>
      <c r="R104" s="1144">
        <f>SUM(Q104/Q106)</f>
        <v>5.8823529411764705E-2</v>
      </c>
    </row>
    <row r="105" spans="1:35" s="203" customFormat="1" ht="15.75" hidden="1" thickBot="1" x14ac:dyDescent="0.3">
      <c r="A105" s="1084" t="s">
        <v>49</v>
      </c>
      <c r="B105" s="1129">
        <v>0</v>
      </c>
      <c r="C105" s="1130">
        <v>0</v>
      </c>
      <c r="D105" s="1130">
        <v>0</v>
      </c>
      <c r="E105" s="1130">
        <v>0</v>
      </c>
      <c r="F105" s="1130">
        <v>0</v>
      </c>
      <c r="G105" s="1130">
        <v>0</v>
      </c>
      <c r="H105" s="1130">
        <v>0</v>
      </c>
      <c r="I105" s="1130">
        <v>0</v>
      </c>
      <c r="J105" s="1130">
        <v>0</v>
      </c>
      <c r="K105" s="1130">
        <v>0</v>
      </c>
      <c r="L105" s="1130">
        <v>0</v>
      </c>
      <c r="M105" s="1130">
        <v>0</v>
      </c>
      <c r="N105" s="1130">
        <v>0</v>
      </c>
      <c r="O105" s="1130">
        <v>0</v>
      </c>
      <c r="P105" s="1131">
        <v>0</v>
      </c>
      <c r="Q105" s="1136">
        <f t="shared" si="24"/>
        <v>0</v>
      </c>
      <c r="R105" s="1145">
        <f>SUM(Q105/Q106)</f>
        <v>0</v>
      </c>
    </row>
    <row r="106" spans="1:35" s="203" customFormat="1" ht="16.5" hidden="1" thickTop="1" thickBot="1" x14ac:dyDescent="0.3">
      <c r="A106" s="1085" t="s">
        <v>26</v>
      </c>
      <c r="B106" s="1132">
        <f t="shared" ref="B106:P106" si="25">SUM(B102:B105)</f>
        <v>0</v>
      </c>
      <c r="C106" s="1106">
        <f t="shared" si="25"/>
        <v>0</v>
      </c>
      <c r="D106" s="1106">
        <f t="shared" si="25"/>
        <v>0</v>
      </c>
      <c r="E106" s="1106">
        <f t="shared" si="25"/>
        <v>0</v>
      </c>
      <c r="F106" s="1106">
        <f t="shared" si="25"/>
        <v>0</v>
      </c>
      <c r="G106" s="1106">
        <f t="shared" si="25"/>
        <v>0</v>
      </c>
      <c r="H106" s="1106">
        <f t="shared" si="25"/>
        <v>0</v>
      </c>
      <c r="I106" s="1106">
        <f t="shared" si="25"/>
        <v>11</v>
      </c>
      <c r="J106" s="1106">
        <f t="shared" si="25"/>
        <v>0</v>
      </c>
      <c r="K106" s="1106">
        <f t="shared" si="25"/>
        <v>0</v>
      </c>
      <c r="L106" s="1106">
        <f t="shared" si="25"/>
        <v>4</v>
      </c>
      <c r="M106" s="1106">
        <f t="shared" si="25"/>
        <v>2</v>
      </c>
      <c r="N106" s="1106">
        <f t="shared" si="25"/>
        <v>0</v>
      </c>
      <c r="O106" s="1106">
        <f t="shared" si="25"/>
        <v>0</v>
      </c>
      <c r="P106" s="1137">
        <f t="shared" si="25"/>
        <v>0</v>
      </c>
      <c r="Q106" s="1138">
        <f t="shared" si="24"/>
        <v>17</v>
      </c>
      <c r="R106" s="1146">
        <f>SUM(R102:R105)</f>
        <v>1</v>
      </c>
    </row>
    <row r="107" spans="1:35" s="203" customFormat="1" ht="15.75" hidden="1" thickBot="1" x14ac:dyDescent="0.3">
      <c r="A107" s="1086" t="s">
        <v>43</v>
      </c>
      <c r="B107" s="1139">
        <f>SUM(B106/Q106)</f>
        <v>0</v>
      </c>
      <c r="C107" s="1140">
        <f>SUM(C106/Q106)</f>
        <v>0</v>
      </c>
      <c r="D107" s="1140">
        <f>SUM(D106/Q106)</f>
        <v>0</v>
      </c>
      <c r="E107" s="1140">
        <f>SUM(E106/Q106)</f>
        <v>0</v>
      </c>
      <c r="F107" s="1140">
        <f>SUM(F106/Q106)</f>
        <v>0</v>
      </c>
      <c r="G107" s="1140">
        <f>SUM(G106/Q106)</f>
        <v>0</v>
      </c>
      <c r="H107" s="1140">
        <f>SUM(H106/Q106)</f>
        <v>0</v>
      </c>
      <c r="I107" s="1140">
        <f>SUM(I106/Q106)</f>
        <v>0.6470588235294118</v>
      </c>
      <c r="J107" s="1140">
        <f>SUM(J106/Q106)</f>
        <v>0</v>
      </c>
      <c r="K107" s="1140">
        <f>SUM(K106/Q106)</f>
        <v>0</v>
      </c>
      <c r="L107" s="1140">
        <f>SUM(L106/Q106)</f>
        <v>0.23529411764705882</v>
      </c>
      <c r="M107" s="1140">
        <f>SUM(M106/Q106)</f>
        <v>0.11764705882352941</v>
      </c>
      <c r="N107" s="1140">
        <f>SUM(N106/Q106)</f>
        <v>0</v>
      </c>
      <c r="O107" s="1140">
        <f>SUM(O106/Q106)</f>
        <v>0</v>
      </c>
      <c r="P107" s="1141">
        <f>SUM(P106/Q106)</f>
        <v>0</v>
      </c>
      <c r="Q107" s="1142">
        <f t="shared" si="24"/>
        <v>1</v>
      </c>
      <c r="R107" s="415"/>
    </row>
    <row r="108" spans="1:35" s="203" customFormat="1" ht="16.5" hidden="1" customHeight="1" thickBot="1" x14ac:dyDescent="0.3">
      <c r="A108" s="2025" t="s">
        <v>349</v>
      </c>
      <c r="B108" s="2028"/>
      <c r="C108" s="2028"/>
      <c r="D108" s="2028"/>
      <c r="E108" s="2028"/>
      <c r="F108" s="2028"/>
      <c r="G108" s="2028"/>
      <c r="H108" s="2028"/>
      <c r="I108" s="2028"/>
      <c r="J108" s="2028"/>
      <c r="K108" s="2028"/>
      <c r="L108" s="2028"/>
      <c r="M108" s="2028"/>
      <c r="N108" s="2028"/>
      <c r="O108" s="2028"/>
      <c r="P108" s="2028"/>
      <c r="Q108" s="2029"/>
      <c r="R108" s="2030"/>
    </row>
    <row r="109" spans="1:35" s="203" customFormat="1" hidden="1" x14ac:dyDescent="0.25">
      <c r="A109" s="1082" t="s">
        <v>75</v>
      </c>
      <c r="B109" s="950">
        <v>0</v>
      </c>
      <c r="C109" s="1124">
        <v>0</v>
      </c>
      <c r="D109" s="1124">
        <v>0</v>
      </c>
      <c r="E109" s="1124">
        <v>0</v>
      </c>
      <c r="F109" s="1124">
        <v>0</v>
      </c>
      <c r="G109" s="1124">
        <v>0</v>
      </c>
      <c r="H109" s="1124">
        <v>0</v>
      </c>
      <c r="I109" s="1124">
        <v>0</v>
      </c>
      <c r="J109" s="1124">
        <v>0</v>
      </c>
      <c r="K109" s="1124">
        <v>0</v>
      </c>
      <c r="L109" s="1124">
        <v>0</v>
      </c>
      <c r="M109" s="1124">
        <v>0</v>
      </c>
      <c r="N109" s="1124">
        <v>0</v>
      </c>
      <c r="O109" s="1124">
        <v>0</v>
      </c>
      <c r="P109" s="1125">
        <v>0</v>
      </c>
      <c r="Q109" s="1134">
        <f t="shared" ref="Q109:Q114" si="26">SUM(B109:P109)</f>
        <v>0</v>
      </c>
      <c r="R109" s="1143">
        <f>SUM(Q109/Q113)</f>
        <v>0</v>
      </c>
    </row>
    <row r="110" spans="1:35" s="203" customFormat="1" hidden="1" x14ac:dyDescent="0.25">
      <c r="A110" s="1083" t="s">
        <v>46</v>
      </c>
      <c r="B110" s="1126">
        <v>0</v>
      </c>
      <c r="C110" s="1127">
        <v>0</v>
      </c>
      <c r="D110" s="1127">
        <v>0</v>
      </c>
      <c r="E110" s="1127">
        <v>0</v>
      </c>
      <c r="F110" s="1127">
        <v>0</v>
      </c>
      <c r="G110" s="1127">
        <v>0</v>
      </c>
      <c r="H110" s="1127">
        <v>0</v>
      </c>
      <c r="I110" s="1127">
        <v>3</v>
      </c>
      <c r="J110" s="1127">
        <v>0</v>
      </c>
      <c r="K110" s="1127">
        <v>0</v>
      </c>
      <c r="L110" s="1127">
        <v>2</v>
      </c>
      <c r="M110" s="1127">
        <v>1</v>
      </c>
      <c r="N110" s="1127">
        <v>0</v>
      </c>
      <c r="O110" s="1127">
        <v>0</v>
      </c>
      <c r="P110" s="1128">
        <v>0</v>
      </c>
      <c r="Q110" s="1135">
        <f t="shared" si="26"/>
        <v>6</v>
      </c>
      <c r="R110" s="1144">
        <f>SUM(Q110/Q113)</f>
        <v>0.35294117647058826</v>
      </c>
    </row>
    <row r="111" spans="1:35" s="203" customFormat="1" hidden="1" x14ac:dyDescent="0.25">
      <c r="A111" s="1083" t="s">
        <v>47</v>
      </c>
      <c r="B111" s="1126">
        <v>0</v>
      </c>
      <c r="C111" s="1127">
        <v>0</v>
      </c>
      <c r="D111" s="1127">
        <v>0</v>
      </c>
      <c r="E111" s="1127">
        <v>0</v>
      </c>
      <c r="F111" s="1127">
        <v>0</v>
      </c>
      <c r="G111" s="1127">
        <v>0</v>
      </c>
      <c r="H111" s="1127">
        <v>0</v>
      </c>
      <c r="I111" s="1127">
        <v>4</v>
      </c>
      <c r="J111" s="1127">
        <v>0</v>
      </c>
      <c r="K111" s="1127">
        <v>0</v>
      </c>
      <c r="L111" s="1127">
        <v>2</v>
      </c>
      <c r="M111" s="1127">
        <v>1</v>
      </c>
      <c r="N111" s="1127">
        <v>0</v>
      </c>
      <c r="O111" s="1127">
        <v>0</v>
      </c>
      <c r="P111" s="1128">
        <v>0</v>
      </c>
      <c r="Q111" s="1135">
        <f t="shared" si="26"/>
        <v>7</v>
      </c>
      <c r="R111" s="1144">
        <f>SUM(Q111/Q113)</f>
        <v>0.41176470588235292</v>
      </c>
      <c r="T111" s="86"/>
      <c r="U111" s="86"/>
      <c r="V111" s="86"/>
      <c r="W111" s="86"/>
      <c r="X111" s="86"/>
      <c r="Y111" s="86"/>
      <c r="Z111" s="86"/>
      <c r="AA111" s="86"/>
      <c r="AB111" s="86"/>
      <c r="AC111" s="86"/>
      <c r="AD111" s="86"/>
      <c r="AE111" s="86"/>
      <c r="AF111" s="86"/>
      <c r="AG111" s="86"/>
      <c r="AH111" s="86"/>
      <c r="AI111" s="86"/>
    </row>
    <row r="112" spans="1:35" s="203" customFormat="1" ht="15.75" hidden="1" thickBot="1" x14ac:dyDescent="0.3">
      <c r="A112" s="1084" t="s">
        <v>77</v>
      </c>
      <c r="B112" s="1129">
        <v>0</v>
      </c>
      <c r="C112" s="1130">
        <v>0</v>
      </c>
      <c r="D112" s="1130">
        <v>0</v>
      </c>
      <c r="E112" s="1130">
        <v>0</v>
      </c>
      <c r="F112" s="1130">
        <v>0</v>
      </c>
      <c r="G112" s="1130">
        <v>0</v>
      </c>
      <c r="H112" s="1130">
        <v>0</v>
      </c>
      <c r="I112" s="1130">
        <v>4</v>
      </c>
      <c r="J112" s="1130">
        <v>0</v>
      </c>
      <c r="K112" s="1130">
        <v>0</v>
      </c>
      <c r="L112" s="1130">
        <v>0</v>
      </c>
      <c r="M112" s="1130">
        <v>0</v>
      </c>
      <c r="N112" s="1130">
        <v>0</v>
      </c>
      <c r="O112" s="1130">
        <v>0</v>
      </c>
      <c r="P112" s="1131">
        <v>0</v>
      </c>
      <c r="Q112" s="1136">
        <f t="shared" si="26"/>
        <v>4</v>
      </c>
      <c r="R112" s="1145">
        <f>SUM(Q112/Q113)</f>
        <v>0.23529411764705882</v>
      </c>
      <c r="T112" s="282"/>
      <c r="U112" s="282"/>
      <c r="V112" s="282"/>
      <c r="W112" s="282"/>
      <c r="X112" s="282"/>
      <c r="Y112" s="282"/>
      <c r="Z112" s="282"/>
      <c r="AA112" s="282"/>
      <c r="AB112" s="282"/>
      <c r="AC112" s="282"/>
      <c r="AD112" s="282"/>
      <c r="AE112" s="282"/>
      <c r="AF112" s="282"/>
      <c r="AG112" s="282"/>
      <c r="AH112" s="282"/>
      <c r="AI112" s="282"/>
    </row>
    <row r="113" spans="1:35" s="203" customFormat="1" ht="16.5" hidden="1" thickTop="1" thickBot="1" x14ac:dyDescent="0.3">
      <c r="A113" s="1085" t="s">
        <v>26</v>
      </c>
      <c r="B113" s="1132">
        <f t="shared" ref="B113:P113" si="27">SUM(B109:B112)</f>
        <v>0</v>
      </c>
      <c r="C113" s="1106">
        <f t="shared" si="27"/>
        <v>0</v>
      </c>
      <c r="D113" s="1106">
        <f t="shared" si="27"/>
        <v>0</v>
      </c>
      <c r="E113" s="1106">
        <f t="shared" si="27"/>
        <v>0</v>
      </c>
      <c r="F113" s="1106">
        <f t="shared" si="27"/>
        <v>0</v>
      </c>
      <c r="G113" s="1106">
        <f t="shared" si="27"/>
        <v>0</v>
      </c>
      <c r="H113" s="1106">
        <f t="shared" si="27"/>
        <v>0</v>
      </c>
      <c r="I113" s="1106">
        <f t="shared" si="27"/>
        <v>11</v>
      </c>
      <c r="J113" s="1106">
        <f t="shared" si="27"/>
        <v>0</v>
      </c>
      <c r="K113" s="1106">
        <f t="shared" si="27"/>
        <v>0</v>
      </c>
      <c r="L113" s="1106">
        <f t="shared" si="27"/>
        <v>4</v>
      </c>
      <c r="M113" s="1106">
        <f t="shared" si="27"/>
        <v>2</v>
      </c>
      <c r="N113" s="1106">
        <f t="shared" si="27"/>
        <v>0</v>
      </c>
      <c r="O113" s="1106">
        <f t="shared" si="27"/>
        <v>0</v>
      </c>
      <c r="P113" s="1133">
        <f t="shared" si="27"/>
        <v>0</v>
      </c>
      <c r="Q113" s="1138">
        <f t="shared" si="26"/>
        <v>17</v>
      </c>
      <c r="R113" s="1146">
        <f>SUM(R109:R112)</f>
        <v>1</v>
      </c>
      <c r="T113" s="282"/>
      <c r="U113" s="86"/>
      <c r="V113" s="86"/>
      <c r="W113" s="86"/>
      <c r="X113" s="86"/>
      <c r="Y113" s="86"/>
      <c r="Z113" s="86"/>
      <c r="AA113" s="86"/>
      <c r="AB113" s="86"/>
      <c r="AC113" s="86"/>
      <c r="AD113" s="86"/>
      <c r="AE113" s="86"/>
      <c r="AF113" s="86"/>
      <c r="AG113" s="86"/>
      <c r="AH113" s="86"/>
      <c r="AI113" s="86"/>
    </row>
    <row r="114" spans="1:35" s="203" customFormat="1" ht="17.25" hidden="1" customHeight="1" thickBot="1" x14ac:dyDescent="0.3">
      <c r="A114" s="1086" t="s">
        <v>43</v>
      </c>
      <c r="B114" s="1139">
        <f>SUM(B113/Q113)</f>
        <v>0</v>
      </c>
      <c r="C114" s="1140">
        <f>SUM(C113/Q113)</f>
        <v>0</v>
      </c>
      <c r="D114" s="1140">
        <f>SUM(D113/Q113)</f>
        <v>0</v>
      </c>
      <c r="E114" s="1140">
        <f>SUM(E113/Q113)</f>
        <v>0</v>
      </c>
      <c r="F114" s="1140">
        <f>SUM(F113/Q113)</f>
        <v>0</v>
      </c>
      <c r="G114" s="1140">
        <f>SUM(G113/Q113)</f>
        <v>0</v>
      </c>
      <c r="H114" s="1140">
        <f>SUM(H113/Q113)</f>
        <v>0</v>
      </c>
      <c r="I114" s="1140">
        <f>SUM(I113/Q113)</f>
        <v>0.6470588235294118</v>
      </c>
      <c r="J114" s="1140">
        <f>SUM(J113/Q113)</f>
        <v>0</v>
      </c>
      <c r="K114" s="1140">
        <f>SUM(K113/Q113)</f>
        <v>0</v>
      </c>
      <c r="L114" s="1140">
        <f>SUM(L113/Q113)</f>
        <v>0.23529411764705882</v>
      </c>
      <c r="M114" s="1140">
        <f>SUM(M113/Q113)</f>
        <v>0.11764705882352941</v>
      </c>
      <c r="N114" s="1140">
        <f>SUM(N113/Q113)</f>
        <v>0</v>
      </c>
      <c r="O114" s="1140">
        <f>SUM(O113/Q113)</f>
        <v>0</v>
      </c>
      <c r="P114" s="1141">
        <f>SUM(P113/Q113)</f>
        <v>0</v>
      </c>
      <c r="Q114" s="1142">
        <f t="shared" si="26"/>
        <v>1</v>
      </c>
      <c r="R114" s="415"/>
      <c r="T114" s="282"/>
      <c r="U114" s="86"/>
      <c r="V114" s="86"/>
      <c r="W114" s="86"/>
      <c r="X114" s="86"/>
      <c r="Y114" s="86"/>
      <c r="Z114" s="86"/>
      <c r="AA114" s="86"/>
      <c r="AB114" s="86"/>
      <c r="AC114" s="86"/>
      <c r="AD114" s="86"/>
      <c r="AE114" s="86"/>
      <c r="AF114" s="86"/>
      <c r="AG114" s="86"/>
      <c r="AH114" s="86"/>
      <c r="AI114" s="86"/>
    </row>
    <row r="115" spans="1:35" s="203" customFormat="1" ht="16.5" hidden="1" thickBot="1" x14ac:dyDescent="0.3">
      <c r="A115" s="2022" t="s">
        <v>491</v>
      </c>
      <c r="B115" s="2023"/>
      <c r="C115" s="2023"/>
      <c r="D115" s="2023"/>
      <c r="E115" s="2023"/>
      <c r="F115" s="2023"/>
      <c r="G115" s="2023"/>
      <c r="H115" s="2023"/>
      <c r="I115" s="2023"/>
      <c r="J115" s="2023"/>
      <c r="K115" s="2023"/>
      <c r="L115" s="2023"/>
      <c r="M115" s="2023"/>
      <c r="N115" s="2023"/>
      <c r="O115" s="2023"/>
      <c r="P115" s="2023"/>
      <c r="Q115" s="2023"/>
      <c r="R115" s="2024"/>
    </row>
    <row r="116" spans="1:35" s="203" customFormat="1" ht="66.75" hidden="1" customHeight="1" thickBot="1" x14ac:dyDescent="0.3">
      <c r="A116" s="75"/>
      <c r="B116" s="725" t="s">
        <v>80</v>
      </c>
      <c r="C116" s="726" t="s">
        <v>81</v>
      </c>
      <c r="D116" s="726" t="s">
        <v>82</v>
      </c>
      <c r="E116" s="726" t="s">
        <v>83</v>
      </c>
      <c r="F116" s="726" t="s">
        <v>84</v>
      </c>
      <c r="G116" s="726" t="s">
        <v>85</v>
      </c>
      <c r="H116" s="726" t="s">
        <v>86</v>
      </c>
      <c r="I116" s="726" t="s">
        <v>87</v>
      </c>
      <c r="J116" s="726" t="s">
        <v>88</v>
      </c>
      <c r="K116" s="726" t="s">
        <v>89</v>
      </c>
      <c r="L116" s="726" t="s">
        <v>90</v>
      </c>
      <c r="M116" s="726" t="s">
        <v>91</v>
      </c>
      <c r="N116" s="726" t="s">
        <v>92</v>
      </c>
      <c r="O116" s="726" t="s">
        <v>93</v>
      </c>
      <c r="P116" s="728" t="s">
        <v>94</v>
      </c>
      <c r="Q116" s="76" t="s">
        <v>95</v>
      </c>
      <c r="R116" s="76" t="s">
        <v>96</v>
      </c>
    </row>
    <row r="117" spans="1:35" s="203" customFormat="1" ht="15.75" hidden="1" thickBot="1" x14ac:dyDescent="0.3">
      <c r="A117" s="2025" t="s">
        <v>76</v>
      </c>
      <c r="B117" s="2028"/>
      <c r="C117" s="2028"/>
      <c r="D117" s="2028"/>
      <c r="E117" s="2028"/>
      <c r="F117" s="2028"/>
      <c r="G117" s="2028"/>
      <c r="H117" s="2028"/>
      <c r="I117" s="2028"/>
      <c r="J117" s="2028"/>
      <c r="K117" s="2028"/>
      <c r="L117" s="2028"/>
      <c r="M117" s="2028"/>
      <c r="N117" s="2028"/>
      <c r="O117" s="2028"/>
      <c r="P117" s="2028"/>
      <c r="Q117" s="2028"/>
      <c r="R117" s="2027"/>
    </row>
    <row r="118" spans="1:35" s="203" customFormat="1" hidden="1" x14ac:dyDescent="0.25">
      <c r="A118" s="1082" t="s">
        <v>44</v>
      </c>
      <c r="B118" s="950">
        <v>0</v>
      </c>
      <c r="C118" s="1124">
        <v>0</v>
      </c>
      <c r="D118" s="1124">
        <v>0</v>
      </c>
      <c r="E118" s="1124">
        <v>0</v>
      </c>
      <c r="F118" s="1124">
        <v>0</v>
      </c>
      <c r="G118" s="1124">
        <v>0</v>
      </c>
      <c r="H118" s="1124">
        <v>0</v>
      </c>
      <c r="I118" s="1124">
        <v>4</v>
      </c>
      <c r="J118" s="1124">
        <v>0</v>
      </c>
      <c r="K118" s="1124">
        <v>0</v>
      </c>
      <c r="L118" s="1124">
        <v>1</v>
      </c>
      <c r="M118" s="1124">
        <v>0</v>
      </c>
      <c r="N118" s="1124">
        <v>0</v>
      </c>
      <c r="O118" s="1124">
        <v>0</v>
      </c>
      <c r="P118" s="1125">
        <v>0</v>
      </c>
      <c r="Q118" s="1134">
        <f t="shared" ref="Q118:Q123" si="28">SUM(B118:P118)</f>
        <v>5</v>
      </c>
      <c r="R118" s="1143">
        <v>0.312</v>
      </c>
    </row>
    <row r="119" spans="1:35" s="203" customFormat="1" hidden="1" x14ac:dyDescent="0.25">
      <c r="A119" s="1083" t="s">
        <v>48</v>
      </c>
      <c r="B119" s="1126">
        <v>0</v>
      </c>
      <c r="C119" s="1127">
        <v>0</v>
      </c>
      <c r="D119" s="1127">
        <v>0</v>
      </c>
      <c r="E119" s="1127">
        <v>0</v>
      </c>
      <c r="F119" s="1127">
        <v>0</v>
      </c>
      <c r="G119" s="1127">
        <v>0</v>
      </c>
      <c r="H119" s="1127">
        <v>0</v>
      </c>
      <c r="I119" s="1127">
        <v>7</v>
      </c>
      <c r="J119" s="1127">
        <v>0</v>
      </c>
      <c r="K119" s="1127">
        <v>0</v>
      </c>
      <c r="L119" s="1127">
        <v>4</v>
      </c>
      <c r="M119" s="1127">
        <v>0</v>
      </c>
      <c r="N119" s="1127">
        <v>0</v>
      </c>
      <c r="O119" s="1127">
        <v>0</v>
      </c>
      <c r="P119" s="1128">
        <v>0</v>
      </c>
      <c r="Q119" s="1135">
        <f t="shared" si="28"/>
        <v>11</v>
      </c>
      <c r="R119" s="1144">
        <f>SUM(Q119/Q122)</f>
        <v>0.6875</v>
      </c>
      <c r="S119" s="933"/>
    </row>
    <row r="120" spans="1:35" s="203" customFormat="1" hidden="1" x14ac:dyDescent="0.25">
      <c r="A120" s="1083" t="s">
        <v>45</v>
      </c>
      <c r="B120" s="1126">
        <v>0</v>
      </c>
      <c r="C120" s="1127">
        <v>0</v>
      </c>
      <c r="D120" s="1127">
        <v>0</v>
      </c>
      <c r="E120" s="1127">
        <v>0</v>
      </c>
      <c r="F120" s="1127">
        <v>0</v>
      </c>
      <c r="G120" s="1127">
        <v>0</v>
      </c>
      <c r="H120" s="1127">
        <v>0</v>
      </c>
      <c r="I120" s="1127">
        <v>0</v>
      </c>
      <c r="J120" s="1127">
        <v>0</v>
      </c>
      <c r="K120" s="1127">
        <v>0</v>
      </c>
      <c r="L120" s="1127">
        <v>0</v>
      </c>
      <c r="M120" s="1127">
        <v>0</v>
      </c>
      <c r="N120" s="1127">
        <v>0</v>
      </c>
      <c r="O120" s="1127">
        <v>0</v>
      </c>
      <c r="P120" s="1128">
        <v>0</v>
      </c>
      <c r="Q120" s="1135">
        <f t="shared" si="28"/>
        <v>0</v>
      </c>
      <c r="R120" s="1144">
        <f>SUM(Q120/Q122)</f>
        <v>0</v>
      </c>
      <c r="S120" s="933"/>
    </row>
    <row r="121" spans="1:35" s="203" customFormat="1" ht="15.75" hidden="1" thickBot="1" x14ac:dyDescent="0.3">
      <c r="A121" s="1084" t="s">
        <v>49</v>
      </c>
      <c r="B121" s="1129">
        <v>0</v>
      </c>
      <c r="C121" s="1130">
        <v>0</v>
      </c>
      <c r="D121" s="1130">
        <v>0</v>
      </c>
      <c r="E121" s="1130">
        <v>0</v>
      </c>
      <c r="F121" s="1130">
        <v>0</v>
      </c>
      <c r="G121" s="1130">
        <v>0</v>
      </c>
      <c r="H121" s="1130">
        <v>0</v>
      </c>
      <c r="I121" s="1130">
        <v>0</v>
      </c>
      <c r="J121" s="1130">
        <v>0</v>
      </c>
      <c r="K121" s="1130">
        <v>0</v>
      </c>
      <c r="L121" s="1130">
        <v>0</v>
      </c>
      <c r="M121" s="1130">
        <v>0</v>
      </c>
      <c r="N121" s="1130">
        <v>0</v>
      </c>
      <c r="O121" s="1130">
        <v>0</v>
      </c>
      <c r="P121" s="1131">
        <v>0</v>
      </c>
      <c r="Q121" s="1136">
        <f t="shared" si="28"/>
        <v>0</v>
      </c>
      <c r="R121" s="1145">
        <f>SUM(Q121/Q122)</f>
        <v>0</v>
      </c>
      <c r="S121" s="629"/>
    </row>
    <row r="122" spans="1:35" s="203" customFormat="1" ht="16.5" hidden="1" thickTop="1" thickBot="1" x14ac:dyDescent="0.3">
      <c r="A122" s="1085" t="s">
        <v>26</v>
      </c>
      <c r="B122" s="1132">
        <f t="shared" ref="B122:P122" si="29">SUM(B118:B121)</f>
        <v>0</v>
      </c>
      <c r="C122" s="1106">
        <f t="shared" si="29"/>
        <v>0</v>
      </c>
      <c r="D122" s="1106">
        <f t="shared" si="29"/>
        <v>0</v>
      </c>
      <c r="E122" s="1106">
        <f t="shared" si="29"/>
        <v>0</v>
      </c>
      <c r="F122" s="1106">
        <f t="shared" si="29"/>
        <v>0</v>
      </c>
      <c r="G122" s="1106">
        <f t="shared" si="29"/>
        <v>0</v>
      </c>
      <c r="H122" s="1106">
        <f t="shared" si="29"/>
        <v>0</v>
      </c>
      <c r="I122" s="1106">
        <f t="shared" si="29"/>
        <v>11</v>
      </c>
      <c r="J122" s="1106">
        <f t="shared" si="29"/>
        <v>0</v>
      </c>
      <c r="K122" s="1106">
        <f t="shared" si="29"/>
        <v>0</v>
      </c>
      <c r="L122" s="1106">
        <f t="shared" si="29"/>
        <v>5</v>
      </c>
      <c r="M122" s="1106">
        <f t="shared" si="29"/>
        <v>0</v>
      </c>
      <c r="N122" s="1106">
        <f t="shared" si="29"/>
        <v>0</v>
      </c>
      <c r="O122" s="1106">
        <f t="shared" si="29"/>
        <v>0</v>
      </c>
      <c r="P122" s="1133">
        <f t="shared" si="29"/>
        <v>0</v>
      </c>
      <c r="Q122" s="1138">
        <f t="shared" si="28"/>
        <v>16</v>
      </c>
      <c r="R122" s="1146">
        <f>SUM(R118:R121)</f>
        <v>0.99950000000000006</v>
      </c>
    </row>
    <row r="123" spans="1:35" s="203" customFormat="1" ht="15.75" hidden="1" thickBot="1" x14ac:dyDescent="0.3">
      <c r="A123" s="1086" t="s">
        <v>43</v>
      </c>
      <c r="B123" s="1139">
        <f>SUM(B122/Q122)</f>
        <v>0</v>
      </c>
      <c r="C123" s="1140">
        <f>SUM(C122/Q122)</f>
        <v>0</v>
      </c>
      <c r="D123" s="1140">
        <f>SUM(D122/Q122)</f>
        <v>0</v>
      </c>
      <c r="E123" s="1140">
        <f>SUM(E122/Q122)</f>
        <v>0</v>
      </c>
      <c r="F123" s="1140">
        <f>SUM(F122/Q122)</f>
        <v>0</v>
      </c>
      <c r="G123" s="1140">
        <f>SUM(G122/Q122)</f>
        <v>0</v>
      </c>
      <c r="H123" s="1140">
        <f>SUM(H122/Q122)</f>
        <v>0</v>
      </c>
      <c r="I123" s="1140">
        <f>SUM(I122/Q122)</f>
        <v>0.6875</v>
      </c>
      <c r="J123" s="1140">
        <f>SUM(J122/Q122)</f>
        <v>0</v>
      </c>
      <c r="K123" s="1140">
        <f>SUM(K122/Q122)</f>
        <v>0</v>
      </c>
      <c r="L123" s="1140">
        <v>0.312</v>
      </c>
      <c r="M123" s="1140">
        <f>SUM(M122/Q122)</f>
        <v>0</v>
      </c>
      <c r="N123" s="1140">
        <f>SUM(N122/Q122)</f>
        <v>0</v>
      </c>
      <c r="O123" s="1140">
        <f>SUM(O122/Q122)</f>
        <v>0</v>
      </c>
      <c r="P123" s="1141">
        <f>SUM(P122/Q122)</f>
        <v>0</v>
      </c>
      <c r="Q123" s="1142">
        <f t="shared" si="28"/>
        <v>0.99950000000000006</v>
      </c>
      <c r="R123" s="415"/>
      <c r="S123" s="629"/>
    </row>
    <row r="124" spans="1:35" s="203" customFormat="1" ht="16.5" hidden="1" customHeight="1" thickBot="1" x14ac:dyDescent="0.3">
      <c r="A124" s="2025" t="s">
        <v>349</v>
      </c>
      <c r="B124" s="2028"/>
      <c r="C124" s="2028"/>
      <c r="D124" s="2028"/>
      <c r="E124" s="2028"/>
      <c r="F124" s="2028"/>
      <c r="G124" s="2028"/>
      <c r="H124" s="2028"/>
      <c r="I124" s="2028"/>
      <c r="J124" s="2028"/>
      <c r="K124" s="2028"/>
      <c r="L124" s="2028"/>
      <c r="M124" s="2028"/>
      <c r="N124" s="2028"/>
      <c r="O124" s="2028"/>
      <c r="P124" s="2028"/>
      <c r="Q124" s="2029"/>
      <c r="R124" s="2030"/>
    </row>
    <row r="125" spans="1:35" s="203" customFormat="1" hidden="1" x14ac:dyDescent="0.25">
      <c r="A125" s="1082" t="s">
        <v>75</v>
      </c>
      <c r="B125" s="950">
        <v>0</v>
      </c>
      <c r="C125" s="1124">
        <v>0</v>
      </c>
      <c r="D125" s="1124">
        <v>0</v>
      </c>
      <c r="E125" s="1124">
        <v>0</v>
      </c>
      <c r="F125" s="1124">
        <v>0</v>
      </c>
      <c r="G125" s="1124">
        <v>0</v>
      </c>
      <c r="H125" s="1124">
        <v>0</v>
      </c>
      <c r="I125" s="1124">
        <v>0</v>
      </c>
      <c r="J125" s="1124">
        <v>0</v>
      </c>
      <c r="K125" s="1124">
        <v>0</v>
      </c>
      <c r="L125" s="1124">
        <v>0</v>
      </c>
      <c r="M125" s="1124">
        <v>0</v>
      </c>
      <c r="N125" s="1124">
        <v>0</v>
      </c>
      <c r="O125" s="1124">
        <v>0</v>
      </c>
      <c r="P125" s="1125">
        <v>0</v>
      </c>
      <c r="Q125" s="1134">
        <f t="shared" ref="Q125:Q130" si="30">SUM(B125:P125)</f>
        <v>0</v>
      </c>
      <c r="R125" s="1143">
        <f>SUM(Q125/Q129)</f>
        <v>0</v>
      </c>
      <c r="S125" s="933"/>
    </row>
    <row r="126" spans="1:35" s="203" customFormat="1" hidden="1" x14ac:dyDescent="0.25">
      <c r="A126" s="1083" t="s">
        <v>46</v>
      </c>
      <c r="B126" s="1126">
        <v>0</v>
      </c>
      <c r="C126" s="1127">
        <v>0</v>
      </c>
      <c r="D126" s="1127">
        <v>0</v>
      </c>
      <c r="E126" s="1127">
        <v>0</v>
      </c>
      <c r="F126" s="1127">
        <v>0</v>
      </c>
      <c r="G126" s="1127">
        <v>0</v>
      </c>
      <c r="H126" s="1127">
        <v>0</v>
      </c>
      <c r="I126" s="1127">
        <v>4</v>
      </c>
      <c r="J126" s="1127">
        <v>0</v>
      </c>
      <c r="K126" s="1127">
        <v>0</v>
      </c>
      <c r="L126" s="1127">
        <v>0</v>
      </c>
      <c r="M126" s="1127">
        <v>0</v>
      </c>
      <c r="N126" s="1127">
        <v>0</v>
      </c>
      <c r="O126" s="1127">
        <v>0</v>
      </c>
      <c r="P126" s="1128">
        <v>0</v>
      </c>
      <c r="Q126" s="1135">
        <f t="shared" si="30"/>
        <v>4</v>
      </c>
      <c r="R126" s="1144">
        <f>SUM(Q126/Q129)</f>
        <v>0.25</v>
      </c>
    </row>
    <row r="127" spans="1:35" s="203" customFormat="1" hidden="1" x14ac:dyDescent="0.25">
      <c r="A127" s="1083" t="s">
        <v>47</v>
      </c>
      <c r="B127" s="1126">
        <v>0</v>
      </c>
      <c r="C127" s="1127">
        <v>0</v>
      </c>
      <c r="D127" s="1127">
        <v>0</v>
      </c>
      <c r="E127" s="1127">
        <v>0</v>
      </c>
      <c r="F127" s="1127">
        <v>0</v>
      </c>
      <c r="G127" s="1127">
        <v>0</v>
      </c>
      <c r="H127" s="1127">
        <v>0</v>
      </c>
      <c r="I127" s="1127">
        <v>2</v>
      </c>
      <c r="J127" s="1127">
        <v>0</v>
      </c>
      <c r="K127" s="1127">
        <v>0</v>
      </c>
      <c r="L127" s="1127">
        <v>3</v>
      </c>
      <c r="M127" s="1127">
        <v>0</v>
      </c>
      <c r="N127" s="1127">
        <v>0</v>
      </c>
      <c r="O127" s="1127">
        <v>0</v>
      </c>
      <c r="P127" s="1128">
        <v>0</v>
      </c>
      <c r="Q127" s="1135">
        <f t="shared" si="30"/>
        <v>5</v>
      </c>
      <c r="R127" s="1144">
        <v>0.312</v>
      </c>
      <c r="T127" s="86"/>
      <c r="U127" s="86"/>
      <c r="V127" s="86"/>
      <c r="W127" s="86"/>
      <c r="X127" s="86"/>
      <c r="Y127" s="86"/>
      <c r="Z127" s="86"/>
      <c r="AA127" s="86"/>
      <c r="AB127" s="86"/>
      <c r="AC127" s="86"/>
      <c r="AD127" s="86"/>
      <c r="AE127" s="86"/>
      <c r="AF127" s="86"/>
      <c r="AG127" s="86"/>
      <c r="AH127" s="86"/>
      <c r="AI127" s="86"/>
    </row>
    <row r="128" spans="1:35" s="203" customFormat="1" ht="15.75" hidden="1" thickBot="1" x14ac:dyDescent="0.3">
      <c r="A128" s="1084" t="s">
        <v>77</v>
      </c>
      <c r="B128" s="1129">
        <v>0</v>
      </c>
      <c r="C128" s="1130">
        <v>0</v>
      </c>
      <c r="D128" s="1130">
        <v>0</v>
      </c>
      <c r="E128" s="1130">
        <v>0</v>
      </c>
      <c r="F128" s="1130">
        <v>0</v>
      </c>
      <c r="G128" s="1130">
        <v>0</v>
      </c>
      <c r="H128" s="1130">
        <v>0</v>
      </c>
      <c r="I128" s="1130">
        <v>5</v>
      </c>
      <c r="J128" s="1130">
        <v>0</v>
      </c>
      <c r="K128" s="1130">
        <v>0</v>
      </c>
      <c r="L128" s="1130">
        <v>2</v>
      </c>
      <c r="M128" s="1130">
        <v>0</v>
      </c>
      <c r="N128" s="1130">
        <v>0</v>
      </c>
      <c r="O128" s="1130">
        <v>0</v>
      </c>
      <c r="P128" s="1131">
        <v>0</v>
      </c>
      <c r="Q128" s="1136">
        <f t="shared" si="30"/>
        <v>7</v>
      </c>
      <c r="R128" s="1145">
        <f>SUM(Q128/Q129)</f>
        <v>0.4375</v>
      </c>
      <c r="T128" s="282"/>
      <c r="U128" s="282"/>
      <c r="V128" s="282"/>
      <c r="W128" s="282"/>
      <c r="X128" s="282"/>
      <c r="Y128" s="282"/>
      <c r="Z128" s="282"/>
      <c r="AA128" s="282"/>
      <c r="AB128" s="282"/>
      <c r="AC128" s="282"/>
      <c r="AD128" s="282"/>
      <c r="AE128" s="282"/>
      <c r="AF128" s="282"/>
      <c r="AG128" s="282"/>
      <c r="AH128" s="282"/>
      <c r="AI128" s="282"/>
    </row>
    <row r="129" spans="1:35" s="203" customFormat="1" ht="16.5" hidden="1" thickTop="1" thickBot="1" x14ac:dyDescent="0.3">
      <c r="A129" s="1085" t="s">
        <v>26</v>
      </c>
      <c r="B129" s="1132">
        <f t="shared" ref="B129:P129" si="31">SUM(B125:B128)</f>
        <v>0</v>
      </c>
      <c r="C129" s="1106">
        <f t="shared" si="31"/>
        <v>0</v>
      </c>
      <c r="D129" s="1106">
        <f t="shared" si="31"/>
        <v>0</v>
      </c>
      <c r="E129" s="1106">
        <f t="shared" si="31"/>
        <v>0</v>
      </c>
      <c r="F129" s="1106">
        <f t="shared" si="31"/>
        <v>0</v>
      </c>
      <c r="G129" s="1106">
        <f t="shared" si="31"/>
        <v>0</v>
      </c>
      <c r="H129" s="1106">
        <f t="shared" si="31"/>
        <v>0</v>
      </c>
      <c r="I129" s="1106">
        <f t="shared" si="31"/>
        <v>11</v>
      </c>
      <c r="J129" s="1106">
        <f t="shared" si="31"/>
        <v>0</v>
      </c>
      <c r="K129" s="1106">
        <f t="shared" si="31"/>
        <v>0</v>
      </c>
      <c r="L129" s="1106">
        <f t="shared" si="31"/>
        <v>5</v>
      </c>
      <c r="M129" s="1106">
        <f t="shared" si="31"/>
        <v>0</v>
      </c>
      <c r="N129" s="1106">
        <f t="shared" si="31"/>
        <v>0</v>
      </c>
      <c r="O129" s="1106">
        <f t="shared" si="31"/>
        <v>0</v>
      </c>
      <c r="P129" s="1133">
        <f t="shared" si="31"/>
        <v>0</v>
      </c>
      <c r="Q129" s="1138">
        <f t="shared" si="30"/>
        <v>16</v>
      </c>
      <c r="R129" s="1146">
        <f>SUM(R125:R128)</f>
        <v>0.99950000000000006</v>
      </c>
      <c r="T129" s="282"/>
      <c r="U129" s="86"/>
      <c r="V129" s="86"/>
      <c r="W129" s="86"/>
      <c r="X129" s="86"/>
      <c r="Y129" s="86"/>
      <c r="Z129" s="86"/>
      <c r="AA129" s="86"/>
      <c r="AB129" s="86"/>
      <c r="AC129" s="86"/>
      <c r="AD129" s="86"/>
      <c r="AE129" s="86"/>
      <c r="AF129" s="86"/>
      <c r="AG129" s="86"/>
      <c r="AH129" s="86"/>
      <c r="AI129" s="86"/>
    </row>
    <row r="130" spans="1:35" s="203" customFormat="1" ht="17.25" hidden="1" customHeight="1" thickBot="1" x14ac:dyDescent="0.3">
      <c r="A130" s="1086" t="s">
        <v>43</v>
      </c>
      <c r="B130" s="1139">
        <f>SUM(B129/Q129)</f>
        <v>0</v>
      </c>
      <c r="C130" s="1140">
        <f>SUM(C129/Q129)</f>
        <v>0</v>
      </c>
      <c r="D130" s="1140">
        <f>SUM(D129/Q129)</f>
        <v>0</v>
      </c>
      <c r="E130" s="1140">
        <f>SUM(E129/Q129)</f>
        <v>0</v>
      </c>
      <c r="F130" s="1140">
        <f>SUM(F129/Q129)</f>
        <v>0</v>
      </c>
      <c r="G130" s="1140">
        <f>SUM(G129/Q129)</f>
        <v>0</v>
      </c>
      <c r="H130" s="1140">
        <f>SUM(H129/Q129)</f>
        <v>0</v>
      </c>
      <c r="I130" s="1140">
        <f>SUM(I129/Q129)</f>
        <v>0.6875</v>
      </c>
      <c r="J130" s="1140">
        <f>SUM(J129/Q129)</f>
        <v>0</v>
      </c>
      <c r="K130" s="1140">
        <f>SUM(K129/Q129)</f>
        <v>0</v>
      </c>
      <c r="L130" s="1140">
        <v>0.312</v>
      </c>
      <c r="M130" s="1140">
        <f>SUM(M129/Q129)</f>
        <v>0</v>
      </c>
      <c r="N130" s="1140">
        <f>SUM(N129/Q129)</f>
        <v>0</v>
      </c>
      <c r="O130" s="1140">
        <f>SUM(O129/Q129)</f>
        <v>0</v>
      </c>
      <c r="P130" s="1141">
        <f>SUM(P129/Q129)</f>
        <v>0</v>
      </c>
      <c r="Q130" s="1142">
        <f t="shared" si="30"/>
        <v>0.99950000000000006</v>
      </c>
      <c r="R130" s="415"/>
      <c r="T130" s="282"/>
      <c r="U130" s="86"/>
      <c r="V130" s="86"/>
      <c r="W130" s="86"/>
      <c r="X130" s="86"/>
      <c r="Y130" s="86"/>
      <c r="Z130" s="86"/>
      <c r="AA130" s="86"/>
      <c r="AB130" s="86"/>
      <c r="AC130" s="86"/>
      <c r="AD130" s="86"/>
      <c r="AE130" s="86"/>
      <c r="AF130" s="86"/>
      <c r="AG130" s="86"/>
      <c r="AH130" s="86"/>
      <c r="AI130" s="86"/>
    </row>
    <row r="131" spans="1:35" ht="15.75" hidden="1" thickBot="1" x14ac:dyDescent="0.3">
      <c r="A131" s="2037" t="s">
        <v>701</v>
      </c>
      <c r="B131" s="2038"/>
      <c r="C131" s="2038"/>
      <c r="D131" s="2038"/>
      <c r="E131" s="2038"/>
      <c r="F131" s="2038"/>
      <c r="G131" s="2038"/>
      <c r="H131" s="2038"/>
      <c r="I131" s="2038"/>
      <c r="J131" s="2038"/>
      <c r="K131" s="2038"/>
      <c r="L131" s="2038"/>
      <c r="M131" s="2038"/>
      <c r="N131" s="2038"/>
      <c r="O131" s="2038"/>
      <c r="P131" s="2038"/>
      <c r="Q131" s="2038"/>
      <c r="R131" s="2039"/>
    </row>
    <row r="132" spans="1:35" ht="66.75" hidden="1" customHeight="1" thickBot="1" x14ac:dyDescent="0.3">
      <c r="A132" s="1091"/>
      <c r="B132" s="1087" t="s">
        <v>80</v>
      </c>
      <c r="C132" s="1088" t="s">
        <v>81</v>
      </c>
      <c r="D132" s="1088" t="s">
        <v>82</v>
      </c>
      <c r="E132" s="1088" t="s">
        <v>83</v>
      </c>
      <c r="F132" s="1088" t="s">
        <v>84</v>
      </c>
      <c r="G132" s="1088" t="s">
        <v>85</v>
      </c>
      <c r="H132" s="1088" t="s">
        <v>86</v>
      </c>
      <c r="I132" s="1088" t="s">
        <v>87</v>
      </c>
      <c r="J132" s="1088" t="s">
        <v>88</v>
      </c>
      <c r="K132" s="1088" t="s">
        <v>89</v>
      </c>
      <c r="L132" s="1088" t="s">
        <v>90</v>
      </c>
      <c r="M132" s="1088" t="s">
        <v>91</v>
      </c>
      <c r="N132" s="1088" t="s">
        <v>92</v>
      </c>
      <c r="O132" s="1088" t="s">
        <v>93</v>
      </c>
      <c r="P132" s="1089" t="s">
        <v>94</v>
      </c>
      <c r="Q132" s="1090" t="s">
        <v>95</v>
      </c>
      <c r="R132" s="1090" t="s">
        <v>96</v>
      </c>
    </row>
    <row r="133" spans="1:35" ht="15.75" hidden="1" thickBot="1" x14ac:dyDescent="0.3">
      <c r="A133" s="2025" t="s">
        <v>76</v>
      </c>
      <c r="B133" s="2028"/>
      <c r="C133" s="2028"/>
      <c r="D133" s="2028"/>
      <c r="E133" s="2028"/>
      <c r="F133" s="2028"/>
      <c r="G133" s="2028"/>
      <c r="H133" s="2028"/>
      <c r="I133" s="2028"/>
      <c r="J133" s="2028"/>
      <c r="K133" s="2028"/>
      <c r="L133" s="2028"/>
      <c r="M133" s="2028"/>
      <c r="N133" s="2028"/>
      <c r="O133" s="2028"/>
      <c r="P133" s="2028"/>
      <c r="Q133" s="2028"/>
      <c r="R133" s="2027"/>
    </row>
    <row r="134" spans="1:35" hidden="1" x14ac:dyDescent="0.25">
      <c r="A134" s="1082" t="s">
        <v>44</v>
      </c>
      <c r="B134" s="370">
        <v>0</v>
      </c>
      <c r="C134" s="371">
        <v>0</v>
      </c>
      <c r="D134" s="371">
        <v>0</v>
      </c>
      <c r="E134" s="371">
        <v>0</v>
      </c>
      <c r="F134" s="371">
        <v>0</v>
      </c>
      <c r="G134" s="371">
        <v>0</v>
      </c>
      <c r="H134" s="371">
        <v>0</v>
      </c>
      <c r="I134" s="371">
        <v>3</v>
      </c>
      <c r="J134" s="371">
        <v>0</v>
      </c>
      <c r="K134" s="371">
        <v>0</v>
      </c>
      <c r="L134" s="371">
        <v>0</v>
      </c>
      <c r="M134" s="371">
        <v>0</v>
      </c>
      <c r="N134" s="371">
        <v>0</v>
      </c>
      <c r="O134" s="371">
        <v>0</v>
      </c>
      <c r="P134" s="372">
        <v>0</v>
      </c>
      <c r="Q134" s="136">
        <f t="shared" ref="Q134:Q139" si="32">SUM(B134:P134)</f>
        <v>3</v>
      </c>
      <c r="R134" s="325">
        <f>SUM(Q134/Q138)</f>
        <v>0.3</v>
      </c>
    </row>
    <row r="135" spans="1:35" hidden="1" x14ac:dyDescent="0.25">
      <c r="A135" s="1083" t="s">
        <v>48</v>
      </c>
      <c r="B135" s="373">
        <v>0</v>
      </c>
      <c r="C135" s="374">
        <v>0</v>
      </c>
      <c r="D135" s="374">
        <v>0</v>
      </c>
      <c r="E135" s="374">
        <v>0</v>
      </c>
      <c r="F135" s="374">
        <v>0</v>
      </c>
      <c r="G135" s="374">
        <v>0</v>
      </c>
      <c r="H135" s="374">
        <v>0</v>
      </c>
      <c r="I135" s="374">
        <v>5</v>
      </c>
      <c r="J135" s="374">
        <v>0</v>
      </c>
      <c r="K135" s="374">
        <v>0</v>
      </c>
      <c r="L135" s="374">
        <v>1</v>
      </c>
      <c r="M135" s="374">
        <v>1</v>
      </c>
      <c r="N135" s="374">
        <v>0</v>
      </c>
      <c r="O135" s="374">
        <v>0</v>
      </c>
      <c r="P135" s="375">
        <v>0</v>
      </c>
      <c r="Q135" s="137">
        <f t="shared" si="32"/>
        <v>7</v>
      </c>
      <c r="R135" s="326">
        <f>SUM(Q135/Q138)</f>
        <v>0.7</v>
      </c>
    </row>
    <row r="136" spans="1:35" hidden="1" x14ac:dyDescent="0.25">
      <c r="A136" s="1083" t="s">
        <v>45</v>
      </c>
      <c r="B136" s="373">
        <v>0</v>
      </c>
      <c r="C136" s="374">
        <v>0</v>
      </c>
      <c r="D136" s="374">
        <v>0</v>
      </c>
      <c r="E136" s="374">
        <v>0</v>
      </c>
      <c r="F136" s="374">
        <v>0</v>
      </c>
      <c r="G136" s="374">
        <v>0</v>
      </c>
      <c r="H136" s="374">
        <v>0</v>
      </c>
      <c r="I136" s="374">
        <v>0</v>
      </c>
      <c r="J136" s="374">
        <v>0</v>
      </c>
      <c r="K136" s="374">
        <v>0</v>
      </c>
      <c r="L136" s="374">
        <v>0</v>
      </c>
      <c r="M136" s="374">
        <v>0</v>
      </c>
      <c r="N136" s="374">
        <v>0</v>
      </c>
      <c r="O136" s="374">
        <v>0</v>
      </c>
      <c r="P136" s="375">
        <v>0</v>
      </c>
      <c r="Q136" s="137">
        <f t="shared" si="32"/>
        <v>0</v>
      </c>
      <c r="R136" s="326">
        <f>SUM(Q136/Q138)</f>
        <v>0</v>
      </c>
    </row>
    <row r="137" spans="1:35" ht="15.75" hidden="1" thickBot="1" x14ac:dyDescent="0.3">
      <c r="A137" s="1084" t="s">
        <v>49</v>
      </c>
      <c r="B137" s="376">
        <v>0</v>
      </c>
      <c r="C137" s="377">
        <v>0</v>
      </c>
      <c r="D137" s="377">
        <v>0</v>
      </c>
      <c r="E137" s="377">
        <v>0</v>
      </c>
      <c r="F137" s="377">
        <v>0</v>
      </c>
      <c r="G137" s="377">
        <v>0</v>
      </c>
      <c r="H137" s="377">
        <v>0</v>
      </c>
      <c r="I137" s="377">
        <v>0</v>
      </c>
      <c r="J137" s="377">
        <v>0</v>
      </c>
      <c r="K137" s="377">
        <v>0</v>
      </c>
      <c r="L137" s="377">
        <v>0</v>
      </c>
      <c r="M137" s="377">
        <v>0</v>
      </c>
      <c r="N137" s="377">
        <v>0</v>
      </c>
      <c r="O137" s="377">
        <v>0</v>
      </c>
      <c r="P137" s="378">
        <v>0</v>
      </c>
      <c r="Q137" s="138">
        <f t="shared" si="32"/>
        <v>0</v>
      </c>
      <c r="R137" s="327">
        <f>SUM(Q137/Q138)</f>
        <v>0</v>
      </c>
    </row>
    <row r="138" spans="1:35" ht="16.5" hidden="1" thickTop="1" thickBot="1" x14ac:dyDescent="0.3">
      <c r="A138" s="1085" t="s">
        <v>26</v>
      </c>
      <c r="B138" s="123">
        <f t="shared" ref="B138:P138" si="33">SUM(B134:B137)</f>
        <v>0</v>
      </c>
      <c r="C138" s="124">
        <f t="shared" si="33"/>
        <v>0</v>
      </c>
      <c r="D138" s="124">
        <f t="shared" si="33"/>
        <v>0</v>
      </c>
      <c r="E138" s="124">
        <f t="shared" si="33"/>
        <v>0</v>
      </c>
      <c r="F138" s="124">
        <f t="shared" si="33"/>
        <v>0</v>
      </c>
      <c r="G138" s="124">
        <f t="shared" si="33"/>
        <v>0</v>
      </c>
      <c r="H138" s="124">
        <f t="shared" si="33"/>
        <v>0</v>
      </c>
      <c r="I138" s="124">
        <f t="shared" si="33"/>
        <v>8</v>
      </c>
      <c r="J138" s="124">
        <f t="shared" si="33"/>
        <v>0</v>
      </c>
      <c r="K138" s="124">
        <f t="shared" si="33"/>
        <v>0</v>
      </c>
      <c r="L138" s="124">
        <f t="shared" si="33"/>
        <v>1</v>
      </c>
      <c r="M138" s="124">
        <f t="shared" si="33"/>
        <v>1</v>
      </c>
      <c r="N138" s="124">
        <f t="shared" si="33"/>
        <v>0</v>
      </c>
      <c r="O138" s="124">
        <f t="shared" si="33"/>
        <v>0</v>
      </c>
      <c r="P138" s="139">
        <f t="shared" si="33"/>
        <v>0</v>
      </c>
      <c r="Q138" s="831">
        <f t="shared" si="32"/>
        <v>10</v>
      </c>
      <c r="R138" s="872">
        <f>SUM(R134:R137)</f>
        <v>1</v>
      </c>
    </row>
    <row r="139" spans="1:35" ht="15.75" hidden="1" thickBot="1" x14ac:dyDescent="0.3">
      <c r="A139" s="1086" t="s">
        <v>43</v>
      </c>
      <c r="B139" s="322">
        <f>SUM(B138/Q138)</f>
        <v>0</v>
      </c>
      <c r="C139" s="323">
        <f>SUM(C138/Q138)</f>
        <v>0</v>
      </c>
      <c r="D139" s="323">
        <f>SUM(D138/Q138)</f>
        <v>0</v>
      </c>
      <c r="E139" s="323">
        <f>SUM(E138/Q138)</f>
        <v>0</v>
      </c>
      <c r="F139" s="323">
        <f>SUM(F138/Q138)</f>
        <v>0</v>
      </c>
      <c r="G139" s="323">
        <f>SUM(G138/Q138)</f>
        <v>0</v>
      </c>
      <c r="H139" s="323">
        <f>SUM(H138/Q138)</f>
        <v>0</v>
      </c>
      <c r="I139" s="323">
        <f>SUM(I138/Q138)</f>
        <v>0.8</v>
      </c>
      <c r="J139" s="323">
        <f>SUM(J138/Q138)</f>
        <v>0</v>
      </c>
      <c r="K139" s="323">
        <f>SUM(K138/Q138)</f>
        <v>0</v>
      </c>
      <c r="L139" s="323">
        <f>SUM(L138/Q138)</f>
        <v>0.1</v>
      </c>
      <c r="M139" s="323">
        <f>SUM(M138/Q138)</f>
        <v>0.1</v>
      </c>
      <c r="N139" s="323">
        <f>SUM(N138/Q138)</f>
        <v>0</v>
      </c>
      <c r="O139" s="323">
        <f>SUM(O138/Q138)</f>
        <v>0</v>
      </c>
      <c r="P139" s="324">
        <f>SUM(P138/Q138)</f>
        <v>0</v>
      </c>
      <c r="Q139" s="900">
        <f t="shared" si="32"/>
        <v>1</v>
      </c>
      <c r="R139" s="415"/>
    </row>
    <row r="140" spans="1:35" ht="16.5" hidden="1" customHeight="1" thickBot="1" x14ac:dyDescent="0.3">
      <c r="A140" s="2025" t="s">
        <v>349</v>
      </c>
      <c r="B140" s="2028"/>
      <c r="C140" s="2028"/>
      <c r="D140" s="2028"/>
      <c r="E140" s="2028"/>
      <c r="F140" s="2028"/>
      <c r="G140" s="2028"/>
      <c r="H140" s="2028"/>
      <c r="I140" s="2028"/>
      <c r="J140" s="2028"/>
      <c r="K140" s="2028"/>
      <c r="L140" s="2028"/>
      <c r="M140" s="2028"/>
      <c r="N140" s="2028"/>
      <c r="O140" s="2028"/>
      <c r="P140" s="2028"/>
      <c r="Q140" s="2029"/>
      <c r="R140" s="2030"/>
    </row>
    <row r="141" spans="1:35" hidden="1" x14ac:dyDescent="0.25">
      <c r="A141" s="1082" t="s">
        <v>75</v>
      </c>
      <c r="B141" s="370">
        <v>0</v>
      </c>
      <c r="C141" s="371">
        <v>0</v>
      </c>
      <c r="D141" s="371">
        <v>0</v>
      </c>
      <c r="E141" s="371">
        <v>0</v>
      </c>
      <c r="F141" s="371">
        <v>0</v>
      </c>
      <c r="G141" s="371">
        <v>0</v>
      </c>
      <c r="H141" s="371">
        <v>0</v>
      </c>
      <c r="I141" s="371">
        <v>0</v>
      </c>
      <c r="J141" s="371">
        <v>0</v>
      </c>
      <c r="K141" s="371">
        <v>0</v>
      </c>
      <c r="L141" s="371">
        <v>0</v>
      </c>
      <c r="M141" s="371">
        <v>0</v>
      </c>
      <c r="N141" s="371">
        <v>0</v>
      </c>
      <c r="O141" s="371">
        <v>0</v>
      </c>
      <c r="P141" s="372">
        <v>0</v>
      </c>
      <c r="Q141" s="136">
        <f t="shared" ref="Q141:Q146" si="34">SUM(B141:P141)</f>
        <v>0</v>
      </c>
      <c r="R141" s="325">
        <f>SUM(Q141/Q145)</f>
        <v>0</v>
      </c>
    </row>
    <row r="142" spans="1:35" hidden="1" x14ac:dyDescent="0.25">
      <c r="A142" s="1083" t="s">
        <v>46</v>
      </c>
      <c r="B142" s="373">
        <v>0</v>
      </c>
      <c r="C142" s="374">
        <v>0</v>
      </c>
      <c r="D142" s="374">
        <v>0</v>
      </c>
      <c r="E142" s="374">
        <v>0</v>
      </c>
      <c r="F142" s="374">
        <v>0</v>
      </c>
      <c r="G142" s="374">
        <v>0</v>
      </c>
      <c r="H142" s="374">
        <v>0</v>
      </c>
      <c r="I142" s="374">
        <v>4</v>
      </c>
      <c r="J142" s="374">
        <v>0</v>
      </c>
      <c r="K142" s="374">
        <v>0</v>
      </c>
      <c r="L142" s="374">
        <v>0</v>
      </c>
      <c r="M142" s="374">
        <v>1</v>
      </c>
      <c r="N142" s="374">
        <v>0</v>
      </c>
      <c r="O142" s="374">
        <v>0</v>
      </c>
      <c r="P142" s="375">
        <v>0</v>
      </c>
      <c r="Q142" s="137">
        <f t="shared" si="34"/>
        <v>5</v>
      </c>
      <c r="R142" s="326">
        <f>SUM(Q142/Q145)</f>
        <v>0.5</v>
      </c>
    </row>
    <row r="143" spans="1:35" hidden="1" x14ac:dyDescent="0.25">
      <c r="A143" s="1083" t="s">
        <v>47</v>
      </c>
      <c r="B143" s="373">
        <v>0</v>
      </c>
      <c r="C143" s="374">
        <v>0</v>
      </c>
      <c r="D143" s="374">
        <v>0</v>
      </c>
      <c r="E143" s="374">
        <v>0</v>
      </c>
      <c r="F143" s="374">
        <v>0</v>
      </c>
      <c r="G143" s="374">
        <v>0</v>
      </c>
      <c r="H143" s="374">
        <v>0</v>
      </c>
      <c r="I143" s="374">
        <v>1</v>
      </c>
      <c r="J143" s="374">
        <v>0</v>
      </c>
      <c r="K143" s="374">
        <v>0</v>
      </c>
      <c r="L143" s="374">
        <v>0</v>
      </c>
      <c r="M143" s="374">
        <v>0</v>
      </c>
      <c r="N143" s="374">
        <v>0</v>
      </c>
      <c r="O143" s="374">
        <v>0</v>
      </c>
      <c r="P143" s="375">
        <v>0</v>
      </c>
      <c r="Q143" s="137">
        <f t="shared" si="34"/>
        <v>1</v>
      </c>
      <c r="R143" s="326">
        <f>SUM(Q143/Q145)</f>
        <v>0.1</v>
      </c>
      <c r="T143" s="86"/>
      <c r="U143" s="86"/>
      <c r="V143" s="86"/>
      <c r="W143" s="86"/>
      <c r="X143" s="86"/>
      <c r="Y143" s="86"/>
      <c r="Z143" s="86"/>
      <c r="AA143" s="86"/>
      <c r="AB143" s="86"/>
      <c r="AC143" s="86"/>
      <c r="AD143" s="86"/>
      <c r="AE143" s="86"/>
      <c r="AF143" s="86"/>
      <c r="AG143" s="86"/>
      <c r="AH143" s="86"/>
      <c r="AI143" s="86"/>
    </row>
    <row r="144" spans="1:35" ht="15.75" hidden="1" thickBot="1" x14ac:dyDescent="0.3">
      <c r="A144" s="1084" t="s">
        <v>77</v>
      </c>
      <c r="B144" s="376">
        <v>0</v>
      </c>
      <c r="C144" s="377">
        <v>0</v>
      </c>
      <c r="D144" s="377">
        <v>0</v>
      </c>
      <c r="E144" s="377">
        <v>0</v>
      </c>
      <c r="F144" s="377">
        <v>0</v>
      </c>
      <c r="G144" s="377">
        <v>0</v>
      </c>
      <c r="H144" s="377">
        <v>0</v>
      </c>
      <c r="I144" s="377">
        <v>3</v>
      </c>
      <c r="J144" s="377">
        <v>0</v>
      </c>
      <c r="K144" s="377">
        <v>0</v>
      </c>
      <c r="L144" s="377">
        <v>1</v>
      </c>
      <c r="M144" s="377">
        <v>0</v>
      </c>
      <c r="N144" s="377">
        <v>0</v>
      </c>
      <c r="O144" s="377">
        <v>0</v>
      </c>
      <c r="P144" s="378">
        <v>0</v>
      </c>
      <c r="Q144" s="138">
        <f t="shared" si="34"/>
        <v>4</v>
      </c>
      <c r="R144" s="327">
        <f>SUM(Q144/Q145)</f>
        <v>0.4</v>
      </c>
      <c r="T144" s="282"/>
      <c r="U144" s="282"/>
      <c r="V144" s="282"/>
      <c r="W144" s="282"/>
      <c r="X144" s="282"/>
      <c r="Y144" s="282"/>
      <c r="Z144" s="282"/>
      <c r="AA144" s="282"/>
      <c r="AB144" s="282"/>
      <c r="AC144" s="282"/>
      <c r="AD144" s="282"/>
      <c r="AE144" s="282"/>
      <c r="AF144" s="282"/>
      <c r="AG144" s="282"/>
      <c r="AH144" s="282"/>
      <c r="AI144" s="282"/>
    </row>
    <row r="145" spans="1:35" ht="16.5" hidden="1" thickTop="1" thickBot="1" x14ac:dyDescent="0.3">
      <c r="A145" s="1085" t="s">
        <v>26</v>
      </c>
      <c r="B145" s="123">
        <f t="shared" ref="B145:P145" si="35">SUM(B141:B144)</f>
        <v>0</v>
      </c>
      <c r="C145" s="124">
        <f t="shared" si="35"/>
        <v>0</v>
      </c>
      <c r="D145" s="124">
        <f t="shared" si="35"/>
        <v>0</v>
      </c>
      <c r="E145" s="124">
        <f t="shared" si="35"/>
        <v>0</v>
      </c>
      <c r="F145" s="124">
        <f t="shared" si="35"/>
        <v>0</v>
      </c>
      <c r="G145" s="124">
        <f t="shared" si="35"/>
        <v>0</v>
      </c>
      <c r="H145" s="124">
        <f t="shared" si="35"/>
        <v>0</v>
      </c>
      <c r="I145" s="124">
        <f t="shared" si="35"/>
        <v>8</v>
      </c>
      <c r="J145" s="124">
        <f t="shared" si="35"/>
        <v>0</v>
      </c>
      <c r="K145" s="124">
        <f t="shared" si="35"/>
        <v>0</v>
      </c>
      <c r="L145" s="124">
        <f t="shared" si="35"/>
        <v>1</v>
      </c>
      <c r="M145" s="124">
        <f t="shared" si="35"/>
        <v>1</v>
      </c>
      <c r="N145" s="124">
        <f t="shared" si="35"/>
        <v>0</v>
      </c>
      <c r="O145" s="124">
        <f t="shared" si="35"/>
        <v>0</v>
      </c>
      <c r="P145" s="139">
        <f t="shared" si="35"/>
        <v>0</v>
      </c>
      <c r="Q145" s="831">
        <f t="shared" si="34"/>
        <v>10</v>
      </c>
      <c r="R145" s="872">
        <f>SUM(R141:R144)</f>
        <v>1</v>
      </c>
      <c r="T145" s="282"/>
      <c r="U145" s="86"/>
      <c r="V145" s="86"/>
      <c r="W145" s="86"/>
      <c r="X145" s="86"/>
      <c r="Y145" s="86"/>
      <c r="Z145" s="86"/>
      <c r="AA145" s="86"/>
      <c r="AB145" s="86"/>
      <c r="AC145" s="86"/>
      <c r="AD145" s="86"/>
      <c r="AE145" s="86"/>
      <c r="AF145" s="86"/>
      <c r="AG145" s="86"/>
      <c r="AH145" s="86"/>
      <c r="AI145" s="86"/>
    </row>
    <row r="146" spans="1:35" ht="17.25" hidden="1" customHeight="1" thickBot="1" x14ac:dyDescent="0.3">
      <c r="A146" s="1086" t="s">
        <v>43</v>
      </c>
      <c r="B146" s="322">
        <f>SUM(B145/Q145)</f>
        <v>0</v>
      </c>
      <c r="C146" s="323">
        <f>SUM(C145/Q145)</f>
        <v>0</v>
      </c>
      <c r="D146" s="323">
        <f>SUM(D145/Q145)</f>
        <v>0</v>
      </c>
      <c r="E146" s="323">
        <f>SUM(E145/Q145)</f>
        <v>0</v>
      </c>
      <c r="F146" s="323">
        <f>SUM(F145/Q145)</f>
        <v>0</v>
      </c>
      <c r="G146" s="323">
        <f>SUM(G145/Q145)</f>
        <v>0</v>
      </c>
      <c r="H146" s="323">
        <f>SUM(H145/Q145)</f>
        <v>0</v>
      </c>
      <c r="I146" s="323">
        <f>SUM(I145/Q145)</f>
        <v>0.8</v>
      </c>
      <c r="J146" s="323">
        <f>SUM(J145/Q145)</f>
        <v>0</v>
      </c>
      <c r="K146" s="323">
        <f>SUM(K145/Q145)</f>
        <v>0</v>
      </c>
      <c r="L146" s="323">
        <f>SUM(L145/Q145)</f>
        <v>0.1</v>
      </c>
      <c r="M146" s="323">
        <f>SUM(M145/Q145)</f>
        <v>0.1</v>
      </c>
      <c r="N146" s="323">
        <f>SUM(N145/Q145)</f>
        <v>0</v>
      </c>
      <c r="O146" s="323">
        <f>SUM(O145/Q145)</f>
        <v>0</v>
      </c>
      <c r="P146" s="324">
        <f>SUM(P145/Q145)</f>
        <v>0</v>
      </c>
      <c r="Q146" s="900">
        <f t="shared" si="34"/>
        <v>1</v>
      </c>
      <c r="R146" s="415"/>
      <c r="T146" s="282"/>
      <c r="U146" s="86"/>
      <c r="V146" s="86"/>
      <c r="W146" s="86"/>
      <c r="X146" s="86"/>
      <c r="Y146" s="86"/>
      <c r="Z146" s="86"/>
      <c r="AA146" s="86"/>
      <c r="AB146" s="86"/>
      <c r="AC146" s="86"/>
      <c r="AD146" s="86"/>
      <c r="AE146" s="86"/>
      <c r="AF146" s="86"/>
      <c r="AG146" s="86"/>
      <c r="AH146" s="86"/>
      <c r="AI146" s="86"/>
    </row>
    <row r="147" spans="1:35" ht="15.75" hidden="1" thickBot="1" x14ac:dyDescent="0.3">
      <c r="A147" s="2037" t="s">
        <v>493</v>
      </c>
      <c r="B147" s="2038"/>
      <c r="C147" s="2038"/>
      <c r="D147" s="2038"/>
      <c r="E147" s="2038"/>
      <c r="F147" s="2038"/>
      <c r="G147" s="2038"/>
      <c r="H147" s="2038"/>
      <c r="I147" s="2038"/>
      <c r="J147" s="2038"/>
      <c r="K147" s="2038"/>
      <c r="L147" s="2038"/>
      <c r="M147" s="2038"/>
      <c r="N147" s="2038"/>
      <c r="O147" s="2038"/>
      <c r="P147" s="2038"/>
      <c r="Q147" s="2038"/>
      <c r="R147" s="2039"/>
      <c r="T147" s="282"/>
      <c r="U147" s="86"/>
      <c r="V147" s="86"/>
      <c r="W147" s="86"/>
      <c r="X147" s="86"/>
      <c r="Y147" s="86"/>
      <c r="Z147" s="86"/>
      <c r="AA147" s="86"/>
      <c r="AB147" s="86"/>
      <c r="AC147" s="86"/>
      <c r="AD147" s="86"/>
      <c r="AE147" s="86"/>
      <c r="AF147" s="86"/>
      <c r="AG147" s="86"/>
      <c r="AH147" s="86"/>
      <c r="AI147" s="86"/>
    </row>
    <row r="148" spans="1:35" ht="15.75" hidden="1" thickBot="1" x14ac:dyDescent="0.3">
      <c r="A148" s="2025" t="s">
        <v>76</v>
      </c>
      <c r="B148" s="2028"/>
      <c r="C148" s="2028"/>
      <c r="D148" s="2028"/>
      <c r="E148" s="2028"/>
      <c r="F148" s="2028"/>
      <c r="G148" s="2028"/>
      <c r="H148" s="2028"/>
      <c r="I148" s="2028"/>
      <c r="J148" s="2028"/>
      <c r="K148" s="2028"/>
      <c r="L148" s="2028"/>
      <c r="M148" s="2028"/>
      <c r="N148" s="2028"/>
      <c r="O148" s="2028"/>
      <c r="P148" s="2028"/>
      <c r="Q148" s="2028"/>
      <c r="R148" s="2027"/>
      <c r="T148" s="282"/>
      <c r="U148" s="86"/>
      <c r="V148" s="86"/>
      <c r="W148" s="86"/>
      <c r="X148" s="86"/>
      <c r="Y148" s="86"/>
      <c r="Z148" s="86"/>
      <c r="AA148" s="86"/>
      <c r="AB148" s="86"/>
      <c r="AC148" s="86"/>
      <c r="AD148" s="86"/>
      <c r="AE148" s="86"/>
      <c r="AF148" s="86"/>
      <c r="AG148" s="86"/>
      <c r="AH148" s="86"/>
      <c r="AI148" s="86"/>
    </row>
    <row r="149" spans="1:35" hidden="1" x14ac:dyDescent="0.25">
      <c r="A149" s="1082" t="s">
        <v>44</v>
      </c>
      <c r="B149" s="370">
        <v>0</v>
      </c>
      <c r="C149" s="371">
        <v>0</v>
      </c>
      <c r="D149" s="371">
        <v>0</v>
      </c>
      <c r="E149" s="371">
        <v>0</v>
      </c>
      <c r="F149" s="371">
        <v>0</v>
      </c>
      <c r="G149" s="371">
        <v>0</v>
      </c>
      <c r="H149" s="371">
        <v>0</v>
      </c>
      <c r="I149" s="371">
        <v>13</v>
      </c>
      <c r="J149" s="371">
        <v>0</v>
      </c>
      <c r="K149" s="371">
        <v>0</v>
      </c>
      <c r="L149" s="371">
        <v>0</v>
      </c>
      <c r="M149" s="371">
        <v>0</v>
      </c>
      <c r="N149" s="371">
        <v>0</v>
      </c>
      <c r="O149" s="371">
        <v>0</v>
      </c>
      <c r="P149" s="372">
        <v>0</v>
      </c>
      <c r="Q149" s="136">
        <f t="shared" ref="Q149:Q154" si="36">SUM(B149:P149)</f>
        <v>13</v>
      </c>
      <c r="R149" s="325">
        <f>SUM(Q149/Q153)</f>
        <v>0.4642857142857143</v>
      </c>
      <c r="T149" s="282"/>
      <c r="U149" s="86"/>
      <c r="V149" s="86"/>
      <c r="W149" s="86"/>
      <c r="X149" s="86"/>
      <c r="Y149" s="86"/>
      <c r="Z149" s="86"/>
      <c r="AA149" s="86"/>
      <c r="AB149" s="86"/>
      <c r="AC149" s="86"/>
      <c r="AD149" s="86"/>
      <c r="AE149" s="86"/>
      <c r="AF149" s="86"/>
      <c r="AG149" s="86"/>
      <c r="AH149" s="86"/>
      <c r="AI149" s="86"/>
    </row>
    <row r="150" spans="1:35" hidden="1" x14ac:dyDescent="0.25">
      <c r="A150" s="1083" t="s">
        <v>48</v>
      </c>
      <c r="B150" s="373">
        <v>0</v>
      </c>
      <c r="C150" s="374">
        <v>0</v>
      </c>
      <c r="D150" s="374">
        <v>0</v>
      </c>
      <c r="E150" s="374">
        <v>1</v>
      </c>
      <c r="F150" s="374">
        <v>0</v>
      </c>
      <c r="G150" s="374">
        <v>0</v>
      </c>
      <c r="H150" s="374">
        <v>0</v>
      </c>
      <c r="I150" s="374">
        <v>7</v>
      </c>
      <c r="J150" s="374">
        <v>1</v>
      </c>
      <c r="K150" s="374">
        <v>0</v>
      </c>
      <c r="L150" s="374">
        <v>2</v>
      </c>
      <c r="M150" s="374">
        <v>0</v>
      </c>
      <c r="N150" s="374">
        <v>0</v>
      </c>
      <c r="O150" s="374">
        <v>1</v>
      </c>
      <c r="P150" s="375">
        <v>0</v>
      </c>
      <c r="Q150" s="137">
        <f t="shared" si="36"/>
        <v>12</v>
      </c>
      <c r="R150" s="326">
        <f>SUM(Q150/Q153)</f>
        <v>0.42857142857142855</v>
      </c>
      <c r="T150" s="282"/>
      <c r="U150" s="86"/>
      <c r="V150" s="86"/>
      <c r="W150" s="86"/>
      <c r="X150" s="86"/>
      <c r="Y150" s="86"/>
      <c r="Z150" s="86"/>
      <c r="AA150" s="86"/>
      <c r="AB150" s="86"/>
      <c r="AC150" s="86"/>
      <c r="AD150" s="86"/>
      <c r="AE150" s="86"/>
      <c r="AF150" s="86"/>
      <c r="AG150" s="86"/>
      <c r="AH150" s="86"/>
      <c r="AI150" s="86"/>
    </row>
    <row r="151" spans="1:35" hidden="1" x14ac:dyDescent="0.25">
      <c r="A151" s="1083" t="s">
        <v>45</v>
      </c>
      <c r="B151" s="373">
        <v>0</v>
      </c>
      <c r="C151" s="374">
        <v>0</v>
      </c>
      <c r="D151" s="374">
        <v>0</v>
      </c>
      <c r="E151" s="374">
        <v>0</v>
      </c>
      <c r="F151" s="374">
        <v>0</v>
      </c>
      <c r="G151" s="374">
        <v>0</v>
      </c>
      <c r="H151" s="374">
        <v>1</v>
      </c>
      <c r="I151" s="374">
        <v>0</v>
      </c>
      <c r="J151" s="374">
        <v>0</v>
      </c>
      <c r="K151" s="374">
        <v>0</v>
      </c>
      <c r="L151" s="374">
        <v>1</v>
      </c>
      <c r="M151" s="374">
        <v>1</v>
      </c>
      <c r="N151" s="374">
        <v>0</v>
      </c>
      <c r="O151" s="374">
        <v>0</v>
      </c>
      <c r="P151" s="375">
        <v>0</v>
      </c>
      <c r="Q151" s="137">
        <f t="shared" si="36"/>
        <v>3</v>
      </c>
      <c r="R151" s="326">
        <f>SUM(Q151/Q153)</f>
        <v>0.10714285714285714</v>
      </c>
      <c r="T151" s="282"/>
      <c r="U151" s="86"/>
      <c r="V151" s="86"/>
      <c r="W151" s="86"/>
      <c r="X151" s="86"/>
      <c r="Y151" s="86"/>
      <c r="Z151" s="86"/>
      <c r="AA151" s="86"/>
      <c r="AB151" s="86"/>
      <c r="AC151" s="86"/>
      <c r="AD151" s="86"/>
      <c r="AE151" s="86"/>
      <c r="AF151" s="86"/>
      <c r="AG151" s="86"/>
      <c r="AH151" s="86"/>
      <c r="AI151" s="86"/>
    </row>
    <row r="152" spans="1:35" ht="15.75" hidden="1" thickBot="1" x14ac:dyDescent="0.3">
      <c r="A152" s="1084" t="s">
        <v>49</v>
      </c>
      <c r="B152" s="376">
        <v>0</v>
      </c>
      <c r="C152" s="377">
        <v>0</v>
      </c>
      <c r="D152" s="377">
        <v>0</v>
      </c>
      <c r="E152" s="377">
        <v>0</v>
      </c>
      <c r="F152" s="377">
        <v>0</v>
      </c>
      <c r="G152" s="377">
        <v>0</v>
      </c>
      <c r="H152" s="377">
        <v>0</v>
      </c>
      <c r="I152" s="377">
        <v>0</v>
      </c>
      <c r="J152" s="377">
        <v>0</v>
      </c>
      <c r="K152" s="377">
        <v>0</v>
      </c>
      <c r="L152" s="377">
        <v>0</v>
      </c>
      <c r="M152" s="377">
        <v>0</v>
      </c>
      <c r="N152" s="377">
        <v>0</v>
      </c>
      <c r="O152" s="377">
        <v>0</v>
      </c>
      <c r="P152" s="378">
        <v>0</v>
      </c>
      <c r="Q152" s="138">
        <f t="shared" si="36"/>
        <v>0</v>
      </c>
      <c r="R152" s="327">
        <f>SUM(Q152/Q153)</f>
        <v>0</v>
      </c>
      <c r="T152" s="282"/>
      <c r="U152" s="86"/>
      <c r="V152" s="86"/>
      <c r="W152" s="86"/>
      <c r="X152" s="86"/>
      <c r="Y152" s="86"/>
      <c r="Z152" s="86"/>
      <c r="AA152" s="86"/>
      <c r="AB152" s="86"/>
      <c r="AC152" s="86"/>
      <c r="AD152" s="86"/>
      <c r="AE152" s="86"/>
      <c r="AF152" s="86"/>
      <c r="AG152" s="86"/>
      <c r="AH152" s="86"/>
      <c r="AI152" s="86"/>
    </row>
    <row r="153" spans="1:35" ht="16.5" hidden="1" thickTop="1" thickBot="1" x14ac:dyDescent="0.3">
      <c r="A153" s="1085" t="s">
        <v>26</v>
      </c>
      <c r="B153" s="123">
        <f t="shared" ref="B153:P153" si="37">SUM(B149:B152)</f>
        <v>0</v>
      </c>
      <c r="C153" s="124">
        <f t="shared" si="37"/>
        <v>0</v>
      </c>
      <c r="D153" s="124">
        <f t="shared" si="37"/>
        <v>0</v>
      </c>
      <c r="E153" s="124">
        <f t="shared" si="37"/>
        <v>1</v>
      </c>
      <c r="F153" s="124">
        <f t="shared" si="37"/>
        <v>0</v>
      </c>
      <c r="G153" s="124">
        <f t="shared" si="37"/>
        <v>0</v>
      </c>
      <c r="H153" s="124">
        <f t="shared" si="37"/>
        <v>1</v>
      </c>
      <c r="I153" s="124">
        <f t="shared" si="37"/>
        <v>20</v>
      </c>
      <c r="J153" s="124">
        <f t="shared" si="37"/>
        <v>1</v>
      </c>
      <c r="K153" s="124">
        <f t="shared" si="37"/>
        <v>0</v>
      </c>
      <c r="L153" s="124">
        <f t="shared" si="37"/>
        <v>3</v>
      </c>
      <c r="M153" s="124">
        <f t="shared" si="37"/>
        <v>1</v>
      </c>
      <c r="N153" s="124">
        <f t="shared" si="37"/>
        <v>0</v>
      </c>
      <c r="O153" s="124">
        <f t="shared" si="37"/>
        <v>1</v>
      </c>
      <c r="P153" s="139">
        <f t="shared" si="37"/>
        <v>0</v>
      </c>
      <c r="Q153" s="1092">
        <f t="shared" si="36"/>
        <v>28</v>
      </c>
      <c r="R153" s="1081">
        <f>SUM(R149:R152)</f>
        <v>0.99999999999999989</v>
      </c>
      <c r="T153" s="282"/>
      <c r="U153" s="86"/>
      <c r="V153" s="86"/>
      <c r="W153" s="86"/>
      <c r="X153" s="86"/>
      <c r="Y153" s="86"/>
      <c r="Z153" s="86"/>
      <c r="AA153" s="86"/>
      <c r="AB153" s="86"/>
      <c r="AC153" s="86"/>
      <c r="AD153" s="86"/>
      <c r="AE153" s="86"/>
      <c r="AF153" s="86"/>
      <c r="AG153" s="86"/>
      <c r="AH153" s="86"/>
      <c r="AI153" s="86"/>
    </row>
    <row r="154" spans="1:35" ht="15.75" hidden="1" thickBot="1" x14ac:dyDescent="0.3">
      <c r="A154" s="1086" t="s">
        <v>43</v>
      </c>
      <c r="B154" s="322">
        <f>SUM(B153/Q153)</f>
        <v>0</v>
      </c>
      <c r="C154" s="323">
        <f>SUM(C153/Q153)</f>
        <v>0</v>
      </c>
      <c r="D154" s="323">
        <f>SUM(D153/Q153)</f>
        <v>0</v>
      </c>
      <c r="E154" s="323">
        <f>SUM(E153/Q153)</f>
        <v>3.5714285714285712E-2</v>
      </c>
      <c r="F154" s="323">
        <f>SUM(F153/Q153)</f>
        <v>0</v>
      </c>
      <c r="G154" s="323">
        <f>SUM(G153/Q153)</f>
        <v>0</v>
      </c>
      <c r="H154" s="323">
        <f>SUM(H153/Q153)</f>
        <v>3.5714285714285712E-2</v>
      </c>
      <c r="I154" s="323">
        <f>SUM(I153/Q153)</f>
        <v>0.7142857142857143</v>
      </c>
      <c r="J154" s="323">
        <f>SUM(J153/Q153)</f>
        <v>3.5714285714285712E-2</v>
      </c>
      <c r="K154" s="323">
        <f>SUM(K153/Q153)</f>
        <v>0</v>
      </c>
      <c r="L154" s="323">
        <v>0.106</v>
      </c>
      <c r="M154" s="323">
        <f>SUM(M153/Q153)</f>
        <v>3.5714285714285712E-2</v>
      </c>
      <c r="N154" s="323">
        <f>SUM(N153/Q153)</f>
        <v>0</v>
      </c>
      <c r="O154" s="323">
        <f>SUM(O153/Q153)</f>
        <v>3.5714285714285712E-2</v>
      </c>
      <c r="P154" s="324">
        <f>SUM(P153/Q153)</f>
        <v>0</v>
      </c>
      <c r="Q154" s="1093">
        <f t="shared" si="36"/>
        <v>0.99885714285714278</v>
      </c>
      <c r="R154" s="415"/>
      <c r="T154" s="282"/>
      <c r="U154" s="86"/>
      <c r="V154" s="86"/>
      <c r="W154" s="86"/>
      <c r="X154" s="86"/>
      <c r="Y154" s="86"/>
      <c r="Z154" s="86"/>
      <c r="AA154" s="86"/>
      <c r="AB154" s="86"/>
      <c r="AC154" s="86"/>
      <c r="AD154" s="86"/>
      <c r="AE154" s="86"/>
      <c r="AF154" s="86"/>
      <c r="AG154" s="86"/>
      <c r="AH154" s="86"/>
      <c r="AI154" s="86"/>
    </row>
    <row r="155" spans="1:35" ht="16.5" hidden="1" customHeight="1" thickBot="1" x14ac:dyDescent="0.3">
      <c r="A155" s="2025" t="s">
        <v>349</v>
      </c>
      <c r="B155" s="2028"/>
      <c r="C155" s="2028"/>
      <c r="D155" s="2028"/>
      <c r="E155" s="2028"/>
      <c r="F155" s="2028"/>
      <c r="G155" s="2028"/>
      <c r="H155" s="2028"/>
      <c r="I155" s="2028"/>
      <c r="J155" s="2028"/>
      <c r="K155" s="2028"/>
      <c r="L155" s="2028"/>
      <c r="M155" s="2028"/>
      <c r="N155" s="2028"/>
      <c r="O155" s="2028"/>
      <c r="P155" s="2028"/>
      <c r="Q155" s="2029"/>
      <c r="R155" s="2030"/>
      <c r="T155" s="282"/>
      <c r="U155" s="86"/>
      <c r="V155" s="86"/>
      <c r="W155" s="86"/>
      <c r="X155" s="86"/>
      <c r="Y155" s="86"/>
      <c r="Z155" s="86"/>
      <c r="AA155" s="86"/>
      <c r="AB155" s="86"/>
      <c r="AC155" s="86"/>
      <c r="AD155" s="86"/>
      <c r="AE155" s="86"/>
      <c r="AF155" s="86"/>
      <c r="AG155" s="86"/>
      <c r="AH155" s="86"/>
      <c r="AI155" s="86"/>
    </row>
    <row r="156" spans="1:35" ht="15.75" hidden="1" thickBot="1" x14ac:dyDescent="0.3">
      <c r="A156" s="1082" t="s">
        <v>75</v>
      </c>
      <c r="B156" s="370">
        <v>0</v>
      </c>
      <c r="C156" s="371">
        <v>0</v>
      </c>
      <c r="D156" s="371">
        <v>0</v>
      </c>
      <c r="E156" s="371">
        <v>0</v>
      </c>
      <c r="F156" s="371">
        <v>0</v>
      </c>
      <c r="G156" s="371">
        <v>0</v>
      </c>
      <c r="H156" s="371">
        <v>0</v>
      </c>
      <c r="I156" s="371">
        <v>0</v>
      </c>
      <c r="J156" s="371">
        <v>0</v>
      </c>
      <c r="K156" s="371">
        <v>0</v>
      </c>
      <c r="L156" s="371">
        <v>0</v>
      </c>
      <c r="M156" s="371">
        <v>0</v>
      </c>
      <c r="N156" s="371">
        <v>0</v>
      </c>
      <c r="O156" s="371">
        <v>0</v>
      </c>
      <c r="P156" s="372">
        <v>0</v>
      </c>
      <c r="Q156" s="136">
        <f t="shared" ref="Q156:Q161" si="38">SUM(B156:P156)</f>
        <v>0</v>
      </c>
      <c r="R156" s="327">
        <f>SUM(Q156/Q160)</f>
        <v>0</v>
      </c>
      <c r="T156" s="282"/>
      <c r="U156" s="86"/>
      <c r="V156" s="86"/>
      <c r="W156" s="86"/>
      <c r="X156" s="86"/>
      <c r="Y156" s="86"/>
      <c r="Z156" s="86"/>
      <c r="AA156" s="86"/>
      <c r="AB156" s="86"/>
      <c r="AC156" s="86"/>
      <c r="AD156" s="86"/>
      <c r="AE156" s="86"/>
      <c r="AF156" s="86"/>
      <c r="AG156" s="86"/>
      <c r="AH156" s="86"/>
      <c r="AI156" s="86"/>
    </row>
    <row r="157" spans="1:35" ht="16.5" hidden="1" thickTop="1" thickBot="1" x14ac:dyDescent="0.3">
      <c r="A157" s="1083" t="s">
        <v>46</v>
      </c>
      <c r="B157" s="373">
        <v>0</v>
      </c>
      <c r="C157" s="374">
        <v>0</v>
      </c>
      <c r="D157" s="374">
        <v>0</v>
      </c>
      <c r="E157" s="374">
        <v>1</v>
      </c>
      <c r="F157" s="374">
        <v>0</v>
      </c>
      <c r="G157" s="374">
        <v>0</v>
      </c>
      <c r="H157" s="374">
        <v>1</v>
      </c>
      <c r="I157" s="374">
        <v>10</v>
      </c>
      <c r="J157" s="374">
        <v>1</v>
      </c>
      <c r="K157" s="374">
        <v>0</v>
      </c>
      <c r="L157" s="374">
        <v>0</v>
      </c>
      <c r="M157" s="374">
        <v>1</v>
      </c>
      <c r="N157" s="374">
        <v>0</v>
      </c>
      <c r="O157" s="374">
        <v>1</v>
      </c>
      <c r="P157" s="375">
        <v>0</v>
      </c>
      <c r="Q157" s="137">
        <f t="shared" si="38"/>
        <v>15</v>
      </c>
      <c r="R157" s="327">
        <f>SUM(Q157/Q160)</f>
        <v>0.5357142857142857</v>
      </c>
      <c r="T157" s="282"/>
      <c r="U157" s="86"/>
      <c r="V157" s="86"/>
      <c r="W157" s="86"/>
      <c r="X157" s="86"/>
      <c r="Y157" s="86"/>
      <c r="Z157" s="86"/>
      <c r="AA157" s="86"/>
      <c r="AB157" s="86"/>
      <c r="AC157" s="86"/>
      <c r="AD157" s="86"/>
      <c r="AE157" s="86"/>
      <c r="AF157" s="86"/>
      <c r="AG157" s="86"/>
      <c r="AH157" s="86"/>
      <c r="AI157" s="86"/>
    </row>
    <row r="158" spans="1:35" ht="16.5" hidden="1" thickTop="1" thickBot="1" x14ac:dyDescent="0.3">
      <c r="A158" s="1083" t="s">
        <v>47</v>
      </c>
      <c r="B158" s="373">
        <v>0</v>
      </c>
      <c r="C158" s="374">
        <v>0</v>
      </c>
      <c r="D158" s="374">
        <v>0</v>
      </c>
      <c r="E158" s="374">
        <v>0</v>
      </c>
      <c r="F158" s="374">
        <v>0</v>
      </c>
      <c r="G158" s="374">
        <v>0</v>
      </c>
      <c r="H158" s="374">
        <v>0</v>
      </c>
      <c r="I158" s="374">
        <v>8</v>
      </c>
      <c r="J158" s="374">
        <v>0</v>
      </c>
      <c r="K158" s="374">
        <v>0</v>
      </c>
      <c r="L158" s="374">
        <v>2</v>
      </c>
      <c r="M158" s="374">
        <v>0</v>
      </c>
      <c r="N158" s="374">
        <v>0</v>
      </c>
      <c r="O158" s="374">
        <v>0</v>
      </c>
      <c r="P158" s="375">
        <v>0</v>
      </c>
      <c r="Q158" s="137">
        <f t="shared" si="38"/>
        <v>10</v>
      </c>
      <c r="R158" s="327">
        <f>SUM(Q158/Q160)</f>
        <v>0.35714285714285715</v>
      </c>
      <c r="T158" s="282"/>
      <c r="U158" s="86"/>
      <c r="V158" s="86"/>
      <c r="W158" s="86"/>
      <c r="X158" s="86"/>
      <c r="Y158" s="86"/>
      <c r="Z158" s="86"/>
      <c r="AA158" s="86"/>
      <c r="AB158" s="86"/>
      <c r="AC158" s="86"/>
      <c r="AD158" s="86"/>
      <c r="AE158" s="86"/>
      <c r="AF158" s="86"/>
      <c r="AG158" s="86"/>
      <c r="AH158" s="86"/>
      <c r="AI158" s="86"/>
    </row>
    <row r="159" spans="1:35" ht="16.5" hidden="1" thickTop="1" thickBot="1" x14ac:dyDescent="0.3">
      <c r="A159" s="1084" t="s">
        <v>77</v>
      </c>
      <c r="B159" s="376">
        <v>0</v>
      </c>
      <c r="C159" s="377">
        <v>0</v>
      </c>
      <c r="D159" s="377">
        <v>0</v>
      </c>
      <c r="E159" s="377">
        <v>0</v>
      </c>
      <c r="F159" s="377">
        <v>0</v>
      </c>
      <c r="G159" s="377">
        <v>0</v>
      </c>
      <c r="H159" s="377">
        <v>0</v>
      </c>
      <c r="I159" s="377">
        <v>2</v>
      </c>
      <c r="J159" s="377">
        <v>0</v>
      </c>
      <c r="K159" s="377">
        <v>0</v>
      </c>
      <c r="L159" s="377">
        <v>1</v>
      </c>
      <c r="M159" s="377">
        <v>0</v>
      </c>
      <c r="N159" s="377">
        <v>0</v>
      </c>
      <c r="O159" s="377">
        <v>0</v>
      </c>
      <c r="P159" s="378">
        <v>0</v>
      </c>
      <c r="Q159" s="138">
        <f t="shared" si="38"/>
        <v>3</v>
      </c>
      <c r="R159" s="327">
        <f>SUM(Q159/Q160)</f>
        <v>0.10714285714285714</v>
      </c>
      <c r="T159" s="86"/>
      <c r="U159" s="86"/>
      <c r="V159" s="86"/>
      <c r="W159" s="86"/>
      <c r="X159" s="86"/>
      <c r="Y159" s="86"/>
      <c r="Z159" s="86"/>
      <c r="AA159" s="86"/>
      <c r="AB159" s="86"/>
      <c r="AC159" s="86"/>
      <c r="AD159" s="86"/>
      <c r="AE159" s="86"/>
      <c r="AF159" s="86"/>
      <c r="AG159" s="86"/>
      <c r="AH159" s="86"/>
      <c r="AI159" s="86"/>
    </row>
    <row r="160" spans="1:35" ht="16.5" hidden="1" thickTop="1" thickBot="1" x14ac:dyDescent="0.3">
      <c r="A160" s="1085" t="s">
        <v>26</v>
      </c>
      <c r="B160" s="123">
        <f t="shared" ref="B160:P160" si="39">SUM(B156:B159)</f>
        <v>0</v>
      </c>
      <c r="C160" s="124">
        <f t="shared" si="39"/>
        <v>0</v>
      </c>
      <c r="D160" s="124">
        <f t="shared" si="39"/>
        <v>0</v>
      </c>
      <c r="E160" s="124">
        <f t="shared" si="39"/>
        <v>1</v>
      </c>
      <c r="F160" s="124">
        <f t="shared" si="39"/>
        <v>0</v>
      </c>
      <c r="G160" s="124">
        <f t="shared" si="39"/>
        <v>0</v>
      </c>
      <c r="H160" s="124">
        <f t="shared" si="39"/>
        <v>1</v>
      </c>
      <c r="I160" s="124">
        <f t="shared" si="39"/>
        <v>20</v>
      </c>
      <c r="J160" s="124">
        <f t="shared" si="39"/>
        <v>1</v>
      </c>
      <c r="K160" s="124">
        <f t="shared" si="39"/>
        <v>0</v>
      </c>
      <c r="L160" s="124">
        <f t="shared" si="39"/>
        <v>3</v>
      </c>
      <c r="M160" s="124">
        <f t="shared" si="39"/>
        <v>1</v>
      </c>
      <c r="N160" s="124">
        <f t="shared" si="39"/>
        <v>0</v>
      </c>
      <c r="O160" s="124">
        <f t="shared" si="39"/>
        <v>1</v>
      </c>
      <c r="P160" s="139">
        <f t="shared" si="39"/>
        <v>0</v>
      </c>
      <c r="Q160" s="1092">
        <f t="shared" si="38"/>
        <v>28</v>
      </c>
      <c r="R160" s="1081">
        <f>SUM(R156:R159)</f>
        <v>0.99999999999999989</v>
      </c>
    </row>
    <row r="161" spans="1:18" ht="15.75" hidden="1" thickBot="1" x14ac:dyDescent="0.3">
      <c r="A161" s="1086" t="s">
        <v>43</v>
      </c>
      <c r="B161" s="322">
        <f>SUM(B160/Q160)</f>
        <v>0</v>
      </c>
      <c r="C161" s="323">
        <f>SUM(C160/Q160)</f>
        <v>0</v>
      </c>
      <c r="D161" s="323">
        <f>SUM(D160/Q160)</f>
        <v>0</v>
      </c>
      <c r="E161" s="323">
        <f>SUM(E160/Q160)</f>
        <v>3.5714285714285712E-2</v>
      </c>
      <c r="F161" s="323">
        <f>SUM(F160/Q160)</f>
        <v>0</v>
      </c>
      <c r="G161" s="323">
        <f>SUM(G160/Q160)</f>
        <v>0</v>
      </c>
      <c r="H161" s="323">
        <f>SUM(H160/Q160)</f>
        <v>3.5714285714285712E-2</v>
      </c>
      <c r="I161" s="323">
        <f>SUM(I160/Q160)</f>
        <v>0.7142857142857143</v>
      </c>
      <c r="J161" s="323">
        <f>SUM(J160/Q160)</f>
        <v>3.5714285714285712E-2</v>
      </c>
      <c r="K161" s="323">
        <f>SUM(K160/Q160)</f>
        <v>0</v>
      </c>
      <c r="L161" s="323">
        <f>SUM(L160/Q160)</f>
        <v>0.10714285714285714</v>
      </c>
      <c r="M161" s="323">
        <f>SUM(M160/Q160)</f>
        <v>3.5714285714285712E-2</v>
      </c>
      <c r="N161" s="323">
        <f>SUM(N160/Q160)</f>
        <v>0</v>
      </c>
      <c r="O161" s="323">
        <f>SUM(O160/Q160)</f>
        <v>3.5714285714285712E-2</v>
      </c>
      <c r="P161" s="324">
        <f>SUM(P160/Q160)</f>
        <v>0</v>
      </c>
      <c r="Q161" s="1093">
        <f t="shared" si="38"/>
        <v>0.99999999999999989</v>
      </c>
      <c r="R161" s="415"/>
    </row>
    <row r="162" spans="1:18" hidden="1" x14ac:dyDescent="0.25">
      <c r="A162" s="11"/>
      <c r="B162" s="11"/>
      <c r="C162" s="11"/>
      <c r="D162" s="11"/>
      <c r="E162" s="11"/>
      <c r="F162" s="11"/>
      <c r="G162" s="11"/>
      <c r="H162" s="11"/>
      <c r="I162" s="11"/>
      <c r="J162" s="11"/>
      <c r="K162" s="11"/>
      <c r="L162" s="11"/>
      <c r="M162" s="11"/>
      <c r="N162" s="11"/>
      <c r="O162" s="11"/>
      <c r="P162" s="11"/>
      <c r="Q162" s="11"/>
      <c r="R162" s="11"/>
    </row>
    <row r="163" spans="1:18" x14ac:dyDescent="0.25">
      <c r="A163" s="11"/>
      <c r="B163" s="11"/>
      <c r="C163" s="11"/>
      <c r="D163" s="11"/>
      <c r="E163" s="11"/>
      <c r="F163" s="11"/>
      <c r="G163" s="11"/>
      <c r="H163" s="11"/>
      <c r="I163" s="11"/>
      <c r="J163" s="11"/>
      <c r="K163" s="11"/>
      <c r="L163" s="11"/>
      <c r="M163" s="11"/>
      <c r="N163" s="11"/>
      <c r="O163" s="11"/>
      <c r="P163" s="11"/>
      <c r="Q163" s="11"/>
      <c r="R163" s="11"/>
    </row>
    <row r="168" spans="1:18" x14ac:dyDescent="0.25">
      <c r="A168" s="94"/>
    </row>
  </sheetData>
  <sheetProtection algorithmName="SHA-512" hashValue="X3pYfJmTsfZDVsGiyqIqCJxQ9VrbPiGd4WSr5IErA9np0kKty0AQBEdJTmGQGy8BU3Ib4MRDyrNp+yyEaXsnvg==" saltValue="t73IaUCZph7OABwjNWlXsQ==" spinCount="100000" sheet="1" objects="1" scenarios="1"/>
  <mergeCells count="32">
    <mergeCell ref="A18:R18"/>
    <mergeCell ref="A20:R20"/>
    <mergeCell ref="A27:R27"/>
    <mergeCell ref="A155:R155"/>
    <mergeCell ref="A131:R131"/>
    <mergeCell ref="A148:R148"/>
    <mergeCell ref="A115:R115"/>
    <mergeCell ref="A117:R117"/>
    <mergeCell ref="A124:R124"/>
    <mergeCell ref="A66:R66"/>
    <mergeCell ref="A67:R67"/>
    <mergeCell ref="A69:R69"/>
    <mergeCell ref="A76:R76"/>
    <mergeCell ref="A34:R34"/>
    <mergeCell ref="A36:R36"/>
    <mergeCell ref="A43:R43"/>
    <mergeCell ref="A1:R1"/>
    <mergeCell ref="A147:R147"/>
    <mergeCell ref="A140:R140"/>
    <mergeCell ref="A133:R133"/>
    <mergeCell ref="A108:R108"/>
    <mergeCell ref="A83:R83"/>
    <mergeCell ref="A85:R85"/>
    <mergeCell ref="A92:R92"/>
    <mergeCell ref="A50:R50"/>
    <mergeCell ref="A52:R52"/>
    <mergeCell ref="A59:R59"/>
    <mergeCell ref="A2:R2"/>
    <mergeCell ref="A4:R4"/>
    <mergeCell ref="A11:R11"/>
    <mergeCell ref="A99:R99"/>
    <mergeCell ref="A101:R101"/>
  </mergeCells>
  <printOptions horizontalCentered="1"/>
  <pageMargins left="0.25" right="0.25" top="0.84364583333333298" bottom="0.75" header="0.3" footer="0.3"/>
  <pageSetup scale="78" firstPageNumber="11" orientation="landscape" useFirstPageNumber="1" r:id="rId1"/>
  <headerFooter>
    <oddHeader>&amp;L&amp;9
Semi-Annual Child Welfare Report&amp;C&amp;"-,Bold"&amp;14ARIZONA DEPARTMENT of CHILD SAFETY&amp;R&amp;9
July 1, 2021 through December 31, 2021</oddHeader>
    <oddFooter>&amp;CPage 9</oddFooter>
  </headerFooter>
  <ignoredErrors>
    <ignoredError sqref="Q138 Q145 Q129 Q122 Q90 Q97 Q106 Q113 Q64 Q57 Q41 Q48 Q25 Q3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O469"/>
  <sheetViews>
    <sheetView showGridLines="0" zoomScaleNormal="100" workbookViewId="0">
      <selection activeCell="E107" sqref="E107"/>
    </sheetView>
  </sheetViews>
  <sheetFormatPr defaultColWidth="9.140625" defaultRowHeight="15" x14ac:dyDescent="0.25"/>
  <cols>
    <col min="1" max="2" width="20" style="11" customWidth="1"/>
    <col min="3" max="18" width="9.42578125" style="11" customWidth="1"/>
    <col min="19" max="19" width="9.42578125" style="19" customWidth="1"/>
    <col min="20" max="16384" width="9.140625" style="11"/>
  </cols>
  <sheetData>
    <row r="1" spans="1:41" ht="21.75" thickBot="1" x14ac:dyDescent="0.4">
      <c r="A1" s="2074" t="s">
        <v>424</v>
      </c>
      <c r="B1" s="2075"/>
      <c r="C1" s="2075"/>
      <c r="D1" s="2075"/>
      <c r="E1" s="2075"/>
      <c r="F1" s="2075"/>
      <c r="G1" s="2075"/>
      <c r="H1" s="2075"/>
      <c r="I1" s="2075"/>
      <c r="J1" s="2075"/>
      <c r="K1" s="2075"/>
      <c r="L1" s="2075"/>
      <c r="M1" s="2075"/>
      <c r="N1" s="2075"/>
      <c r="O1" s="2075"/>
      <c r="P1" s="2075"/>
      <c r="Q1" s="2075"/>
      <c r="R1" s="2075"/>
      <c r="S1" s="2076"/>
    </row>
    <row r="2" spans="1:41" ht="19.5" thickBot="1" x14ac:dyDescent="0.3">
      <c r="A2" s="2084" t="s">
        <v>435</v>
      </c>
      <c r="B2" s="2085"/>
      <c r="C2" s="2085"/>
      <c r="D2" s="2085"/>
      <c r="E2" s="2085"/>
      <c r="F2" s="2085"/>
      <c r="G2" s="2085"/>
      <c r="H2" s="2085"/>
      <c r="I2" s="2085"/>
      <c r="J2" s="2085"/>
      <c r="K2" s="2085"/>
      <c r="L2" s="2085"/>
      <c r="M2" s="2085"/>
      <c r="N2" s="2085"/>
      <c r="O2" s="2085"/>
      <c r="P2" s="2085"/>
      <c r="Q2" s="2085"/>
      <c r="R2" s="2085"/>
      <c r="S2" s="2086"/>
    </row>
    <row r="3" spans="1:41" ht="18.95" customHeight="1" x14ac:dyDescent="0.3">
      <c r="A3" s="2077"/>
      <c r="B3" s="2078"/>
      <c r="C3" s="178" t="s">
        <v>900</v>
      </c>
      <c r="D3" s="178" t="s">
        <v>901</v>
      </c>
      <c r="E3" s="179" t="s">
        <v>902</v>
      </c>
      <c r="F3" s="179" t="s">
        <v>903</v>
      </c>
      <c r="G3" s="179" t="s">
        <v>940</v>
      </c>
      <c r="H3" s="157"/>
      <c r="I3" s="157"/>
      <c r="J3" s="157"/>
      <c r="K3" s="157"/>
      <c r="L3" s="157"/>
      <c r="M3" s="157"/>
      <c r="N3" s="157"/>
      <c r="O3" s="157"/>
      <c r="P3" s="157"/>
      <c r="Q3" s="157"/>
      <c r="R3" s="157"/>
      <c r="S3" s="710"/>
    </row>
    <row r="4" spans="1:41" ht="15.95" hidden="1" customHeight="1" x14ac:dyDescent="0.3">
      <c r="A4" s="1096"/>
      <c r="B4" s="1097"/>
      <c r="C4" s="1098"/>
      <c r="D4" s="1102">
        <f>SUM('Training and Dependencies'!F42:G42)</f>
        <v>86</v>
      </c>
      <c r="E4" s="1102">
        <f>SUM('Training and Dependencies'!H42:I42)</f>
        <v>82</v>
      </c>
      <c r="F4" s="1102">
        <f>SUM('Training and Dependencies'!J42:K42)</f>
        <v>49</v>
      </c>
      <c r="G4" s="1099"/>
      <c r="H4" s="1099"/>
      <c r="I4" s="1099"/>
      <c r="J4" s="1099"/>
      <c r="K4" s="1099"/>
      <c r="L4" s="1099"/>
      <c r="M4" s="1099"/>
      <c r="N4" s="1099"/>
      <c r="O4" s="1099"/>
      <c r="P4" s="1099"/>
      <c r="Q4" s="1099"/>
      <c r="R4" s="1099"/>
      <c r="S4" s="1100"/>
    </row>
    <row r="5" spans="1:41" ht="14.1" hidden="1" customHeight="1" x14ac:dyDescent="0.3">
      <c r="A5" s="1096"/>
      <c r="B5" s="1097"/>
      <c r="C5" s="1098"/>
      <c r="D5" s="1102">
        <f>SUM('Training and Dependencies'!F43:G43)</f>
        <v>57</v>
      </c>
      <c r="E5" s="1102">
        <f>SUM('Training and Dependencies'!H43:J43)</f>
        <v>74</v>
      </c>
      <c r="F5" s="1102">
        <f>SUM('Training and Dependencies'!J43:K43)</f>
        <v>36</v>
      </c>
      <c r="G5" s="1099"/>
      <c r="H5" s="1099"/>
      <c r="I5" s="1099"/>
      <c r="J5" s="1099"/>
      <c r="K5" s="1099"/>
      <c r="L5" s="1099"/>
      <c r="M5" s="1099"/>
      <c r="N5" s="1099"/>
      <c r="O5" s="1099"/>
      <c r="P5" s="1099"/>
      <c r="Q5" s="1099"/>
      <c r="R5" s="1099"/>
      <c r="S5" s="1100"/>
    </row>
    <row r="6" spans="1:41" ht="18.75" thickBot="1" x14ac:dyDescent="0.3">
      <c r="A6" s="2082" t="s">
        <v>316</v>
      </c>
      <c r="B6" s="2083"/>
      <c r="C6" s="379">
        <v>0.81320000000000003</v>
      </c>
      <c r="D6" s="1111">
        <f>SUM(D5/D4)</f>
        <v>0.66279069767441856</v>
      </c>
      <c r="E6" s="1625">
        <f>SUM(E5/E4)</f>
        <v>0.90243902439024393</v>
      </c>
      <c r="F6" s="1625">
        <f>SUM(F5/F4)</f>
        <v>0.73469387755102045</v>
      </c>
      <c r="G6" s="158"/>
      <c r="H6" s="158"/>
      <c r="I6" s="158"/>
      <c r="J6" s="158"/>
      <c r="K6" s="158"/>
      <c r="L6" s="158"/>
      <c r="M6" s="158"/>
      <c r="N6" s="158"/>
      <c r="O6" s="158"/>
      <c r="P6" s="158"/>
      <c r="Q6" s="158"/>
      <c r="R6" s="158"/>
      <c r="S6" s="711"/>
    </row>
    <row r="7" spans="1:41" s="832" customFormat="1" ht="19.5" customHeight="1" thickBot="1" x14ac:dyDescent="0.3">
      <c r="C7" s="1851"/>
      <c r="D7" s="1851"/>
      <c r="E7" s="1851"/>
      <c r="F7" s="1851"/>
      <c r="G7" s="1851"/>
      <c r="H7" s="1851"/>
      <c r="I7" s="1851"/>
      <c r="J7" s="1851"/>
      <c r="K7" s="1851"/>
      <c r="L7" s="1851"/>
      <c r="M7" s="1851"/>
      <c r="N7" s="1851"/>
      <c r="O7" s="1851"/>
      <c r="P7" s="1851"/>
      <c r="Q7" s="1851"/>
    </row>
    <row r="8" spans="1:41" ht="19.5" thickBot="1" x14ac:dyDescent="0.3">
      <c r="A8" s="2079" t="s">
        <v>651</v>
      </c>
      <c r="B8" s="2080"/>
      <c r="C8" s="2080"/>
      <c r="D8" s="2080"/>
      <c r="E8" s="2080"/>
      <c r="F8" s="2080"/>
      <c r="G8" s="2080"/>
      <c r="H8" s="2080"/>
      <c r="I8" s="2080"/>
      <c r="J8" s="2080"/>
      <c r="K8" s="2080"/>
      <c r="L8" s="2080"/>
      <c r="M8" s="2080"/>
      <c r="N8" s="2080"/>
      <c r="O8" s="2080"/>
      <c r="P8" s="2080"/>
      <c r="Q8" s="2080"/>
      <c r="R8" s="2080"/>
      <c r="S8" s="2081"/>
    </row>
    <row r="9" spans="1:41" ht="15.75" hidden="1" customHeight="1" thickBot="1" x14ac:dyDescent="0.3">
      <c r="A9" s="2048" t="s">
        <v>838</v>
      </c>
      <c r="B9" s="2049"/>
      <c r="C9" s="2049"/>
      <c r="D9" s="2049"/>
      <c r="E9" s="2049"/>
      <c r="F9" s="2049"/>
      <c r="G9" s="2049"/>
      <c r="H9" s="2049"/>
      <c r="I9" s="2049"/>
      <c r="J9" s="2049"/>
      <c r="K9" s="2049"/>
      <c r="L9" s="2049"/>
      <c r="M9" s="2049"/>
      <c r="N9" s="2049"/>
      <c r="O9" s="2049"/>
      <c r="P9" s="2049"/>
      <c r="Q9" s="2049"/>
      <c r="R9" s="2049"/>
      <c r="S9" s="2050"/>
      <c r="T9" s="14"/>
      <c r="U9" s="14"/>
      <c r="V9" s="14"/>
      <c r="W9" s="14"/>
      <c r="X9" s="14"/>
      <c r="Y9" s="14"/>
      <c r="Z9" s="14"/>
      <c r="AA9" s="14"/>
      <c r="AB9" s="14"/>
      <c r="AC9" s="14"/>
      <c r="AD9" s="14"/>
      <c r="AE9" s="14"/>
      <c r="AF9" s="14"/>
      <c r="AG9" s="14"/>
      <c r="AH9" s="14"/>
      <c r="AI9" s="14"/>
      <c r="AJ9" s="14"/>
      <c r="AK9" s="14"/>
      <c r="AL9" s="14"/>
      <c r="AM9" s="14"/>
      <c r="AN9" s="14"/>
      <c r="AO9" s="14"/>
    </row>
    <row r="10" spans="1:41" ht="71.25" hidden="1" customHeight="1" thickBot="1" x14ac:dyDescent="0.3">
      <c r="A10" s="75"/>
      <c r="B10" s="161" t="s">
        <v>97</v>
      </c>
      <c r="C10" s="724" t="s">
        <v>80</v>
      </c>
      <c r="D10" s="170" t="s">
        <v>81</v>
      </c>
      <c r="E10" s="170" t="s">
        <v>82</v>
      </c>
      <c r="F10" s="170" t="s">
        <v>83</v>
      </c>
      <c r="G10" s="170" t="s">
        <v>84</v>
      </c>
      <c r="H10" s="170" t="s">
        <v>85</v>
      </c>
      <c r="I10" s="170" t="s">
        <v>86</v>
      </c>
      <c r="J10" s="170" t="s">
        <v>87</v>
      </c>
      <c r="K10" s="170" t="s">
        <v>88</v>
      </c>
      <c r="L10" s="170" t="s">
        <v>89</v>
      </c>
      <c r="M10" s="170" t="s">
        <v>90</v>
      </c>
      <c r="N10" s="170" t="s">
        <v>91</v>
      </c>
      <c r="O10" s="170" t="s">
        <v>92</v>
      </c>
      <c r="P10" s="170" t="s">
        <v>93</v>
      </c>
      <c r="Q10" s="171" t="s">
        <v>94</v>
      </c>
      <c r="R10" s="161" t="s">
        <v>95</v>
      </c>
      <c r="S10" s="161" t="s">
        <v>442</v>
      </c>
      <c r="T10" s="15"/>
      <c r="U10" s="15"/>
      <c r="V10" s="15"/>
      <c r="W10" s="16"/>
      <c r="X10" s="14"/>
      <c r="Y10" s="15"/>
      <c r="Z10" s="15"/>
      <c r="AA10" s="15"/>
      <c r="AB10" s="15"/>
      <c r="AC10" s="15"/>
      <c r="AD10" s="15"/>
      <c r="AE10" s="15"/>
      <c r="AF10" s="15"/>
      <c r="AG10" s="15"/>
      <c r="AH10" s="15"/>
      <c r="AI10" s="15"/>
      <c r="AJ10" s="15"/>
      <c r="AK10" s="15"/>
      <c r="AL10" s="15"/>
      <c r="AM10" s="15"/>
      <c r="AN10" s="15"/>
      <c r="AO10" s="16"/>
    </row>
    <row r="11" spans="1:41" ht="15.75" hidden="1" customHeight="1" thickBot="1" x14ac:dyDescent="0.3">
      <c r="A11" s="2051" t="s">
        <v>76</v>
      </c>
      <c r="B11" s="2052"/>
      <c r="C11" s="2052"/>
      <c r="D11" s="2052"/>
      <c r="E11" s="2052"/>
      <c r="F11" s="2052"/>
      <c r="G11" s="2052"/>
      <c r="H11" s="2052"/>
      <c r="I11" s="2052"/>
      <c r="J11" s="2052"/>
      <c r="K11" s="2052"/>
      <c r="L11" s="2052"/>
      <c r="M11" s="2052"/>
      <c r="N11" s="2052"/>
      <c r="O11" s="2052"/>
      <c r="P11" s="2052"/>
      <c r="Q11" s="2052"/>
      <c r="R11" s="2052"/>
      <c r="S11" s="2053"/>
      <c r="T11" s="15"/>
      <c r="U11" s="15"/>
      <c r="V11" s="15"/>
      <c r="W11" s="16"/>
      <c r="X11" s="14"/>
      <c r="Y11" s="15"/>
      <c r="Z11" s="15"/>
      <c r="AA11" s="15"/>
      <c r="AB11" s="15"/>
      <c r="AC11" s="15"/>
      <c r="AD11" s="15"/>
      <c r="AE11" s="15"/>
      <c r="AF11" s="17"/>
      <c r="AG11" s="15"/>
      <c r="AH11" s="15"/>
      <c r="AI11" s="15"/>
      <c r="AJ11" s="15"/>
      <c r="AK11" s="15"/>
      <c r="AL11" s="15"/>
      <c r="AM11" s="15"/>
      <c r="AN11" s="17"/>
      <c r="AO11" s="16"/>
    </row>
    <row r="12" spans="1:41" ht="17.25" hidden="1" customHeight="1" thickBot="1" x14ac:dyDescent="0.3">
      <c r="A12" s="2041" t="s">
        <v>44</v>
      </c>
      <c r="B12" s="77" t="s">
        <v>78</v>
      </c>
      <c r="C12" s="575"/>
      <c r="D12" s="381"/>
      <c r="E12" s="381"/>
      <c r="F12" s="381"/>
      <c r="G12" s="381"/>
      <c r="H12" s="381"/>
      <c r="I12" s="381"/>
      <c r="J12" s="381"/>
      <c r="K12" s="381"/>
      <c r="L12" s="381"/>
      <c r="M12" s="381"/>
      <c r="N12" s="381"/>
      <c r="O12" s="381"/>
      <c r="P12" s="381"/>
      <c r="Q12" s="576"/>
      <c r="R12" s="651">
        <f t="shared" ref="R12:R20" si="0">SUM(C12:Q12)</f>
        <v>0</v>
      </c>
      <c r="S12" s="698" t="e">
        <f>R12/SUM(R12:R14)</f>
        <v>#DIV/0!</v>
      </c>
      <c r="T12" s="15"/>
      <c r="U12" s="15"/>
      <c r="V12" s="15"/>
      <c r="W12" s="16"/>
      <c r="X12" s="14"/>
      <c r="Y12" s="15"/>
      <c r="Z12" s="15"/>
      <c r="AA12" s="15"/>
      <c r="AB12" s="15"/>
      <c r="AC12" s="15"/>
      <c r="AD12" s="15"/>
      <c r="AE12" s="15"/>
      <c r="AF12" s="17"/>
      <c r="AG12" s="15"/>
      <c r="AH12" s="15"/>
      <c r="AI12" s="15"/>
      <c r="AJ12" s="15"/>
      <c r="AK12" s="15"/>
      <c r="AL12" s="15"/>
      <c r="AM12" s="15"/>
      <c r="AN12" s="17"/>
      <c r="AO12" s="16"/>
    </row>
    <row r="13" spans="1:41" ht="17.25" hidden="1" customHeight="1" thickBot="1" x14ac:dyDescent="0.3">
      <c r="A13" s="2042"/>
      <c r="B13" s="78" t="s">
        <v>79</v>
      </c>
      <c r="C13" s="577"/>
      <c r="D13" s="383"/>
      <c r="E13" s="383"/>
      <c r="F13" s="383"/>
      <c r="G13" s="383"/>
      <c r="H13" s="383"/>
      <c r="I13" s="383"/>
      <c r="J13" s="383"/>
      <c r="K13" s="383"/>
      <c r="L13" s="383"/>
      <c r="M13" s="383"/>
      <c r="N13" s="383"/>
      <c r="O13" s="383"/>
      <c r="P13" s="383"/>
      <c r="Q13" s="578"/>
      <c r="R13" s="652">
        <f t="shared" si="0"/>
        <v>0</v>
      </c>
      <c r="S13" s="698" t="e">
        <f>R13/SUM(R12:R14)</f>
        <v>#DIV/0!</v>
      </c>
      <c r="T13" s="15"/>
      <c r="U13" s="15"/>
      <c r="V13" s="15"/>
      <c r="W13" s="16"/>
      <c r="X13" s="14"/>
      <c r="Y13" s="15"/>
      <c r="Z13" s="15"/>
      <c r="AA13" s="15"/>
      <c r="AB13" s="15"/>
      <c r="AC13" s="15"/>
      <c r="AD13" s="15"/>
      <c r="AE13" s="15"/>
      <c r="AF13" s="17"/>
      <c r="AG13" s="15"/>
      <c r="AH13" s="15"/>
      <c r="AI13" s="15"/>
      <c r="AJ13" s="15"/>
      <c r="AK13" s="15"/>
      <c r="AL13" s="15"/>
      <c r="AM13" s="15"/>
      <c r="AN13" s="17"/>
      <c r="AO13" s="16"/>
    </row>
    <row r="14" spans="1:41" ht="17.25" hidden="1" customHeight="1" thickBot="1" x14ac:dyDescent="0.3">
      <c r="A14" s="2043"/>
      <c r="B14" s="79" t="s">
        <v>441</v>
      </c>
      <c r="C14" s="579"/>
      <c r="D14" s="386"/>
      <c r="E14" s="386"/>
      <c r="F14" s="386"/>
      <c r="G14" s="386"/>
      <c r="H14" s="386"/>
      <c r="I14" s="386"/>
      <c r="J14" s="386"/>
      <c r="K14" s="386"/>
      <c r="L14" s="386"/>
      <c r="M14" s="386"/>
      <c r="N14" s="386"/>
      <c r="O14" s="386"/>
      <c r="P14" s="386"/>
      <c r="Q14" s="580"/>
      <c r="R14" s="654">
        <f t="shared" si="0"/>
        <v>0</v>
      </c>
      <c r="S14" s="698" t="e">
        <f>R14/SUM(R12:R14)</f>
        <v>#DIV/0!</v>
      </c>
      <c r="T14" s="15"/>
      <c r="U14" s="15"/>
      <c r="V14" s="15"/>
      <c r="W14" s="16"/>
      <c r="X14" s="14"/>
      <c r="Y14" s="15"/>
      <c r="Z14" s="15"/>
      <c r="AA14" s="15"/>
      <c r="AB14" s="15"/>
      <c r="AC14" s="15"/>
      <c r="AD14" s="15"/>
      <c r="AE14" s="15"/>
      <c r="AF14" s="15"/>
      <c r="AG14" s="15"/>
      <c r="AH14" s="15"/>
      <c r="AI14" s="15"/>
      <c r="AJ14" s="15"/>
      <c r="AK14" s="15"/>
      <c r="AL14" s="15"/>
      <c r="AM14" s="15"/>
      <c r="AN14" s="15"/>
      <c r="AO14" s="16"/>
    </row>
    <row r="15" spans="1:41" ht="17.25" hidden="1" customHeight="1" thickBot="1" x14ac:dyDescent="0.3">
      <c r="A15" s="2041" t="s">
        <v>48</v>
      </c>
      <c r="B15" s="82" t="s">
        <v>78</v>
      </c>
      <c r="C15" s="581"/>
      <c r="D15" s="391"/>
      <c r="E15" s="391"/>
      <c r="F15" s="391"/>
      <c r="G15" s="391"/>
      <c r="H15" s="391"/>
      <c r="I15" s="391"/>
      <c r="J15" s="391"/>
      <c r="K15" s="391"/>
      <c r="L15" s="391"/>
      <c r="M15" s="391"/>
      <c r="N15" s="391"/>
      <c r="O15" s="391"/>
      <c r="P15" s="391"/>
      <c r="Q15" s="582"/>
      <c r="R15" s="665">
        <f t="shared" si="0"/>
        <v>0</v>
      </c>
      <c r="S15" s="695" t="e">
        <f>R15/SUM(R15:R17)</f>
        <v>#DIV/0!</v>
      </c>
      <c r="T15" s="15"/>
      <c r="U15" s="15"/>
      <c r="V15" s="15"/>
      <c r="W15" s="16"/>
      <c r="X15" s="14"/>
      <c r="Y15" s="15"/>
      <c r="Z15" s="15"/>
      <c r="AA15" s="15"/>
      <c r="AB15" s="15"/>
      <c r="AC15" s="15"/>
      <c r="AD15" s="15"/>
      <c r="AE15" s="15"/>
      <c r="AF15" s="15"/>
      <c r="AG15" s="15"/>
      <c r="AH15" s="15"/>
      <c r="AI15" s="15"/>
      <c r="AJ15" s="15"/>
      <c r="AK15" s="15"/>
      <c r="AL15" s="15"/>
      <c r="AM15" s="15"/>
      <c r="AN15" s="15"/>
      <c r="AO15" s="16"/>
    </row>
    <row r="16" spans="1:41" ht="17.25" hidden="1" customHeight="1" thickBot="1" x14ac:dyDescent="0.3">
      <c r="A16" s="2042"/>
      <c r="B16" s="80" t="s">
        <v>79</v>
      </c>
      <c r="C16" s="583"/>
      <c r="D16" s="394"/>
      <c r="E16" s="394"/>
      <c r="F16" s="394"/>
      <c r="G16" s="394"/>
      <c r="H16" s="394"/>
      <c r="I16" s="394"/>
      <c r="J16" s="394"/>
      <c r="K16" s="394"/>
      <c r="L16" s="394"/>
      <c r="M16" s="394"/>
      <c r="N16" s="394"/>
      <c r="O16" s="394"/>
      <c r="P16" s="394"/>
      <c r="Q16" s="584"/>
      <c r="R16" s="666">
        <f t="shared" si="0"/>
        <v>0</v>
      </c>
      <c r="S16" s="695" t="e">
        <f>R16/SUM(R15:R17)</f>
        <v>#DIV/0!</v>
      </c>
      <c r="T16" s="15"/>
      <c r="U16" s="15"/>
      <c r="V16" s="15"/>
      <c r="W16" s="16"/>
      <c r="X16" s="14"/>
      <c r="Y16" s="15"/>
      <c r="Z16" s="15"/>
      <c r="AA16" s="15"/>
      <c r="AB16" s="15"/>
      <c r="AC16" s="15"/>
      <c r="AD16" s="15"/>
      <c r="AE16" s="15"/>
      <c r="AF16" s="15"/>
      <c r="AG16" s="15"/>
      <c r="AH16" s="15"/>
      <c r="AI16" s="15"/>
      <c r="AJ16" s="15"/>
      <c r="AK16" s="15"/>
      <c r="AL16" s="15"/>
      <c r="AM16" s="15"/>
      <c r="AN16" s="15"/>
      <c r="AO16" s="16"/>
    </row>
    <row r="17" spans="1:41" ht="17.25" hidden="1" customHeight="1" thickBot="1" x14ac:dyDescent="0.3">
      <c r="A17" s="2043"/>
      <c r="B17" s="81" t="s">
        <v>441</v>
      </c>
      <c r="C17" s="585"/>
      <c r="D17" s="397"/>
      <c r="E17" s="397"/>
      <c r="F17" s="397"/>
      <c r="G17" s="397"/>
      <c r="H17" s="397"/>
      <c r="I17" s="397"/>
      <c r="J17" s="397"/>
      <c r="K17" s="397"/>
      <c r="L17" s="397"/>
      <c r="M17" s="397"/>
      <c r="N17" s="397"/>
      <c r="O17" s="397"/>
      <c r="P17" s="397"/>
      <c r="Q17" s="586"/>
      <c r="R17" s="667">
        <f t="shared" si="0"/>
        <v>0</v>
      </c>
      <c r="S17" s="695" t="e">
        <f>R17/SUM(R15:R17)</f>
        <v>#DIV/0!</v>
      </c>
      <c r="T17" s="15"/>
      <c r="U17" s="15"/>
      <c r="V17" s="15"/>
      <c r="W17" s="16"/>
      <c r="X17" s="14"/>
      <c r="Y17" s="15"/>
      <c r="Z17" s="15"/>
      <c r="AA17" s="15"/>
      <c r="AB17" s="15"/>
      <c r="AC17" s="15"/>
      <c r="AD17" s="15"/>
      <c r="AE17" s="15"/>
      <c r="AF17" s="15"/>
      <c r="AG17" s="15"/>
      <c r="AH17" s="15"/>
      <c r="AI17" s="15"/>
      <c r="AJ17" s="15"/>
      <c r="AK17" s="15"/>
      <c r="AL17" s="15"/>
      <c r="AM17" s="15"/>
      <c r="AN17" s="15"/>
      <c r="AO17" s="16"/>
    </row>
    <row r="18" spans="1:41" ht="17.25" hidden="1" customHeight="1" thickBot="1" x14ac:dyDescent="0.3">
      <c r="A18" s="2041" t="s">
        <v>45</v>
      </c>
      <c r="B18" s="77" t="s">
        <v>78</v>
      </c>
      <c r="C18" s="575"/>
      <c r="D18" s="381"/>
      <c r="E18" s="381"/>
      <c r="F18" s="381"/>
      <c r="G18" s="381"/>
      <c r="H18" s="381"/>
      <c r="I18" s="381"/>
      <c r="J18" s="381"/>
      <c r="K18" s="381"/>
      <c r="L18" s="381"/>
      <c r="M18" s="381"/>
      <c r="N18" s="381"/>
      <c r="O18" s="381"/>
      <c r="P18" s="381"/>
      <c r="Q18" s="576"/>
      <c r="R18" s="651">
        <f t="shared" si="0"/>
        <v>0</v>
      </c>
      <c r="S18" s="698" t="e">
        <f>R18/SUM(R18:R20)</f>
        <v>#DIV/0!</v>
      </c>
      <c r="T18" s="15"/>
      <c r="U18" s="15"/>
      <c r="V18" s="15"/>
      <c r="W18" s="16"/>
      <c r="X18" s="14"/>
      <c r="Y18" s="15"/>
      <c r="Z18" s="15"/>
      <c r="AA18" s="15"/>
      <c r="AB18" s="15"/>
      <c r="AC18" s="15"/>
      <c r="AD18" s="15"/>
      <c r="AE18" s="15"/>
      <c r="AF18" s="15"/>
      <c r="AG18" s="15"/>
      <c r="AH18" s="15"/>
      <c r="AI18" s="15"/>
      <c r="AJ18" s="15"/>
      <c r="AK18" s="15"/>
      <c r="AL18" s="15"/>
      <c r="AM18" s="15"/>
      <c r="AN18" s="15"/>
      <c r="AO18" s="16"/>
    </row>
    <row r="19" spans="1:41" ht="17.25" hidden="1" customHeight="1" thickBot="1" x14ac:dyDescent="0.3">
      <c r="A19" s="2042"/>
      <c r="B19" s="78" t="s">
        <v>79</v>
      </c>
      <c r="C19" s="577"/>
      <c r="D19" s="388"/>
      <c r="E19" s="388"/>
      <c r="F19" s="388"/>
      <c r="G19" s="388"/>
      <c r="H19" s="388"/>
      <c r="I19" s="388"/>
      <c r="J19" s="388"/>
      <c r="K19" s="388"/>
      <c r="L19" s="388"/>
      <c r="M19" s="388"/>
      <c r="N19" s="388"/>
      <c r="O19" s="388"/>
      <c r="P19" s="388"/>
      <c r="Q19" s="587"/>
      <c r="R19" s="652">
        <f t="shared" si="0"/>
        <v>0</v>
      </c>
      <c r="S19" s="698" t="e">
        <f>R19/SUM(R18:R20)</f>
        <v>#DIV/0!</v>
      </c>
      <c r="T19" s="15"/>
      <c r="U19" s="15"/>
      <c r="V19" s="15"/>
      <c r="W19" s="16"/>
      <c r="X19" s="14"/>
      <c r="Y19" s="15"/>
      <c r="Z19" s="15"/>
      <c r="AA19" s="15"/>
      <c r="AB19" s="15"/>
      <c r="AC19" s="15"/>
      <c r="AD19" s="15"/>
      <c r="AE19" s="15"/>
      <c r="AF19" s="15"/>
      <c r="AG19" s="15"/>
      <c r="AH19" s="15"/>
      <c r="AI19" s="15"/>
      <c r="AJ19" s="15"/>
      <c r="AK19" s="15"/>
      <c r="AL19" s="15"/>
      <c r="AM19" s="15"/>
      <c r="AN19" s="15"/>
      <c r="AO19" s="16"/>
    </row>
    <row r="20" spans="1:41" ht="17.25" hidden="1" customHeight="1" thickBot="1" x14ac:dyDescent="0.3">
      <c r="A20" s="2043"/>
      <c r="B20" s="79" t="s">
        <v>441</v>
      </c>
      <c r="C20" s="579"/>
      <c r="D20" s="386"/>
      <c r="E20" s="386"/>
      <c r="F20" s="386"/>
      <c r="G20" s="386"/>
      <c r="H20" s="386"/>
      <c r="I20" s="386"/>
      <c r="J20" s="386"/>
      <c r="K20" s="386"/>
      <c r="L20" s="386"/>
      <c r="M20" s="386"/>
      <c r="N20" s="386"/>
      <c r="O20" s="386"/>
      <c r="P20" s="386"/>
      <c r="Q20" s="580"/>
      <c r="R20" s="654">
        <f t="shared" si="0"/>
        <v>0</v>
      </c>
      <c r="S20" s="698" t="e">
        <f>R20/SUM(R18:R20)</f>
        <v>#DIV/0!</v>
      </c>
      <c r="T20" s="15"/>
      <c r="U20" s="15"/>
      <c r="V20" s="15"/>
      <c r="W20" s="16"/>
      <c r="X20" s="14"/>
      <c r="Y20" s="15"/>
      <c r="Z20" s="15"/>
      <c r="AA20" s="15"/>
      <c r="AB20" s="15"/>
      <c r="AC20" s="15"/>
      <c r="AD20" s="15"/>
      <c r="AE20" s="15"/>
      <c r="AF20" s="17"/>
      <c r="AG20" s="15"/>
      <c r="AH20" s="15"/>
      <c r="AI20" s="15"/>
      <c r="AJ20" s="15"/>
      <c r="AK20" s="15"/>
      <c r="AL20" s="15"/>
      <c r="AM20" s="15"/>
      <c r="AN20" s="17"/>
      <c r="AO20" s="16"/>
    </row>
    <row r="21" spans="1:41" ht="17.25" hidden="1" customHeight="1" thickBot="1" x14ac:dyDescent="0.3">
      <c r="A21" s="2042" t="s">
        <v>49</v>
      </c>
      <c r="B21" s="227" t="s">
        <v>78</v>
      </c>
      <c r="C21" s="588"/>
      <c r="D21" s="400"/>
      <c r="E21" s="400"/>
      <c r="F21" s="400"/>
      <c r="G21" s="400"/>
      <c r="H21" s="400"/>
      <c r="I21" s="400"/>
      <c r="J21" s="400"/>
      <c r="K21" s="400"/>
      <c r="L21" s="400"/>
      <c r="M21" s="400"/>
      <c r="N21" s="400"/>
      <c r="O21" s="400"/>
      <c r="P21" s="400"/>
      <c r="Q21" s="589"/>
      <c r="R21" s="665">
        <f t="shared" ref="R21:R26" si="1">SUM(C21:Q21)</f>
        <v>0</v>
      </c>
      <c r="S21" s="695" t="e">
        <f>R21/SUM(R21:R23)</f>
        <v>#DIV/0!</v>
      </c>
      <c r="T21" s="15"/>
      <c r="U21" s="15"/>
      <c r="V21" s="15"/>
      <c r="W21" s="16"/>
      <c r="X21" s="14"/>
      <c r="Y21" s="15"/>
      <c r="Z21" s="15"/>
      <c r="AA21" s="15"/>
      <c r="AB21" s="15"/>
      <c r="AC21" s="15"/>
      <c r="AD21" s="15"/>
      <c r="AE21" s="15"/>
      <c r="AF21" s="17"/>
      <c r="AG21" s="15"/>
      <c r="AH21" s="15"/>
      <c r="AI21" s="15"/>
      <c r="AJ21" s="15"/>
      <c r="AK21" s="15"/>
      <c r="AL21" s="15"/>
      <c r="AM21" s="15"/>
      <c r="AN21" s="17"/>
      <c r="AO21" s="16"/>
    </row>
    <row r="22" spans="1:41" ht="17.25" hidden="1" customHeight="1" thickBot="1" x14ac:dyDescent="0.3">
      <c r="A22" s="2042"/>
      <c r="B22" s="80" t="s">
        <v>79</v>
      </c>
      <c r="C22" s="583"/>
      <c r="D22" s="394"/>
      <c r="E22" s="394"/>
      <c r="F22" s="394"/>
      <c r="G22" s="394"/>
      <c r="H22" s="394"/>
      <c r="I22" s="394"/>
      <c r="J22" s="394"/>
      <c r="K22" s="394"/>
      <c r="L22" s="394"/>
      <c r="M22" s="394"/>
      <c r="N22" s="394"/>
      <c r="O22" s="394"/>
      <c r="P22" s="394"/>
      <c r="Q22" s="584"/>
      <c r="R22" s="666">
        <f t="shared" si="1"/>
        <v>0</v>
      </c>
      <c r="S22" s="695" t="e">
        <f>R22/SUM(R21:R23)</f>
        <v>#DIV/0!</v>
      </c>
      <c r="T22" s="15"/>
      <c r="U22" s="15"/>
      <c r="V22" s="15"/>
      <c r="W22" s="16"/>
      <c r="X22" s="14"/>
      <c r="Y22" s="15"/>
      <c r="Z22" s="15"/>
      <c r="AA22" s="15"/>
      <c r="AB22" s="15"/>
      <c r="AC22" s="15"/>
      <c r="AD22" s="15"/>
      <c r="AE22" s="15"/>
      <c r="AF22" s="17"/>
      <c r="AG22" s="15"/>
      <c r="AH22" s="15"/>
      <c r="AI22" s="15"/>
      <c r="AJ22" s="15"/>
      <c r="AK22" s="15"/>
      <c r="AL22" s="15"/>
      <c r="AM22" s="15"/>
      <c r="AN22" s="17"/>
      <c r="AO22" s="16"/>
    </row>
    <row r="23" spans="1:41" ht="17.25" hidden="1" customHeight="1" thickBot="1" x14ac:dyDescent="0.3">
      <c r="A23" s="2044"/>
      <c r="B23" s="160" t="s">
        <v>441</v>
      </c>
      <c r="C23" s="590"/>
      <c r="D23" s="403"/>
      <c r="E23" s="403"/>
      <c r="F23" s="403"/>
      <c r="G23" s="403"/>
      <c r="H23" s="403"/>
      <c r="I23" s="403"/>
      <c r="J23" s="403"/>
      <c r="K23" s="403"/>
      <c r="L23" s="403"/>
      <c r="M23" s="403"/>
      <c r="N23" s="403"/>
      <c r="O23" s="403"/>
      <c r="P23" s="403"/>
      <c r="Q23" s="591"/>
      <c r="R23" s="668">
        <f t="shared" si="1"/>
        <v>0</v>
      </c>
      <c r="S23" s="695" t="e">
        <f>R23/SUM(R21:R23)</f>
        <v>#DIV/0!</v>
      </c>
      <c r="T23" s="15"/>
      <c r="U23" s="15"/>
      <c r="V23" s="15"/>
      <c r="W23" s="16"/>
      <c r="X23" s="14"/>
      <c r="Y23" s="16"/>
      <c r="Z23" s="16"/>
      <c r="AA23" s="16"/>
      <c r="AB23" s="16"/>
      <c r="AC23" s="16"/>
      <c r="AD23" s="16"/>
      <c r="AE23" s="16"/>
      <c r="AF23" s="16"/>
      <c r="AG23" s="16"/>
      <c r="AH23" s="16"/>
      <c r="AI23" s="16"/>
      <c r="AJ23" s="16"/>
      <c r="AK23" s="16"/>
      <c r="AL23" s="16"/>
      <c r="AM23" s="16"/>
      <c r="AN23" s="16"/>
      <c r="AO23" s="15"/>
    </row>
    <row r="24" spans="1:41" ht="17.25" hidden="1" customHeight="1" thickTop="1" x14ac:dyDescent="0.25">
      <c r="A24" s="2042" t="s">
        <v>26</v>
      </c>
      <c r="B24" s="159" t="s">
        <v>78</v>
      </c>
      <c r="C24" s="232"/>
      <c r="D24" s="230"/>
      <c r="E24" s="230"/>
      <c r="F24" s="230"/>
      <c r="G24" s="230"/>
      <c r="H24" s="230"/>
      <c r="I24" s="230"/>
      <c r="J24" s="230"/>
      <c r="K24" s="230"/>
      <c r="L24" s="230"/>
      <c r="M24" s="230"/>
      <c r="N24" s="230"/>
      <c r="O24" s="230"/>
      <c r="P24" s="230"/>
      <c r="Q24" s="592"/>
      <c r="R24" s="655">
        <f t="shared" si="1"/>
        <v>0</v>
      </c>
      <c r="S24" s="701" t="e">
        <f>R24/SUM(R24:R26)</f>
        <v>#DIV/0!</v>
      </c>
      <c r="T24" s="15"/>
      <c r="U24" s="15"/>
      <c r="V24" s="15"/>
      <c r="W24" s="16"/>
      <c r="X24" s="14"/>
      <c r="Y24" s="16"/>
      <c r="Z24" s="16"/>
      <c r="AA24" s="16"/>
      <c r="AB24" s="16"/>
      <c r="AC24" s="16"/>
      <c r="AD24" s="16"/>
      <c r="AE24" s="16"/>
      <c r="AF24" s="16"/>
      <c r="AG24" s="16"/>
      <c r="AH24" s="16"/>
      <c r="AI24" s="16"/>
      <c r="AJ24" s="16"/>
      <c r="AK24" s="16"/>
      <c r="AL24" s="16"/>
      <c r="AM24" s="16"/>
      <c r="AN24" s="16"/>
      <c r="AO24" s="15"/>
    </row>
    <row r="25" spans="1:41" ht="17.25" hidden="1" customHeight="1" x14ac:dyDescent="0.25">
      <c r="A25" s="2042"/>
      <c r="B25" s="78" t="s">
        <v>79</v>
      </c>
      <c r="C25" s="228"/>
      <c r="D25" s="233"/>
      <c r="E25" s="233"/>
      <c r="F25" s="233"/>
      <c r="G25" s="233"/>
      <c r="H25" s="233"/>
      <c r="I25" s="233"/>
      <c r="J25" s="233"/>
      <c r="K25" s="233"/>
      <c r="L25" s="233"/>
      <c r="M25" s="233"/>
      <c r="N25" s="233"/>
      <c r="O25" s="233"/>
      <c r="P25" s="233"/>
      <c r="Q25" s="593"/>
      <c r="R25" s="652">
        <f t="shared" si="1"/>
        <v>0</v>
      </c>
      <c r="S25" s="701" t="e">
        <f>R25/SUM(R24:R26)</f>
        <v>#DIV/0!</v>
      </c>
      <c r="T25" s="15"/>
      <c r="U25" s="15"/>
      <c r="V25" s="15"/>
      <c r="W25" s="16"/>
      <c r="X25" s="14"/>
      <c r="Y25" s="16"/>
      <c r="Z25" s="16"/>
      <c r="AA25" s="16"/>
      <c r="AB25" s="16"/>
      <c r="AC25" s="16"/>
      <c r="AD25" s="16"/>
      <c r="AE25" s="16"/>
      <c r="AF25" s="16"/>
      <c r="AG25" s="16"/>
      <c r="AH25" s="16"/>
      <c r="AI25" s="16"/>
      <c r="AJ25" s="16"/>
      <c r="AK25" s="16"/>
      <c r="AL25" s="16"/>
      <c r="AM25" s="16"/>
      <c r="AN25" s="16"/>
      <c r="AO25" s="15"/>
    </row>
    <row r="26" spans="1:41" ht="17.25" hidden="1" customHeight="1" thickBot="1" x14ac:dyDescent="0.3">
      <c r="A26" s="2042"/>
      <c r="B26" s="125" t="s">
        <v>441</v>
      </c>
      <c r="C26" s="662"/>
      <c r="D26" s="235"/>
      <c r="E26" s="235"/>
      <c r="F26" s="235"/>
      <c r="G26" s="235"/>
      <c r="H26" s="235"/>
      <c r="I26" s="235"/>
      <c r="J26" s="235"/>
      <c r="K26" s="235"/>
      <c r="L26" s="235"/>
      <c r="M26" s="235"/>
      <c r="N26" s="235"/>
      <c r="O26" s="235"/>
      <c r="P26" s="235"/>
      <c r="Q26" s="663"/>
      <c r="R26" s="654">
        <f t="shared" si="1"/>
        <v>0</v>
      </c>
      <c r="S26" s="701" t="e">
        <f>R26/SUM(R24:R26)</f>
        <v>#DIV/0!</v>
      </c>
      <c r="T26" s="15"/>
      <c r="U26" s="15"/>
      <c r="V26" s="15"/>
      <c r="W26" s="16"/>
      <c r="X26" s="14"/>
      <c r="Y26" s="14"/>
      <c r="Z26" s="14"/>
      <c r="AA26" s="14"/>
      <c r="AB26" s="14"/>
      <c r="AC26" s="14"/>
      <c r="AD26" s="14"/>
      <c r="AE26" s="14"/>
      <c r="AF26" s="14"/>
      <c r="AG26" s="14"/>
      <c r="AH26" s="14"/>
      <c r="AI26" s="14"/>
      <c r="AJ26" s="14"/>
      <c r="AK26" s="14"/>
      <c r="AL26" s="14"/>
      <c r="AM26" s="14"/>
      <c r="AN26" s="14"/>
      <c r="AO26" s="14"/>
    </row>
    <row r="27" spans="1:41" ht="17.25" hidden="1" customHeight="1" thickBot="1" x14ac:dyDescent="0.3">
      <c r="A27" s="2054" t="s">
        <v>349</v>
      </c>
      <c r="B27" s="2055"/>
      <c r="C27" s="2052"/>
      <c r="D27" s="2052"/>
      <c r="E27" s="2052"/>
      <c r="F27" s="2052"/>
      <c r="G27" s="2052"/>
      <c r="H27" s="2052"/>
      <c r="I27" s="2052"/>
      <c r="J27" s="2052"/>
      <c r="K27" s="2052"/>
      <c r="L27" s="2052"/>
      <c r="M27" s="2052"/>
      <c r="N27" s="2052"/>
      <c r="O27" s="2052"/>
      <c r="P27" s="2052"/>
      <c r="Q27" s="2052"/>
      <c r="R27" s="2055"/>
      <c r="S27" s="2056"/>
      <c r="T27" s="15"/>
      <c r="U27" s="15"/>
      <c r="V27" s="15"/>
      <c r="W27" s="16"/>
      <c r="X27" s="14"/>
      <c r="Y27" s="14"/>
      <c r="Z27" s="14"/>
      <c r="AA27" s="14"/>
      <c r="AB27" s="14"/>
      <c r="AC27" s="14"/>
      <c r="AD27" s="14"/>
      <c r="AE27" s="14"/>
      <c r="AF27" s="14"/>
      <c r="AG27" s="14"/>
      <c r="AH27" s="14"/>
      <c r="AI27" s="14"/>
      <c r="AJ27" s="14"/>
      <c r="AK27" s="14"/>
      <c r="AL27" s="14"/>
      <c r="AM27" s="14"/>
      <c r="AN27" s="14"/>
      <c r="AO27" s="14"/>
    </row>
    <row r="28" spans="1:41" ht="17.25" hidden="1" customHeight="1" thickBot="1" x14ac:dyDescent="0.3">
      <c r="A28" s="2041" t="s">
        <v>75</v>
      </c>
      <c r="B28" s="77" t="s">
        <v>78</v>
      </c>
      <c r="C28" s="380"/>
      <c r="D28" s="381"/>
      <c r="E28" s="381"/>
      <c r="F28" s="381"/>
      <c r="G28" s="381"/>
      <c r="H28" s="381"/>
      <c r="I28" s="381"/>
      <c r="J28" s="381"/>
      <c r="K28" s="381"/>
      <c r="L28" s="381"/>
      <c r="M28" s="381"/>
      <c r="N28" s="381"/>
      <c r="O28" s="381"/>
      <c r="P28" s="381"/>
      <c r="Q28" s="382"/>
      <c r="R28" s="680">
        <f t="shared" ref="R28:R39" si="2">SUM(C28:Q28)</f>
        <v>0</v>
      </c>
      <c r="S28" s="698" t="e">
        <f>R28/SUM(R28:R30)</f>
        <v>#DIV/0!</v>
      </c>
      <c r="T28" s="15"/>
      <c r="U28" s="15"/>
      <c r="V28" s="15"/>
      <c r="W28" s="16"/>
      <c r="X28" s="14"/>
      <c r="Y28" s="14"/>
      <c r="Z28" s="14"/>
      <c r="AA28" s="14"/>
      <c r="AB28" s="14"/>
      <c r="AC28" s="14"/>
      <c r="AD28" s="14"/>
      <c r="AE28" s="14"/>
      <c r="AF28" s="14"/>
      <c r="AG28" s="14"/>
      <c r="AH28" s="14"/>
      <c r="AI28" s="14"/>
      <c r="AJ28" s="14"/>
      <c r="AK28" s="14"/>
      <c r="AL28" s="14"/>
      <c r="AM28" s="14"/>
      <c r="AN28" s="14"/>
      <c r="AO28" s="14"/>
    </row>
    <row r="29" spans="1:41" ht="17.25" hidden="1" customHeight="1" thickBot="1" x14ac:dyDescent="0.3">
      <c r="A29" s="2042"/>
      <c r="B29" s="78" t="s">
        <v>79</v>
      </c>
      <c r="C29" s="383"/>
      <c r="D29" s="383"/>
      <c r="E29" s="383"/>
      <c r="F29" s="383"/>
      <c r="G29" s="383"/>
      <c r="H29" s="383"/>
      <c r="I29" s="383"/>
      <c r="J29" s="383"/>
      <c r="K29" s="383"/>
      <c r="L29" s="383"/>
      <c r="M29" s="383"/>
      <c r="N29" s="383"/>
      <c r="O29" s="383"/>
      <c r="P29" s="383"/>
      <c r="Q29" s="384"/>
      <c r="R29" s="681">
        <f t="shared" si="2"/>
        <v>0</v>
      </c>
      <c r="S29" s="698" t="e">
        <f>R29/SUM(R28:R30)</f>
        <v>#DIV/0!</v>
      </c>
      <c r="T29" s="15"/>
      <c r="U29" s="15"/>
      <c r="V29" s="15"/>
      <c r="W29" s="16"/>
      <c r="X29" s="14"/>
      <c r="Y29" s="14"/>
      <c r="Z29" s="14"/>
      <c r="AA29" s="14"/>
      <c r="AB29" s="14"/>
      <c r="AC29" s="14"/>
      <c r="AD29" s="14"/>
      <c r="AE29" s="14"/>
      <c r="AF29" s="14"/>
      <c r="AG29" s="14"/>
      <c r="AH29" s="14"/>
      <c r="AI29" s="14"/>
      <c r="AJ29" s="14"/>
      <c r="AK29" s="14"/>
      <c r="AL29" s="14"/>
      <c r="AM29" s="14"/>
      <c r="AN29" s="14"/>
      <c r="AO29" s="14"/>
    </row>
    <row r="30" spans="1:41" ht="17.25" hidden="1" customHeight="1" thickBot="1" x14ac:dyDescent="0.3">
      <c r="A30" s="2043"/>
      <c r="B30" s="79" t="s">
        <v>441</v>
      </c>
      <c r="C30" s="385"/>
      <c r="D30" s="386"/>
      <c r="E30" s="386"/>
      <c r="F30" s="386"/>
      <c r="G30" s="386"/>
      <c r="H30" s="386"/>
      <c r="I30" s="386"/>
      <c r="J30" s="386"/>
      <c r="K30" s="386"/>
      <c r="L30" s="386"/>
      <c r="M30" s="386"/>
      <c r="N30" s="386"/>
      <c r="O30" s="386"/>
      <c r="P30" s="386"/>
      <c r="Q30" s="387"/>
      <c r="R30" s="682">
        <f t="shared" si="2"/>
        <v>0</v>
      </c>
      <c r="S30" s="698" t="e">
        <f>R30/SUM(R28:R30)</f>
        <v>#DIV/0!</v>
      </c>
      <c r="T30" s="15"/>
      <c r="U30" s="15"/>
      <c r="V30" s="15"/>
      <c r="W30" s="16"/>
      <c r="X30" s="14"/>
      <c r="Y30" s="14"/>
      <c r="Z30" s="14"/>
      <c r="AA30" s="14"/>
      <c r="AB30" s="14"/>
      <c r="AC30" s="14"/>
      <c r="AD30" s="14"/>
      <c r="AE30" s="14"/>
      <c r="AF30" s="14"/>
      <c r="AG30" s="14"/>
      <c r="AH30" s="14"/>
      <c r="AI30" s="14"/>
      <c r="AJ30" s="14"/>
      <c r="AK30" s="14"/>
      <c r="AL30" s="14"/>
      <c r="AM30" s="14"/>
      <c r="AN30" s="14"/>
      <c r="AO30" s="14"/>
    </row>
    <row r="31" spans="1:41" ht="17.25" hidden="1" customHeight="1" thickBot="1" x14ac:dyDescent="0.3">
      <c r="A31" s="2041" t="s">
        <v>46</v>
      </c>
      <c r="B31" s="82" t="s">
        <v>78</v>
      </c>
      <c r="C31" s="390"/>
      <c r="D31" s="391"/>
      <c r="E31" s="391"/>
      <c r="F31" s="391"/>
      <c r="G31" s="391"/>
      <c r="H31" s="391"/>
      <c r="I31" s="391"/>
      <c r="J31" s="391"/>
      <c r="K31" s="391"/>
      <c r="L31" s="391"/>
      <c r="M31" s="391"/>
      <c r="N31" s="391"/>
      <c r="O31" s="391"/>
      <c r="P31" s="391"/>
      <c r="Q31" s="392"/>
      <c r="R31" s="683">
        <f t="shared" si="2"/>
        <v>0</v>
      </c>
      <c r="S31" s="695" t="e">
        <f>R31/SUM(R31:R33)</f>
        <v>#DIV/0!</v>
      </c>
      <c r="T31" s="15"/>
      <c r="U31" s="15"/>
      <c r="V31" s="15"/>
      <c r="W31" s="16"/>
      <c r="X31" s="14"/>
      <c r="Y31" s="14"/>
      <c r="Z31" s="14"/>
      <c r="AA31" s="14"/>
      <c r="AB31" s="14"/>
      <c r="AC31" s="14"/>
      <c r="AD31" s="14"/>
      <c r="AE31" s="14"/>
      <c r="AF31" s="14"/>
      <c r="AG31" s="14"/>
      <c r="AH31" s="14"/>
      <c r="AI31" s="14"/>
      <c r="AJ31" s="14"/>
      <c r="AK31" s="14"/>
      <c r="AL31" s="14"/>
      <c r="AM31" s="14"/>
      <c r="AN31" s="14"/>
      <c r="AO31" s="14"/>
    </row>
    <row r="32" spans="1:41" ht="17.25" hidden="1" customHeight="1" thickBot="1" x14ac:dyDescent="0.3">
      <c r="A32" s="2042"/>
      <c r="B32" s="80" t="s">
        <v>79</v>
      </c>
      <c r="C32" s="393"/>
      <c r="D32" s="394"/>
      <c r="E32" s="394"/>
      <c r="F32" s="394"/>
      <c r="G32" s="394"/>
      <c r="H32" s="394"/>
      <c r="I32" s="394"/>
      <c r="J32" s="394"/>
      <c r="K32" s="394"/>
      <c r="L32" s="394"/>
      <c r="M32" s="394"/>
      <c r="N32" s="394"/>
      <c r="O32" s="394"/>
      <c r="P32" s="394"/>
      <c r="Q32" s="395"/>
      <c r="R32" s="684">
        <f t="shared" si="2"/>
        <v>0</v>
      </c>
      <c r="S32" s="695" t="e">
        <f>R32/SUM(R31:R33)</f>
        <v>#DIV/0!</v>
      </c>
      <c r="T32" s="15"/>
      <c r="U32" s="15"/>
      <c r="V32" s="15"/>
      <c r="W32" s="16"/>
      <c r="X32" s="14"/>
      <c r="Y32" s="14"/>
      <c r="Z32" s="14"/>
      <c r="AA32" s="14"/>
      <c r="AB32" s="14"/>
      <c r="AC32" s="14"/>
      <c r="AD32" s="14"/>
      <c r="AE32" s="14"/>
      <c r="AF32" s="14"/>
      <c r="AG32" s="14"/>
      <c r="AH32" s="14"/>
      <c r="AI32" s="14"/>
      <c r="AJ32" s="14"/>
      <c r="AK32" s="14"/>
      <c r="AL32" s="14"/>
      <c r="AM32" s="14"/>
      <c r="AN32" s="14"/>
      <c r="AO32" s="14"/>
    </row>
    <row r="33" spans="1:41" ht="17.25" hidden="1" customHeight="1" thickBot="1" x14ac:dyDescent="0.3">
      <c r="A33" s="2043"/>
      <c r="B33" s="81" t="s">
        <v>441</v>
      </c>
      <c r="C33" s="396"/>
      <c r="D33" s="397"/>
      <c r="E33" s="397"/>
      <c r="F33" s="397"/>
      <c r="G33" s="397"/>
      <c r="H33" s="397"/>
      <c r="I33" s="397"/>
      <c r="J33" s="397"/>
      <c r="K33" s="397"/>
      <c r="L33" s="397"/>
      <c r="M33" s="397"/>
      <c r="N33" s="397"/>
      <c r="O33" s="397"/>
      <c r="P33" s="397"/>
      <c r="Q33" s="398"/>
      <c r="R33" s="685">
        <f t="shared" si="2"/>
        <v>0</v>
      </c>
      <c r="S33" s="695" t="e">
        <f>R33/SUM(R31:R33)</f>
        <v>#DIV/0!</v>
      </c>
      <c r="T33" s="15"/>
      <c r="U33" s="15"/>
      <c r="V33" s="15"/>
      <c r="W33" s="16"/>
      <c r="X33" s="14"/>
      <c r="Y33" s="14"/>
      <c r="Z33" s="14"/>
      <c r="AA33" s="14"/>
      <c r="AB33" s="14"/>
      <c r="AC33" s="14"/>
      <c r="AD33" s="14"/>
      <c r="AE33" s="14"/>
      <c r="AF33" s="14"/>
      <c r="AG33" s="14"/>
      <c r="AH33" s="14"/>
      <c r="AI33" s="14"/>
      <c r="AJ33" s="14"/>
      <c r="AK33" s="14"/>
      <c r="AL33" s="14"/>
      <c r="AM33" s="14"/>
      <c r="AN33" s="14"/>
      <c r="AO33" s="14"/>
    </row>
    <row r="34" spans="1:41" ht="17.25" hidden="1" customHeight="1" thickBot="1" x14ac:dyDescent="0.3">
      <c r="A34" s="2041" t="s">
        <v>47</v>
      </c>
      <c r="B34" s="77" t="s">
        <v>78</v>
      </c>
      <c r="C34" s="380"/>
      <c r="D34" s="381"/>
      <c r="E34" s="381"/>
      <c r="F34" s="381"/>
      <c r="G34" s="381"/>
      <c r="H34" s="381"/>
      <c r="I34" s="381"/>
      <c r="J34" s="381"/>
      <c r="K34" s="381"/>
      <c r="L34" s="381"/>
      <c r="M34" s="381"/>
      <c r="N34" s="381"/>
      <c r="O34" s="381"/>
      <c r="P34" s="381"/>
      <c r="Q34" s="382"/>
      <c r="R34" s="680">
        <f t="shared" si="2"/>
        <v>0</v>
      </c>
      <c r="S34" s="698" t="e">
        <f>R34/SUM(R34:R36)</f>
        <v>#DIV/0!</v>
      </c>
      <c r="T34" s="15"/>
      <c r="U34" s="15"/>
      <c r="V34" s="15"/>
      <c r="W34" s="16"/>
      <c r="X34" s="14"/>
      <c r="Y34" s="14"/>
      <c r="Z34" s="14"/>
      <c r="AA34" s="14"/>
      <c r="AB34" s="14"/>
      <c r="AC34" s="14"/>
      <c r="AD34" s="14"/>
      <c r="AE34" s="14"/>
      <c r="AF34" s="14"/>
      <c r="AG34" s="14"/>
      <c r="AH34" s="14"/>
      <c r="AI34" s="14"/>
      <c r="AJ34" s="14"/>
      <c r="AK34" s="14"/>
      <c r="AL34" s="14"/>
      <c r="AM34" s="14"/>
      <c r="AN34" s="14"/>
      <c r="AO34" s="14"/>
    </row>
    <row r="35" spans="1:41" ht="17.25" hidden="1" customHeight="1" thickBot="1" x14ac:dyDescent="0.3">
      <c r="A35" s="2042"/>
      <c r="B35" s="78" t="s">
        <v>79</v>
      </c>
      <c r="C35" s="383"/>
      <c r="D35" s="388"/>
      <c r="E35" s="388"/>
      <c r="F35" s="388"/>
      <c r="G35" s="388"/>
      <c r="H35" s="388"/>
      <c r="I35" s="388"/>
      <c r="J35" s="388"/>
      <c r="K35" s="388"/>
      <c r="L35" s="388"/>
      <c r="M35" s="388"/>
      <c r="N35" s="388"/>
      <c r="O35" s="388"/>
      <c r="P35" s="388"/>
      <c r="Q35" s="389"/>
      <c r="R35" s="681">
        <f t="shared" si="2"/>
        <v>0</v>
      </c>
      <c r="S35" s="698" t="e">
        <f>R35/SUM(R34:R36)</f>
        <v>#DIV/0!</v>
      </c>
      <c r="T35" s="15"/>
      <c r="U35" s="15"/>
      <c r="V35" s="15"/>
      <c r="W35" s="16"/>
      <c r="X35" s="14"/>
      <c r="Y35" s="14"/>
      <c r="Z35" s="14"/>
      <c r="AA35" s="14"/>
      <c r="AB35" s="14"/>
      <c r="AC35" s="14"/>
      <c r="AD35" s="14"/>
      <c r="AE35" s="14"/>
      <c r="AF35" s="14"/>
      <c r="AG35" s="14"/>
      <c r="AH35" s="14"/>
      <c r="AI35" s="14"/>
      <c r="AJ35" s="14"/>
      <c r="AK35" s="14"/>
      <c r="AL35" s="14"/>
      <c r="AM35" s="14"/>
      <c r="AN35" s="14"/>
      <c r="AO35" s="14"/>
    </row>
    <row r="36" spans="1:41" ht="17.25" hidden="1" customHeight="1" thickBot="1" x14ac:dyDescent="0.3">
      <c r="A36" s="2042"/>
      <c r="B36" s="125" t="s">
        <v>441</v>
      </c>
      <c r="C36" s="385"/>
      <c r="D36" s="386"/>
      <c r="E36" s="386"/>
      <c r="F36" s="386"/>
      <c r="G36" s="386"/>
      <c r="H36" s="386"/>
      <c r="I36" s="386"/>
      <c r="J36" s="386"/>
      <c r="K36" s="386"/>
      <c r="L36" s="386"/>
      <c r="M36" s="386"/>
      <c r="N36" s="386"/>
      <c r="O36" s="386"/>
      <c r="P36" s="386"/>
      <c r="Q36" s="387"/>
      <c r="R36" s="682">
        <f t="shared" si="2"/>
        <v>0</v>
      </c>
      <c r="S36" s="698" t="e">
        <f>R36/SUM(R34:R36)</f>
        <v>#DIV/0!</v>
      </c>
      <c r="T36" s="15"/>
      <c r="U36" s="15"/>
      <c r="V36" s="15"/>
      <c r="W36" s="16"/>
      <c r="X36" s="14"/>
      <c r="Y36" s="14"/>
      <c r="Z36" s="14"/>
      <c r="AA36" s="14"/>
      <c r="AB36" s="14"/>
      <c r="AC36" s="14"/>
      <c r="AD36" s="14"/>
      <c r="AE36" s="14"/>
      <c r="AF36" s="14"/>
      <c r="AG36" s="14"/>
      <c r="AH36" s="14"/>
      <c r="AI36" s="14"/>
      <c r="AJ36" s="14"/>
      <c r="AK36" s="14"/>
      <c r="AL36" s="14"/>
      <c r="AM36" s="14"/>
      <c r="AN36" s="14"/>
      <c r="AO36" s="14"/>
    </row>
    <row r="37" spans="1:41" ht="17.25" hidden="1" customHeight="1" thickBot="1" x14ac:dyDescent="0.3">
      <c r="A37" s="2041" t="s">
        <v>77</v>
      </c>
      <c r="B37" s="82" t="s">
        <v>78</v>
      </c>
      <c r="C37" s="399"/>
      <c r="D37" s="400"/>
      <c r="E37" s="400"/>
      <c r="F37" s="400"/>
      <c r="G37" s="400"/>
      <c r="H37" s="400"/>
      <c r="I37" s="400"/>
      <c r="J37" s="400"/>
      <c r="K37" s="400"/>
      <c r="L37" s="400"/>
      <c r="M37" s="400"/>
      <c r="N37" s="400"/>
      <c r="O37" s="400"/>
      <c r="P37" s="400"/>
      <c r="Q37" s="401"/>
      <c r="R37" s="683">
        <f t="shared" si="2"/>
        <v>0</v>
      </c>
      <c r="S37" s="695" t="e">
        <f>R37/SUM(R37:R39)</f>
        <v>#DIV/0!</v>
      </c>
      <c r="T37" s="15"/>
      <c r="U37" s="15"/>
      <c r="V37" s="15"/>
      <c r="W37" s="16"/>
      <c r="X37" s="14"/>
      <c r="Y37" s="14"/>
      <c r="Z37" s="14"/>
      <c r="AA37" s="14"/>
      <c r="AB37" s="14"/>
      <c r="AC37" s="14"/>
      <c r="AD37" s="14"/>
      <c r="AE37" s="14"/>
      <c r="AF37" s="14"/>
      <c r="AG37" s="14"/>
      <c r="AH37" s="14"/>
      <c r="AI37" s="14"/>
      <c r="AJ37" s="14"/>
      <c r="AK37" s="14"/>
      <c r="AL37" s="14"/>
      <c r="AM37" s="14"/>
      <c r="AN37" s="14"/>
      <c r="AO37" s="14"/>
    </row>
    <row r="38" spans="1:41" ht="17.25" hidden="1" customHeight="1" thickBot="1" x14ac:dyDescent="0.3">
      <c r="A38" s="2042"/>
      <c r="B38" s="80" t="s">
        <v>79</v>
      </c>
      <c r="C38" s="393"/>
      <c r="D38" s="394"/>
      <c r="E38" s="394"/>
      <c r="F38" s="394"/>
      <c r="G38" s="394"/>
      <c r="H38" s="394"/>
      <c r="I38" s="394"/>
      <c r="J38" s="394"/>
      <c r="K38" s="394"/>
      <c r="L38" s="394"/>
      <c r="M38" s="394"/>
      <c r="N38" s="394"/>
      <c r="O38" s="394"/>
      <c r="P38" s="394"/>
      <c r="Q38" s="395"/>
      <c r="R38" s="684">
        <f t="shared" si="2"/>
        <v>0</v>
      </c>
      <c r="S38" s="695" t="e">
        <f>R38/SUM(R37:R39)</f>
        <v>#DIV/0!</v>
      </c>
      <c r="T38" s="15"/>
      <c r="U38" s="15"/>
      <c r="V38" s="15"/>
      <c r="W38" s="16"/>
      <c r="X38" s="14"/>
      <c r="Y38" s="14"/>
      <c r="Z38" s="14"/>
      <c r="AA38" s="14"/>
      <c r="AB38" s="14"/>
      <c r="AC38" s="14"/>
      <c r="AD38" s="14"/>
      <c r="AE38" s="14"/>
      <c r="AF38" s="14"/>
      <c r="AG38" s="14"/>
      <c r="AH38" s="14"/>
      <c r="AI38" s="14"/>
      <c r="AJ38" s="14"/>
      <c r="AK38" s="14"/>
      <c r="AL38" s="14"/>
      <c r="AM38" s="14"/>
      <c r="AN38" s="14"/>
      <c r="AO38" s="14"/>
    </row>
    <row r="39" spans="1:41" ht="17.25" hidden="1" customHeight="1" thickBot="1" x14ac:dyDescent="0.3">
      <c r="A39" s="2044"/>
      <c r="B39" s="160" t="s">
        <v>441</v>
      </c>
      <c r="C39" s="402"/>
      <c r="D39" s="403"/>
      <c r="E39" s="403"/>
      <c r="F39" s="403"/>
      <c r="G39" s="403"/>
      <c r="H39" s="403"/>
      <c r="I39" s="403"/>
      <c r="J39" s="403"/>
      <c r="K39" s="403"/>
      <c r="L39" s="403"/>
      <c r="M39" s="403"/>
      <c r="N39" s="403"/>
      <c r="O39" s="403"/>
      <c r="P39" s="403"/>
      <c r="Q39" s="404"/>
      <c r="R39" s="687">
        <f t="shared" si="2"/>
        <v>0</v>
      </c>
      <c r="S39" s="695" t="e">
        <f>R39/SUM(R37:R39)</f>
        <v>#DIV/0!</v>
      </c>
      <c r="T39" s="15"/>
      <c r="U39" s="15"/>
      <c r="V39" s="15"/>
      <c r="W39" s="16"/>
      <c r="X39" s="14"/>
      <c r="Y39" s="14"/>
      <c r="Z39" s="14"/>
      <c r="AA39" s="14"/>
      <c r="AB39" s="14"/>
      <c r="AC39" s="14"/>
      <c r="AD39" s="14"/>
      <c r="AE39" s="14"/>
      <c r="AF39" s="14"/>
      <c r="AG39" s="14"/>
      <c r="AH39" s="14"/>
      <c r="AI39" s="14"/>
      <c r="AJ39" s="14"/>
      <c r="AK39" s="14"/>
      <c r="AL39" s="14"/>
      <c r="AM39" s="14"/>
      <c r="AN39" s="14"/>
      <c r="AO39" s="14"/>
    </row>
    <row r="40" spans="1:41" ht="17.25" hidden="1" customHeight="1" thickTop="1" x14ac:dyDescent="0.25">
      <c r="A40" s="2042" t="s">
        <v>26</v>
      </c>
      <c r="B40" s="159" t="s">
        <v>78</v>
      </c>
      <c r="C40" s="230">
        <f>SUM(C28,C31,C34,C37)</f>
        <v>0</v>
      </c>
      <c r="D40" s="230">
        <f t="shared" ref="D40:I40" si="3">SUM(D28,D31,D34,D37)</f>
        <v>0</v>
      </c>
      <c r="E40" s="230">
        <f t="shared" si="3"/>
        <v>0</v>
      </c>
      <c r="F40" s="230">
        <f t="shared" si="3"/>
        <v>0</v>
      </c>
      <c r="G40" s="230">
        <f t="shared" si="3"/>
        <v>0</v>
      </c>
      <c r="H40" s="230">
        <f t="shared" si="3"/>
        <v>0</v>
      </c>
      <c r="I40" s="230">
        <f t="shared" si="3"/>
        <v>0</v>
      </c>
      <c r="J40" s="230">
        <f>SUM(J28,J31,J34,J37)</f>
        <v>0</v>
      </c>
      <c r="K40" s="230">
        <f t="shared" ref="K40:Q40" si="4">SUM(K28,K31,K34,K37)</f>
        <v>0</v>
      </c>
      <c r="L40" s="230">
        <f t="shared" si="4"/>
        <v>0</v>
      </c>
      <c r="M40" s="230">
        <f t="shared" si="4"/>
        <v>0</v>
      </c>
      <c r="N40" s="230">
        <f t="shared" si="4"/>
        <v>0</v>
      </c>
      <c r="O40" s="230">
        <f t="shared" si="4"/>
        <v>0</v>
      </c>
      <c r="P40" s="230">
        <f t="shared" si="4"/>
        <v>0</v>
      </c>
      <c r="Q40" s="231">
        <f t="shared" si="4"/>
        <v>0</v>
      </c>
      <c r="R40" s="655">
        <f>SUM(C40:Q40)</f>
        <v>0</v>
      </c>
      <c r="S40" s="718" t="e">
        <f>R40/SUM(R40:R42)</f>
        <v>#DIV/0!</v>
      </c>
      <c r="T40" s="15"/>
      <c r="U40" s="15"/>
      <c r="V40" s="15"/>
      <c r="W40" s="16"/>
      <c r="X40" s="14"/>
      <c r="Y40" s="14"/>
      <c r="Z40" s="14"/>
      <c r="AA40" s="14"/>
      <c r="AB40" s="14"/>
      <c r="AC40" s="14"/>
      <c r="AD40" s="14"/>
      <c r="AE40" s="14"/>
      <c r="AF40" s="14"/>
      <c r="AG40" s="14"/>
      <c r="AH40" s="14"/>
      <c r="AI40" s="14"/>
      <c r="AJ40" s="14"/>
      <c r="AK40" s="14"/>
      <c r="AL40" s="14"/>
      <c r="AM40" s="14"/>
      <c r="AN40" s="14"/>
      <c r="AO40" s="14"/>
    </row>
    <row r="41" spans="1:41" ht="17.25" hidden="1" customHeight="1" x14ac:dyDescent="0.25">
      <c r="A41" s="2042"/>
      <c r="B41" s="78" t="s">
        <v>79</v>
      </c>
      <c r="C41" s="233">
        <f>SUM(C29,C32,C35,C38)</f>
        <v>0</v>
      </c>
      <c r="D41" s="233">
        <f t="shared" ref="D41:Q41" si="5">SUM(D29,D32,D35,D38)</f>
        <v>0</v>
      </c>
      <c r="E41" s="233">
        <f t="shared" si="5"/>
        <v>0</v>
      </c>
      <c r="F41" s="233">
        <f t="shared" si="5"/>
        <v>0</v>
      </c>
      <c r="G41" s="233">
        <f t="shared" si="5"/>
        <v>0</v>
      </c>
      <c r="H41" s="233">
        <f t="shared" si="5"/>
        <v>0</v>
      </c>
      <c r="I41" s="233">
        <f t="shared" si="5"/>
        <v>0</v>
      </c>
      <c r="J41" s="233">
        <f t="shared" si="5"/>
        <v>0</v>
      </c>
      <c r="K41" s="233">
        <f t="shared" si="5"/>
        <v>0</v>
      </c>
      <c r="L41" s="233">
        <f t="shared" si="5"/>
        <v>0</v>
      </c>
      <c r="M41" s="233">
        <f t="shared" si="5"/>
        <v>0</v>
      </c>
      <c r="N41" s="233">
        <f t="shared" si="5"/>
        <v>0</v>
      </c>
      <c r="O41" s="233">
        <f t="shared" si="5"/>
        <v>0</v>
      </c>
      <c r="P41" s="233">
        <f t="shared" si="5"/>
        <v>0</v>
      </c>
      <c r="Q41" s="234">
        <f t="shared" si="5"/>
        <v>0</v>
      </c>
      <c r="R41" s="652">
        <f>SUM(C41:Q41)</f>
        <v>0</v>
      </c>
      <c r="S41" s="718" t="e">
        <f>R41/SUM(R40:R42)</f>
        <v>#DIV/0!</v>
      </c>
      <c r="T41" s="15"/>
      <c r="U41" s="15"/>
      <c r="V41" s="15"/>
      <c r="W41" s="16"/>
      <c r="X41" s="14"/>
      <c r="Y41" s="14"/>
      <c r="Z41" s="14"/>
      <c r="AA41" s="14"/>
      <c r="AB41" s="14"/>
      <c r="AC41" s="14"/>
      <c r="AD41" s="14"/>
      <c r="AE41" s="14"/>
      <c r="AF41" s="14"/>
      <c r="AG41" s="14"/>
      <c r="AH41" s="14"/>
      <c r="AI41" s="14"/>
      <c r="AJ41" s="14"/>
      <c r="AK41" s="14"/>
      <c r="AL41" s="14"/>
      <c r="AM41" s="14"/>
      <c r="AN41" s="14"/>
      <c r="AO41" s="14"/>
    </row>
    <row r="42" spans="1:41" ht="17.25" hidden="1" customHeight="1" thickBot="1" x14ac:dyDescent="0.3">
      <c r="A42" s="2043"/>
      <c r="B42" s="79" t="s">
        <v>441</v>
      </c>
      <c r="C42" s="288">
        <f>SUM(C30,C33,C36,C39)</f>
        <v>0</v>
      </c>
      <c r="D42" s="288">
        <f t="shared" ref="D42:Q42" si="6">SUM(D30,D33,D36,D39)</f>
        <v>0</v>
      </c>
      <c r="E42" s="288">
        <f t="shared" si="6"/>
        <v>0</v>
      </c>
      <c r="F42" s="288">
        <f t="shared" si="6"/>
        <v>0</v>
      </c>
      <c r="G42" s="288">
        <f t="shared" si="6"/>
        <v>0</v>
      </c>
      <c r="H42" s="288">
        <f t="shared" si="6"/>
        <v>0</v>
      </c>
      <c r="I42" s="288">
        <f t="shared" si="6"/>
        <v>0</v>
      </c>
      <c r="J42" s="288">
        <f t="shared" si="6"/>
        <v>0</v>
      </c>
      <c r="K42" s="288">
        <f t="shared" si="6"/>
        <v>0</v>
      </c>
      <c r="L42" s="288">
        <f t="shared" si="6"/>
        <v>0</v>
      </c>
      <c r="M42" s="288">
        <f t="shared" si="6"/>
        <v>0</v>
      </c>
      <c r="N42" s="288">
        <f t="shared" si="6"/>
        <v>0</v>
      </c>
      <c r="O42" s="288">
        <f t="shared" si="6"/>
        <v>0</v>
      </c>
      <c r="P42" s="288">
        <f t="shared" si="6"/>
        <v>0</v>
      </c>
      <c r="Q42" s="653">
        <f t="shared" si="6"/>
        <v>0</v>
      </c>
      <c r="R42" s="654">
        <f>SUM(C42:Q42)</f>
        <v>0</v>
      </c>
      <c r="S42" s="718" t="e">
        <f>R42/SUM(R40:R42)</f>
        <v>#DIV/0!</v>
      </c>
      <c r="T42" s="15"/>
      <c r="U42" s="15"/>
      <c r="V42" s="15"/>
      <c r="W42" s="16"/>
      <c r="X42" s="14"/>
      <c r="Y42" s="14"/>
      <c r="Z42" s="14"/>
      <c r="AA42" s="14"/>
      <c r="AB42" s="14"/>
      <c r="AC42" s="14"/>
      <c r="AD42" s="14"/>
      <c r="AE42" s="14"/>
      <c r="AF42" s="14"/>
      <c r="AG42" s="14"/>
      <c r="AH42" s="14"/>
      <c r="AI42" s="14"/>
      <c r="AJ42" s="14"/>
      <c r="AK42" s="14"/>
      <c r="AL42" s="14"/>
      <c r="AM42" s="14"/>
      <c r="AN42" s="14"/>
      <c r="AO42" s="14"/>
    </row>
    <row r="43" spans="1:41" ht="15.75" hidden="1" customHeight="1" x14ac:dyDescent="0.25">
      <c r="A43" s="2041" t="s">
        <v>43</v>
      </c>
      <c r="B43" s="82" t="s">
        <v>78</v>
      </c>
      <c r="C43" s="702" t="e">
        <f t="shared" ref="C43:R43" si="7">C40/SUM(C40:C42)</f>
        <v>#DIV/0!</v>
      </c>
      <c r="D43" s="703" t="e">
        <f t="shared" si="7"/>
        <v>#DIV/0!</v>
      </c>
      <c r="E43" s="703" t="e">
        <f t="shared" si="7"/>
        <v>#DIV/0!</v>
      </c>
      <c r="F43" s="703" t="e">
        <f t="shared" si="7"/>
        <v>#DIV/0!</v>
      </c>
      <c r="G43" s="703" t="e">
        <f t="shared" si="7"/>
        <v>#DIV/0!</v>
      </c>
      <c r="H43" s="703" t="e">
        <f t="shared" si="7"/>
        <v>#DIV/0!</v>
      </c>
      <c r="I43" s="703" t="e">
        <f t="shared" si="7"/>
        <v>#DIV/0!</v>
      </c>
      <c r="J43" s="703" t="e">
        <f t="shared" si="7"/>
        <v>#DIV/0!</v>
      </c>
      <c r="K43" s="703" t="e">
        <f t="shared" si="7"/>
        <v>#DIV/0!</v>
      </c>
      <c r="L43" s="703" t="e">
        <f t="shared" si="7"/>
        <v>#DIV/0!</v>
      </c>
      <c r="M43" s="703" t="e">
        <f t="shared" si="7"/>
        <v>#DIV/0!</v>
      </c>
      <c r="N43" s="703" t="e">
        <f t="shared" si="7"/>
        <v>#DIV/0!</v>
      </c>
      <c r="O43" s="703" t="e">
        <f t="shared" si="7"/>
        <v>#DIV/0!</v>
      </c>
      <c r="P43" s="703" t="e">
        <f t="shared" si="7"/>
        <v>#DIV/0!</v>
      </c>
      <c r="Q43" s="817" t="e">
        <f t="shared" si="7"/>
        <v>#DIV/0!</v>
      </c>
      <c r="R43" s="698" t="e">
        <f t="shared" si="7"/>
        <v>#DIV/0!</v>
      </c>
      <c r="S43" s="2045"/>
      <c r="T43" s="15"/>
      <c r="U43" s="15"/>
      <c r="V43" s="15"/>
      <c r="W43" s="16"/>
      <c r="X43" s="14"/>
      <c r="Y43" s="14"/>
      <c r="Z43" s="14"/>
      <c r="AA43" s="14"/>
      <c r="AB43" s="14"/>
      <c r="AC43" s="14"/>
      <c r="AD43" s="14"/>
      <c r="AE43" s="14"/>
      <c r="AF43" s="14"/>
      <c r="AG43" s="14"/>
      <c r="AH43" s="14"/>
      <c r="AI43" s="14"/>
      <c r="AJ43" s="14"/>
      <c r="AK43" s="14"/>
      <c r="AL43" s="14"/>
      <c r="AM43" s="14"/>
      <c r="AN43" s="14"/>
      <c r="AO43" s="14"/>
    </row>
    <row r="44" spans="1:41" ht="15.75" hidden="1" customHeight="1" x14ac:dyDescent="0.25">
      <c r="A44" s="2042"/>
      <c r="B44" s="80" t="s">
        <v>79</v>
      </c>
      <c r="C44" s="705" t="e">
        <f t="shared" ref="C44:R44" si="8">C41/SUM(C40:C42)</f>
        <v>#DIV/0!</v>
      </c>
      <c r="D44" s="706" t="e">
        <f t="shared" si="8"/>
        <v>#DIV/0!</v>
      </c>
      <c r="E44" s="706" t="e">
        <f t="shared" si="8"/>
        <v>#DIV/0!</v>
      </c>
      <c r="F44" s="706" t="e">
        <f t="shared" si="8"/>
        <v>#DIV/0!</v>
      </c>
      <c r="G44" s="706" t="e">
        <f t="shared" si="8"/>
        <v>#DIV/0!</v>
      </c>
      <c r="H44" s="706" t="e">
        <f t="shared" si="8"/>
        <v>#DIV/0!</v>
      </c>
      <c r="I44" s="706" t="e">
        <f t="shared" si="8"/>
        <v>#DIV/0!</v>
      </c>
      <c r="J44" s="706" t="e">
        <f t="shared" si="8"/>
        <v>#DIV/0!</v>
      </c>
      <c r="K44" s="706" t="e">
        <f t="shared" si="8"/>
        <v>#DIV/0!</v>
      </c>
      <c r="L44" s="706" t="e">
        <f t="shared" si="8"/>
        <v>#DIV/0!</v>
      </c>
      <c r="M44" s="706" t="e">
        <f t="shared" si="8"/>
        <v>#DIV/0!</v>
      </c>
      <c r="N44" s="706" t="e">
        <f t="shared" si="8"/>
        <v>#DIV/0!</v>
      </c>
      <c r="O44" s="706" t="e">
        <f t="shared" si="8"/>
        <v>#DIV/0!</v>
      </c>
      <c r="P44" s="706" t="e">
        <f t="shared" si="8"/>
        <v>#DIV/0!</v>
      </c>
      <c r="Q44" s="818" t="e">
        <f t="shared" si="8"/>
        <v>#DIV/0!</v>
      </c>
      <c r="R44" s="699" t="e">
        <f t="shared" si="8"/>
        <v>#DIV/0!</v>
      </c>
      <c r="S44" s="2046"/>
      <c r="T44" s="15"/>
      <c r="U44" s="15"/>
      <c r="V44" s="15"/>
      <c r="W44" s="16"/>
      <c r="X44" s="14"/>
      <c r="Y44" s="14"/>
      <c r="Z44" s="14"/>
      <c r="AA44" s="14"/>
      <c r="AB44" s="14"/>
      <c r="AC44" s="14"/>
      <c r="AD44" s="14"/>
      <c r="AE44" s="14"/>
      <c r="AF44" s="14"/>
      <c r="AG44" s="14"/>
      <c r="AH44" s="14"/>
      <c r="AI44" s="14"/>
      <c r="AJ44" s="14"/>
      <c r="AK44" s="14"/>
      <c r="AL44" s="14"/>
      <c r="AM44" s="14"/>
      <c r="AN44" s="14"/>
      <c r="AO44" s="14"/>
    </row>
    <row r="45" spans="1:41" ht="18.75" hidden="1" customHeight="1" thickBot="1" x14ac:dyDescent="0.3">
      <c r="A45" s="2043"/>
      <c r="B45" s="81" t="s">
        <v>441</v>
      </c>
      <c r="C45" s="715" t="e">
        <f t="shared" ref="C45:R45" si="9">C42/SUM(C40:C42)</f>
        <v>#DIV/0!</v>
      </c>
      <c r="D45" s="716" t="e">
        <f t="shared" si="9"/>
        <v>#DIV/0!</v>
      </c>
      <c r="E45" s="716" t="e">
        <f t="shared" si="9"/>
        <v>#DIV/0!</v>
      </c>
      <c r="F45" s="716" t="e">
        <f t="shared" si="9"/>
        <v>#DIV/0!</v>
      </c>
      <c r="G45" s="716" t="e">
        <f t="shared" si="9"/>
        <v>#DIV/0!</v>
      </c>
      <c r="H45" s="716" t="e">
        <f t="shared" si="9"/>
        <v>#DIV/0!</v>
      </c>
      <c r="I45" s="716" t="e">
        <f t="shared" si="9"/>
        <v>#DIV/0!</v>
      </c>
      <c r="J45" s="716" t="e">
        <f t="shared" si="9"/>
        <v>#DIV/0!</v>
      </c>
      <c r="K45" s="716" t="e">
        <f t="shared" si="9"/>
        <v>#DIV/0!</v>
      </c>
      <c r="L45" s="716" t="e">
        <f t="shared" si="9"/>
        <v>#DIV/0!</v>
      </c>
      <c r="M45" s="716" t="e">
        <f t="shared" si="9"/>
        <v>#DIV/0!</v>
      </c>
      <c r="N45" s="716" t="e">
        <f t="shared" si="9"/>
        <v>#DIV/0!</v>
      </c>
      <c r="O45" s="716" t="e">
        <f t="shared" si="9"/>
        <v>#DIV/0!</v>
      </c>
      <c r="P45" s="716" t="e">
        <f t="shared" si="9"/>
        <v>#DIV/0!</v>
      </c>
      <c r="Q45" s="819" t="e">
        <f t="shared" si="9"/>
        <v>#DIV/0!</v>
      </c>
      <c r="R45" s="700" t="e">
        <f t="shared" si="9"/>
        <v>#DIV/0!</v>
      </c>
      <c r="S45" s="2047"/>
      <c r="T45" s="15"/>
      <c r="U45" s="15"/>
      <c r="V45" s="17"/>
      <c r="W45" s="16"/>
      <c r="X45" s="14"/>
      <c r="Y45" s="14"/>
      <c r="Z45" s="14"/>
      <c r="AA45" s="14"/>
      <c r="AB45" s="14"/>
      <c r="AC45" s="14"/>
      <c r="AD45" s="14"/>
      <c r="AE45" s="14"/>
      <c r="AF45" s="14"/>
      <c r="AG45" s="14"/>
      <c r="AH45" s="14"/>
      <c r="AI45" s="14"/>
      <c r="AJ45" s="14"/>
      <c r="AK45" s="14"/>
      <c r="AL45" s="14"/>
      <c r="AM45" s="14"/>
      <c r="AN45" s="14"/>
      <c r="AO45" s="14"/>
    </row>
    <row r="46" spans="1:41" ht="15.75" hidden="1" customHeight="1" thickBot="1" x14ac:dyDescent="0.3">
      <c r="A46" s="2048" t="s">
        <v>906</v>
      </c>
      <c r="B46" s="2049"/>
      <c r="C46" s="2049"/>
      <c r="D46" s="2049"/>
      <c r="E46" s="2049"/>
      <c r="F46" s="2049"/>
      <c r="G46" s="2049"/>
      <c r="H46" s="2049"/>
      <c r="I46" s="2049"/>
      <c r="J46" s="2049"/>
      <c r="K46" s="2049"/>
      <c r="L46" s="2049"/>
      <c r="M46" s="2049"/>
      <c r="N46" s="2049"/>
      <c r="O46" s="2049"/>
      <c r="P46" s="2049"/>
      <c r="Q46" s="2049"/>
      <c r="R46" s="2049"/>
      <c r="S46" s="2050"/>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71.25" hidden="1" customHeight="1" thickBot="1" x14ac:dyDescent="0.3">
      <c r="A47" s="75"/>
      <c r="B47" s="161" t="s">
        <v>97</v>
      </c>
      <c r="C47" s="724" t="s">
        <v>80</v>
      </c>
      <c r="D47" s="170" t="s">
        <v>81</v>
      </c>
      <c r="E47" s="170" t="s">
        <v>82</v>
      </c>
      <c r="F47" s="170" t="s">
        <v>83</v>
      </c>
      <c r="G47" s="170" t="s">
        <v>84</v>
      </c>
      <c r="H47" s="170" t="s">
        <v>85</v>
      </c>
      <c r="I47" s="170" t="s">
        <v>86</v>
      </c>
      <c r="J47" s="170" t="s">
        <v>87</v>
      </c>
      <c r="K47" s="170" t="s">
        <v>88</v>
      </c>
      <c r="L47" s="170" t="s">
        <v>89</v>
      </c>
      <c r="M47" s="170" t="s">
        <v>90</v>
      </c>
      <c r="N47" s="170" t="s">
        <v>91</v>
      </c>
      <c r="O47" s="170" t="s">
        <v>92</v>
      </c>
      <c r="P47" s="170" t="s">
        <v>93</v>
      </c>
      <c r="Q47" s="171" t="s">
        <v>94</v>
      </c>
      <c r="R47" s="161" t="s">
        <v>95</v>
      </c>
      <c r="S47" s="161" t="s">
        <v>442</v>
      </c>
      <c r="T47" s="15"/>
      <c r="U47" s="15"/>
      <c r="V47" s="15"/>
      <c r="W47" s="16"/>
      <c r="X47" s="14"/>
      <c r="Y47" s="15"/>
      <c r="Z47" s="15"/>
      <c r="AA47" s="15"/>
      <c r="AB47" s="15"/>
      <c r="AC47" s="15"/>
      <c r="AD47" s="15"/>
      <c r="AE47" s="15"/>
      <c r="AF47" s="15"/>
      <c r="AG47" s="15"/>
      <c r="AH47" s="15"/>
      <c r="AI47" s="15"/>
      <c r="AJ47" s="15"/>
      <c r="AK47" s="15"/>
      <c r="AL47" s="15"/>
      <c r="AM47" s="15"/>
      <c r="AN47" s="15"/>
      <c r="AO47" s="16"/>
    </row>
    <row r="48" spans="1:41" ht="15.75" hidden="1" customHeight="1" thickBot="1" x14ac:dyDescent="0.3">
      <c r="A48" s="2051" t="s">
        <v>76</v>
      </c>
      <c r="B48" s="2052"/>
      <c r="C48" s="2052"/>
      <c r="D48" s="2052"/>
      <c r="E48" s="2052"/>
      <c r="F48" s="2052"/>
      <c r="G48" s="2052"/>
      <c r="H48" s="2052"/>
      <c r="I48" s="2052"/>
      <c r="J48" s="2052"/>
      <c r="K48" s="2052"/>
      <c r="L48" s="2052"/>
      <c r="M48" s="2052"/>
      <c r="N48" s="2052"/>
      <c r="O48" s="2052"/>
      <c r="P48" s="2052"/>
      <c r="Q48" s="2052"/>
      <c r="R48" s="2052"/>
      <c r="S48" s="2053"/>
      <c r="T48" s="15"/>
      <c r="U48" s="15"/>
      <c r="V48" s="15"/>
      <c r="W48" s="16"/>
      <c r="X48" s="14"/>
      <c r="Y48" s="15"/>
      <c r="Z48" s="15"/>
      <c r="AA48" s="15"/>
      <c r="AB48" s="15"/>
      <c r="AC48" s="15"/>
      <c r="AD48" s="15"/>
      <c r="AE48" s="15"/>
      <c r="AF48" s="17"/>
      <c r="AG48" s="15"/>
      <c r="AH48" s="15"/>
      <c r="AI48" s="15"/>
      <c r="AJ48" s="15"/>
      <c r="AK48" s="15"/>
      <c r="AL48" s="15"/>
      <c r="AM48" s="15"/>
      <c r="AN48" s="17"/>
      <c r="AO48" s="16"/>
    </row>
    <row r="49" spans="1:41" ht="17.25" hidden="1" customHeight="1" thickBot="1" x14ac:dyDescent="0.3">
      <c r="A49" s="2041" t="s">
        <v>44</v>
      </c>
      <c r="B49" s="77" t="s">
        <v>78</v>
      </c>
      <c r="C49" s="575"/>
      <c r="D49" s="381"/>
      <c r="E49" s="381"/>
      <c r="F49" s="381"/>
      <c r="G49" s="381"/>
      <c r="H49" s="381"/>
      <c r="I49" s="381"/>
      <c r="J49" s="381"/>
      <c r="K49" s="381"/>
      <c r="L49" s="381"/>
      <c r="M49" s="381"/>
      <c r="N49" s="381"/>
      <c r="O49" s="381"/>
      <c r="P49" s="381"/>
      <c r="Q49" s="576"/>
      <c r="R49" s="651">
        <f t="shared" ref="R49:R57" si="10">SUM(C49:Q49)</f>
        <v>0</v>
      </c>
      <c r="S49" s="698" t="e">
        <f>R49/SUM(R49:R51)</f>
        <v>#DIV/0!</v>
      </c>
      <c r="T49" s="15"/>
      <c r="U49" s="15"/>
      <c r="V49" s="15"/>
      <c r="W49" s="16"/>
      <c r="X49" s="14"/>
      <c r="Y49" s="15"/>
      <c r="Z49" s="15"/>
      <c r="AA49" s="15"/>
      <c r="AB49" s="15"/>
      <c r="AC49" s="15"/>
      <c r="AD49" s="15"/>
      <c r="AE49" s="15"/>
      <c r="AF49" s="17"/>
      <c r="AG49" s="15"/>
      <c r="AH49" s="15"/>
      <c r="AI49" s="15"/>
      <c r="AJ49" s="15"/>
      <c r="AK49" s="15"/>
      <c r="AL49" s="15"/>
      <c r="AM49" s="15"/>
      <c r="AN49" s="17"/>
      <c r="AO49" s="16"/>
    </row>
    <row r="50" spans="1:41" ht="17.25" hidden="1" customHeight="1" thickBot="1" x14ac:dyDescent="0.3">
      <c r="A50" s="2042"/>
      <c r="B50" s="78" t="s">
        <v>79</v>
      </c>
      <c r="C50" s="577"/>
      <c r="D50" s="383"/>
      <c r="E50" s="383"/>
      <c r="F50" s="383"/>
      <c r="G50" s="383"/>
      <c r="H50" s="383"/>
      <c r="I50" s="383"/>
      <c r="J50" s="383"/>
      <c r="K50" s="383"/>
      <c r="L50" s="383"/>
      <c r="M50" s="383"/>
      <c r="N50" s="383"/>
      <c r="O50" s="383"/>
      <c r="P50" s="383"/>
      <c r="Q50" s="578"/>
      <c r="R50" s="652">
        <f t="shared" si="10"/>
        <v>0</v>
      </c>
      <c r="S50" s="698" t="e">
        <f>R50/SUM(R49:R51)</f>
        <v>#DIV/0!</v>
      </c>
      <c r="T50" s="15"/>
      <c r="U50" s="15"/>
      <c r="V50" s="15"/>
      <c r="W50" s="16"/>
      <c r="X50" s="14"/>
      <c r="Y50" s="15"/>
      <c r="Z50" s="15"/>
      <c r="AA50" s="15"/>
      <c r="AB50" s="15"/>
      <c r="AC50" s="15"/>
      <c r="AD50" s="15"/>
      <c r="AE50" s="15"/>
      <c r="AF50" s="17"/>
      <c r="AG50" s="15"/>
      <c r="AH50" s="15"/>
      <c r="AI50" s="15"/>
      <c r="AJ50" s="15"/>
      <c r="AK50" s="15"/>
      <c r="AL50" s="15"/>
      <c r="AM50" s="15"/>
      <c r="AN50" s="17"/>
      <c r="AO50" s="16"/>
    </row>
    <row r="51" spans="1:41" ht="17.25" hidden="1" customHeight="1" thickBot="1" x14ac:dyDescent="0.3">
      <c r="A51" s="2043"/>
      <c r="B51" s="79" t="s">
        <v>441</v>
      </c>
      <c r="C51" s="579"/>
      <c r="D51" s="386"/>
      <c r="E51" s="386"/>
      <c r="F51" s="386"/>
      <c r="G51" s="386"/>
      <c r="H51" s="386"/>
      <c r="I51" s="386"/>
      <c r="J51" s="386"/>
      <c r="K51" s="386"/>
      <c r="L51" s="386"/>
      <c r="M51" s="386"/>
      <c r="N51" s="386"/>
      <c r="O51" s="386"/>
      <c r="P51" s="386"/>
      <c r="Q51" s="580"/>
      <c r="R51" s="654">
        <f t="shared" si="10"/>
        <v>0</v>
      </c>
      <c r="S51" s="698" t="e">
        <f>R51/SUM(R49:R51)</f>
        <v>#DIV/0!</v>
      </c>
      <c r="T51" s="15"/>
      <c r="U51" s="15"/>
      <c r="V51" s="15"/>
      <c r="W51" s="16"/>
      <c r="X51" s="14"/>
      <c r="Y51" s="15"/>
      <c r="Z51" s="15"/>
      <c r="AA51" s="15"/>
      <c r="AB51" s="15"/>
      <c r="AC51" s="15"/>
      <c r="AD51" s="15"/>
      <c r="AE51" s="15"/>
      <c r="AF51" s="15"/>
      <c r="AG51" s="15"/>
      <c r="AH51" s="15"/>
      <c r="AI51" s="15"/>
      <c r="AJ51" s="15"/>
      <c r="AK51" s="15"/>
      <c r="AL51" s="15"/>
      <c r="AM51" s="15"/>
      <c r="AN51" s="15"/>
      <c r="AO51" s="16"/>
    </row>
    <row r="52" spans="1:41" ht="17.25" hidden="1" customHeight="1" thickBot="1" x14ac:dyDescent="0.3">
      <c r="A52" s="2041" t="s">
        <v>48</v>
      </c>
      <c r="B52" s="82" t="s">
        <v>78</v>
      </c>
      <c r="C52" s="581"/>
      <c r="D52" s="391"/>
      <c r="E52" s="391"/>
      <c r="F52" s="391"/>
      <c r="G52" s="391"/>
      <c r="H52" s="391"/>
      <c r="I52" s="391"/>
      <c r="J52" s="391"/>
      <c r="K52" s="391"/>
      <c r="L52" s="391"/>
      <c r="M52" s="391"/>
      <c r="N52" s="391"/>
      <c r="O52" s="391"/>
      <c r="P52" s="391"/>
      <c r="Q52" s="582"/>
      <c r="R52" s="665">
        <f t="shared" si="10"/>
        <v>0</v>
      </c>
      <c r="S52" s="695" t="e">
        <f>R52/SUM(R52:R54)</f>
        <v>#DIV/0!</v>
      </c>
      <c r="T52" s="15"/>
      <c r="U52" s="15"/>
      <c r="V52" s="15"/>
      <c r="W52" s="16"/>
      <c r="X52" s="14"/>
      <c r="Y52" s="15"/>
      <c r="Z52" s="15"/>
      <c r="AA52" s="15"/>
      <c r="AB52" s="15"/>
      <c r="AC52" s="15"/>
      <c r="AD52" s="15"/>
      <c r="AE52" s="15"/>
      <c r="AF52" s="15"/>
      <c r="AG52" s="15"/>
      <c r="AH52" s="15"/>
      <c r="AI52" s="15"/>
      <c r="AJ52" s="15"/>
      <c r="AK52" s="15"/>
      <c r="AL52" s="15"/>
      <c r="AM52" s="15"/>
      <c r="AN52" s="15"/>
      <c r="AO52" s="16"/>
    </row>
    <row r="53" spans="1:41" ht="17.25" hidden="1" customHeight="1" thickBot="1" x14ac:dyDescent="0.3">
      <c r="A53" s="2042"/>
      <c r="B53" s="80" t="s">
        <v>79</v>
      </c>
      <c r="C53" s="583"/>
      <c r="D53" s="394"/>
      <c r="E53" s="394"/>
      <c r="F53" s="394"/>
      <c r="G53" s="394"/>
      <c r="H53" s="394"/>
      <c r="I53" s="394"/>
      <c r="J53" s="394"/>
      <c r="K53" s="394"/>
      <c r="L53" s="394"/>
      <c r="M53" s="394"/>
      <c r="N53" s="394"/>
      <c r="O53" s="394"/>
      <c r="P53" s="394"/>
      <c r="Q53" s="584"/>
      <c r="R53" s="666">
        <f t="shared" si="10"/>
        <v>0</v>
      </c>
      <c r="S53" s="695" t="e">
        <f>R53/SUM(R52:R54)</f>
        <v>#DIV/0!</v>
      </c>
      <c r="T53" s="15"/>
      <c r="U53" s="15"/>
      <c r="V53" s="15"/>
      <c r="W53" s="16"/>
      <c r="X53" s="14"/>
      <c r="Y53" s="15"/>
      <c r="Z53" s="15"/>
      <c r="AA53" s="15"/>
      <c r="AB53" s="15"/>
      <c r="AC53" s="15"/>
      <c r="AD53" s="15"/>
      <c r="AE53" s="15"/>
      <c r="AF53" s="15"/>
      <c r="AG53" s="15"/>
      <c r="AH53" s="15"/>
      <c r="AI53" s="15"/>
      <c r="AJ53" s="15"/>
      <c r="AK53" s="15"/>
      <c r="AL53" s="15"/>
      <c r="AM53" s="15"/>
      <c r="AN53" s="15"/>
      <c r="AO53" s="16"/>
    </row>
    <row r="54" spans="1:41" ht="17.25" hidden="1" customHeight="1" thickBot="1" x14ac:dyDescent="0.3">
      <c r="A54" s="2043"/>
      <c r="B54" s="81" t="s">
        <v>441</v>
      </c>
      <c r="C54" s="585"/>
      <c r="D54" s="397"/>
      <c r="E54" s="397"/>
      <c r="F54" s="397"/>
      <c r="G54" s="397"/>
      <c r="H54" s="397"/>
      <c r="I54" s="397"/>
      <c r="J54" s="397"/>
      <c r="K54" s="397"/>
      <c r="L54" s="397"/>
      <c r="M54" s="397"/>
      <c r="N54" s="397"/>
      <c r="O54" s="397"/>
      <c r="P54" s="397"/>
      <c r="Q54" s="586"/>
      <c r="R54" s="667">
        <f t="shared" si="10"/>
        <v>0</v>
      </c>
      <c r="S54" s="695" t="e">
        <f>R54/SUM(R52:R54)</f>
        <v>#DIV/0!</v>
      </c>
      <c r="T54" s="15"/>
      <c r="U54" s="15"/>
      <c r="V54" s="15"/>
      <c r="W54" s="16"/>
      <c r="X54" s="14"/>
      <c r="Y54" s="15"/>
      <c r="Z54" s="15"/>
      <c r="AA54" s="15"/>
      <c r="AB54" s="15"/>
      <c r="AC54" s="15"/>
      <c r="AD54" s="15"/>
      <c r="AE54" s="15"/>
      <c r="AF54" s="15"/>
      <c r="AG54" s="15"/>
      <c r="AH54" s="15"/>
      <c r="AI54" s="15"/>
      <c r="AJ54" s="15"/>
      <c r="AK54" s="15"/>
      <c r="AL54" s="15"/>
      <c r="AM54" s="15"/>
      <c r="AN54" s="15"/>
      <c r="AO54" s="16"/>
    </row>
    <row r="55" spans="1:41" ht="17.25" hidden="1" customHeight="1" thickBot="1" x14ac:dyDescent="0.3">
      <c r="A55" s="2041" t="s">
        <v>45</v>
      </c>
      <c r="B55" s="77" t="s">
        <v>78</v>
      </c>
      <c r="C55" s="575"/>
      <c r="D55" s="381"/>
      <c r="E55" s="381"/>
      <c r="F55" s="381"/>
      <c r="G55" s="381"/>
      <c r="H55" s="381"/>
      <c r="I55" s="381"/>
      <c r="J55" s="381"/>
      <c r="K55" s="381"/>
      <c r="L55" s="381"/>
      <c r="M55" s="381"/>
      <c r="N55" s="381"/>
      <c r="O55" s="381"/>
      <c r="P55" s="381"/>
      <c r="Q55" s="576"/>
      <c r="R55" s="651">
        <f t="shared" si="10"/>
        <v>0</v>
      </c>
      <c r="S55" s="698" t="e">
        <f>R55/SUM(R55:R57)</f>
        <v>#DIV/0!</v>
      </c>
      <c r="T55" s="15"/>
      <c r="U55" s="15"/>
      <c r="V55" s="15"/>
      <c r="W55" s="16"/>
      <c r="X55" s="14"/>
      <c r="Y55" s="15"/>
      <c r="Z55" s="15"/>
      <c r="AA55" s="15"/>
      <c r="AB55" s="15"/>
      <c r="AC55" s="15"/>
      <c r="AD55" s="15"/>
      <c r="AE55" s="15"/>
      <c r="AF55" s="15"/>
      <c r="AG55" s="15"/>
      <c r="AH55" s="15"/>
      <c r="AI55" s="15"/>
      <c r="AJ55" s="15"/>
      <c r="AK55" s="15"/>
      <c r="AL55" s="15"/>
      <c r="AM55" s="15"/>
      <c r="AN55" s="15"/>
      <c r="AO55" s="16"/>
    </row>
    <row r="56" spans="1:41" ht="17.25" hidden="1" customHeight="1" thickBot="1" x14ac:dyDescent="0.3">
      <c r="A56" s="2042"/>
      <c r="B56" s="78" t="s">
        <v>79</v>
      </c>
      <c r="C56" s="577"/>
      <c r="D56" s="388"/>
      <c r="E56" s="388"/>
      <c r="F56" s="388"/>
      <c r="G56" s="388"/>
      <c r="H56" s="388"/>
      <c r="I56" s="388"/>
      <c r="J56" s="388"/>
      <c r="K56" s="388"/>
      <c r="L56" s="388"/>
      <c r="M56" s="388"/>
      <c r="N56" s="388"/>
      <c r="O56" s="388"/>
      <c r="P56" s="388"/>
      <c r="Q56" s="587"/>
      <c r="R56" s="652">
        <f t="shared" si="10"/>
        <v>0</v>
      </c>
      <c r="S56" s="698" t="e">
        <f>R56/SUM(R55:R57)</f>
        <v>#DIV/0!</v>
      </c>
      <c r="T56" s="15"/>
      <c r="U56" s="15"/>
      <c r="V56" s="15"/>
      <c r="W56" s="16"/>
      <c r="X56" s="14"/>
      <c r="Y56" s="15"/>
      <c r="Z56" s="15"/>
      <c r="AA56" s="15"/>
      <c r="AB56" s="15"/>
      <c r="AC56" s="15"/>
      <c r="AD56" s="15"/>
      <c r="AE56" s="15"/>
      <c r="AF56" s="15"/>
      <c r="AG56" s="15"/>
      <c r="AH56" s="15"/>
      <c r="AI56" s="15"/>
      <c r="AJ56" s="15"/>
      <c r="AK56" s="15"/>
      <c r="AL56" s="15"/>
      <c r="AM56" s="15"/>
      <c r="AN56" s="15"/>
      <c r="AO56" s="16"/>
    </row>
    <row r="57" spans="1:41" ht="17.25" hidden="1" customHeight="1" thickBot="1" x14ac:dyDescent="0.3">
      <c r="A57" s="2043"/>
      <c r="B57" s="79" t="s">
        <v>441</v>
      </c>
      <c r="C57" s="579"/>
      <c r="D57" s="386"/>
      <c r="E57" s="386"/>
      <c r="F57" s="386"/>
      <c r="G57" s="386"/>
      <c r="H57" s="386"/>
      <c r="I57" s="386"/>
      <c r="J57" s="386"/>
      <c r="K57" s="386"/>
      <c r="L57" s="386"/>
      <c r="M57" s="386"/>
      <c r="N57" s="386"/>
      <c r="O57" s="386"/>
      <c r="P57" s="386"/>
      <c r="Q57" s="580"/>
      <c r="R57" s="654">
        <f t="shared" si="10"/>
        <v>0</v>
      </c>
      <c r="S57" s="698" t="e">
        <f>R57/SUM(R55:R57)</f>
        <v>#DIV/0!</v>
      </c>
      <c r="T57" s="15"/>
      <c r="U57" s="15"/>
      <c r="V57" s="15"/>
      <c r="W57" s="16"/>
      <c r="X57" s="14"/>
      <c r="Y57" s="15"/>
      <c r="Z57" s="15"/>
      <c r="AA57" s="15"/>
      <c r="AB57" s="15"/>
      <c r="AC57" s="15"/>
      <c r="AD57" s="15"/>
      <c r="AE57" s="15"/>
      <c r="AF57" s="17"/>
      <c r="AG57" s="15"/>
      <c r="AH57" s="15"/>
      <c r="AI57" s="15"/>
      <c r="AJ57" s="15"/>
      <c r="AK57" s="15"/>
      <c r="AL57" s="15"/>
      <c r="AM57" s="15"/>
      <c r="AN57" s="17"/>
      <c r="AO57" s="16"/>
    </row>
    <row r="58" spans="1:41" ht="17.25" hidden="1" customHeight="1" thickBot="1" x14ac:dyDescent="0.3">
      <c r="A58" s="2042" t="s">
        <v>49</v>
      </c>
      <c r="B58" s="227" t="s">
        <v>78</v>
      </c>
      <c r="C58" s="588"/>
      <c r="D58" s="400"/>
      <c r="E58" s="400"/>
      <c r="F58" s="400"/>
      <c r="G58" s="400"/>
      <c r="H58" s="400"/>
      <c r="I58" s="400"/>
      <c r="J58" s="400"/>
      <c r="K58" s="400"/>
      <c r="L58" s="400"/>
      <c r="M58" s="400"/>
      <c r="N58" s="400"/>
      <c r="O58" s="400"/>
      <c r="P58" s="400"/>
      <c r="Q58" s="589"/>
      <c r="R58" s="665">
        <f t="shared" ref="R58:R63" si="11">SUM(C58:Q58)</f>
        <v>0</v>
      </c>
      <c r="S58" s="695" t="e">
        <f>R58/SUM(R58:R60)</f>
        <v>#DIV/0!</v>
      </c>
      <c r="T58" s="15"/>
      <c r="U58" s="15"/>
      <c r="V58" s="15"/>
      <c r="W58" s="16"/>
      <c r="X58" s="14"/>
      <c r="Y58" s="15"/>
      <c r="Z58" s="15"/>
      <c r="AA58" s="15"/>
      <c r="AB58" s="15"/>
      <c r="AC58" s="15"/>
      <c r="AD58" s="15"/>
      <c r="AE58" s="15"/>
      <c r="AF58" s="17"/>
      <c r="AG58" s="15"/>
      <c r="AH58" s="15"/>
      <c r="AI58" s="15"/>
      <c r="AJ58" s="15"/>
      <c r="AK58" s="15"/>
      <c r="AL58" s="15"/>
      <c r="AM58" s="15"/>
      <c r="AN58" s="17"/>
      <c r="AO58" s="16"/>
    </row>
    <row r="59" spans="1:41" ht="17.25" hidden="1" customHeight="1" thickBot="1" x14ac:dyDescent="0.3">
      <c r="A59" s="2042"/>
      <c r="B59" s="80" t="s">
        <v>79</v>
      </c>
      <c r="C59" s="583"/>
      <c r="D59" s="394"/>
      <c r="E59" s="394"/>
      <c r="F59" s="394"/>
      <c r="G59" s="394"/>
      <c r="H59" s="394"/>
      <c r="I59" s="394"/>
      <c r="J59" s="394"/>
      <c r="K59" s="394"/>
      <c r="L59" s="394"/>
      <c r="M59" s="394"/>
      <c r="N59" s="394"/>
      <c r="O59" s="394"/>
      <c r="P59" s="394"/>
      <c r="Q59" s="584"/>
      <c r="R59" s="666">
        <f t="shared" si="11"/>
        <v>0</v>
      </c>
      <c r="S59" s="695" t="e">
        <f>R59/SUM(R58:R60)</f>
        <v>#DIV/0!</v>
      </c>
      <c r="T59" s="15"/>
      <c r="U59" s="15"/>
      <c r="V59" s="15"/>
      <c r="W59" s="16"/>
      <c r="X59" s="14"/>
      <c r="Y59" s="15"/>
      <c r="Z59" s="15"/>
      <c r="AA59" s="15"/>
      <c r="AB59" s="15"/>
      <c r="AC59" s="15"/>
      <c r="AD59" s="15"/>
      <c r="AE59" s="15"/>
      <c r="AF59" s="17"/>
      <c r="AG59" s="15"/>
      <c r="AH59" s="15"/>
      <c r="AI59" s="15"/>
      <c r="AJ59" s="15"/>
      <c r="AK59" s="15"/>
      <c r="AL59" s="15"/>
      <c r="AM59" s="15"/>
      <c r="AN59" s="17"/>
      <c r="AO59" s="16"/>
    </row>
    <row r="60" spans="1:41" ht="17.25" hidden="1" customHeight="1" thickBot="1" x14ac:dyDescent="0.3">
      <c r="A60" s="2044"/>
      <c r="B60" s="160" t="s">
        <v>441</v>
      </c>
      <c r="C60" s="590"/>
      <c r="D60" s="403"/>
      <c r="E60" s="403"/>
      <c r="F60" s="403"/>
      <c r="G60" s="403"/>
      <c r="H60" s="403"/>
      <c r="I60" s="403"/>
      <c r="J60" s="403"/>
      <c r="K60" s="403"/>
      <c r="L60" s="403"/>
      <c r="M60" s="403"/>
      <c r="N60" s="403"/>
      <c r="O60" s="403"/>
      <c r="P60" s="403"/>
      <c r="Q60" s="591"/>
      <c r="R60" s="668">
        <f t="shared" si="11"/>
        <v>0</v>
      </c>
      <c r="S60" s="695" t="e">
        <f>R60/SUM(R58:R60)</f>
        <v>#DIV/0!</v>
      </c>
      <c r="T60" s="15"/>
      <c r="U60" s="15"/>
      <c r="V60" s="15"/>
      <c r="W60" s="16"/>
      <c r="X60" s="14"/>
      <c r="Y60" s="16"/>
      <c r="Z60" s="16"/>
      <c r="AA60" s="16"/>
      <c r="AB60" s="16"/>
      <c r="AC60" s="16"/>
      <c r="AD60" s="16"/>
      <c r="AE60" s="16"/>
      <c r="AF60" s="16"/>
      <c r="AG60" s="16"/>
      <c r="AH60" s="16"/>
      <c r="AI60" s="16"/>
      <c r="AJ60" s="16"/>
      <c r="AK60" s="16"/>
      <c r="AL60" s="16"/>
      <c r="AM60" s="16"/>
      <c r="AN60" s="16"/>
      <c r="AO60" s="15"/>
    </row>
    <row r="61" spans="1:41" ht="17.25" hidden="1" customHeight="1" thickTop="1" x14ac:dyDescent="0.25">
      <c r="A61" s="2042" t="s">
        <v>26</v>
      </c>
      <c r="B61" s="159" t="s">
        <v>78</v>
      </c>
      <c r="C61" s="232"/>
      <c r="D61" s="230"/>
      <c r="E61" s="230"/>
      <c r="F61" s="230"/>
      <c r="G61" s="230"/>
      <c r="H61" s="230"/>
      <c r="I61" s="230"/>
      <c r="J61" s="230"/>
      <c r="K61" s="230"/>
      <c r="L61" s="230"/>
      <c r="M61" s="230"/>
      <c r="N61" s="230"/>
      <c r="O61" s="230"/>
      <c r="P61" s="230"/>
      <c r="Q61" s="592"/>
      <c r="R61" s="655">
        <f t="shared" si="11"/>
        <v>0</v>
      </c>
      <c r="S61" s="701" t="e">
        <f>R61/SUM(R61:R63)</f>
        <v>#DIV/0!</v>
      </c>
      <c r="T61" s="15"/>
      <c r="U61" s="15"/>
      <c r="V61" s="15"/>
      <c r="W61" s="16"/>
      <c r="X61" s="14"/>
      <c r="Y61" s="16"/>
      <c r="Z61" s="16"/>
      <c r="AA61" s="16"/>
      <c r="AB61" s="16"/>
      <c r="AC61" s="16"/>
      <c r="AD61" s="16"/>
      <c r="AE61" s="16"/>
      <c r="AF61" s="16"/>
      <c r="AG61" s="16"/>
      <c r="AH61" s="16"/>
      <c r="AI61" s="16"/>
      <c r="AJ61" s="16"/>
      <c r="AK61" s="16"/>
      <c r="AL61" s="16"/>
      <c r="AM61" s="16"/>
      <c r="AN61" s="16"/>
      <c r="AO61" s="15"/>
    </row>
    <row r="62" spans="1:41" ht="17.25" hidden="1" customHeight="1" x14ac:dyDescent="0.25">
      <c r="A62" s="2042"/>
      <c r="B62" s="78" t="s">
        <v>79</v>
      </c>
      <c r="C62" s="228"/>
      <c r="D62" s="233"/>
      <c r="E62" s="233"/>
      <c r="F62" s="233"/>
      <c r="G62" s="233"/>
      <c r="H62" s="233"/>
      <c r="I62" s="233"/>
      <c r="J62" s="233"/>
      <c r="K62" s="233"/>
      <c r="L62" s="233"/>
      <c r="M62" s="233"/>
      <c r="N62" s="233"/>
      <c r="O62" s="233"/>
      <c r="P62" s="233"/>
      <c r="Q62" s="593"/>
      <c r="R62" s="652">
        <f t="shared" si="11"/>
        <v>0</v>
      </c>
      <c r="S62" s="701" t="e">
        <f>R62/SUM(R61:R63)</f>
        <v>#DIV/0!</v>
      </c>
      <c r="T62" s="15"/>
      <c r="U62" s="15"/>
      <c r="V62" s="15"/>
      <c r="W62" s="16"/>
      <c r="X62" s="14"/>
      <c r="Y62" s="16"/>
      <c r="Z62" s="16"/>
      <c r="AA62" s="16"/>
      <c r="AB62" s="16"/>
      <c r="AC62" s="16"/>
      <c r="AD62" s="16"/>
      <c r="AE62" s="16"/>
      <c r="AF62" s="16"/>
      <c r="AG62" s="16"/>
      <c r="AH62" s="16"/>
      <c r="AI62" s="16"/>
      <c r="AJ62" s="16"/>
      <c r="AK62" s="16"/>
      <c r="AL62" s="16"/>
      <c r="AM62" s="16"/>
      <c r="AN62" s="16"/>
      <c r="AO62" s="15"/>
    </row>
    <row r="63" spans="1:41" ht="17.25" hidden="1" customHeight="1" thickBot="1" x14ac:dyDescent="0.3">
      <c r="A63" s="2042"/>
      <c r="B63" s="125" t="s">
        <v>441</v>
      </c>
      <c r="C63" s="662"/>
      <c r="D63" s="235"/>
      <c r="E63" s="235"/>
      <c r="F63" s="235"/>
      <c r="G63" s="235"/>
      <c r="H63" s="235"/>
      <c r="I63" s="235"/>
      <c r="J63" s="235"/>
      <c r="K63" s="235"/>
      <c r="L63" s="235"/>
      <c r="M63" s="235"/>
      <c r="N63" s="235"/>
      <c r="O63" s="235"/>
      <c r="P63" s="235"/>
      <c r="Q63" s="663"/>
      <c r="R63" s="654">
        <f t="shared" si="11"/>
        <v>0</v>
      </c>
      <c r="S63" s="701" t="e">
        <f>R63/SUM(R61:R63)</f>
        <v>#DIV/0!</v>
      </c>
      <c r="T63" s="15"/>
      <c r="U63" s="15"/>
      <c r="V63" s="15"/>
      <c r="W63" s="16"/>
      <c r="X63" s="14"/>
      <c r="Y63" s="14"/>
      <c r="Z63" s="14"/>
      <c r="AA63" s="14"/>
      <c r="AB63" s="14"/>
      <c r="AC63" s="14"/>
      <c r="AD63" s="14"/>
      <c r="AE63" s="14"/>
      <c r="AF63" s="14"/>
      <c r="AG63" s="14"/>
      <c r="AH63" s="14"/>
      <c r="AI63" s="14"/>
      <c r="AJ63" s="14"/>
      <c r="AK63" s="14"/>
      <c r="AL63" s="14"/>
      <c r="AM63" s="14"/>
      <c r="AN63" s="14"/>
      <c r="AO63" s="14"/>
    </row>
    <row r="64" spans="1:41" ht="17.25" hidden="1" customHeight="1" thickBot="1" x14ac:dyDescent="0.3">
      <c r="A64" s="2054" t="s">
        <v>349</v>
      </c>
      <c r="B64" s="2055"/>
      <c r="C64" s="2052"/>
      <c r="D64" s="2052"/>
      <c r="E64" s="2052"/>
      <c r="F64" s="2052"/>
      <c r="G64" s="2052"/>
      <c r="H64" s="2052"/>
      <c r="I64" s="2052"/>
      <c r="J64" s="2052"/>
      <c r="K64" s="2052"/>
      <c r="L64" s="2052"/>
      <c r="M64" s="2052"/>
      <c r="N64" s="2052"/>
      <c r="O64" s="2052"/>
      <c r="P64" s="2052"/>
      <c r="Q64" s="2052"/>
      <c r="R64" s="2055"/>
      <c r="S64" s="2056"/>
      <c r="T64" s="15"/>
      <c r="U64" s="15"/>
      <c r="V64" s="15"/>
      <c r="W64" s="16"/>
      <c r="X64" s="14"/>
      <c r="Y64" s="14"/>
      <c r="Z64" s="14"/>
      <c r="AA64" s="14"/>
      <c r="AB64" s="14"/>
      <c r="AC64" s="14"/>
      <c r="AD64" s="14"/>
      <c r="AE64" s="14"/>
      <c r="AF64" s="14"/>
      <c r="AG64" s="14"/>
      <c r="AH64" s="14"/>
      <c r="AI64" s="14"/>
      <c r="AJ64" s="14"/>
      <c r="AK64" s="14"/>
      <c r="AL64" s="14"/>
      <c r="AM64" s="14"/>
      <c r="AN64" s="14"/>
      <c r="AO64" s="14"/>
    </row>
    <row r="65" spans="1:41" ht="17.25" hidden="1" customHeight="1" thickBot="1" x14ac:dyDescent="0.3">
      <c r="A65" s="2041" t="s">
        <v>75</v>
      </c>
      <c r="B65" s="77" t="s">
        <v>78</v>
      </c>
      <c r="C65" s="380"/>
      <c r="D65" s="381"/>
      <c r="E65" s="381"/>
      <c r="F65" s="381"/>
      <c r="G65" s="381"/>
      <c r="H65" s="381"/>
      <c r="I65" s="381"/>
      <c r="J65" s="381"/>
      <c r="K65" s="381"/>
      <c r="L65" s="381"/>
      <c r="M65" s="381"/>
      <c r="N65" s="381"/>
      <c r="O65" s="381"/>
      <c r="P65" s="381"/>
      <c r="Q65" s="382"/>
      <c r="R65" s="680">
        <f t="shared" ref="R65:R76" si="12">SUM(C65:Q65)</f>
        <v>0</v>
      </c>
      <c r="S65" s="698" t="e">
        <f>R65/SUM(R65:R67)</f>
        <v>#DIV/0!</v>
      </c>
      <c r="T65" s="15"/>
      <c r="U65" s="15"/>
      <c r="V65" s="15"/>
      <c r="W65" s="16"/>
      <c r="X65" s="14"/>
      <c r="Y65" s="14"/>
      <c r="Z65" s="14"/>
      <c r="AA65" s="14"/>
      <c r="AB65" s="14"/>
      <c r="AC65" s="14"/>
      <c r="AD65" s="14"/>
      <c r="AE65" s="14"/>
      <c r="AF65" s="14"/>
      <c r="AG65" s="14"/>
      <c r="AH65" s="14"/>
      <c r="AI65" s="14"/>
      <c r="AJ65" s="14"/>
      <c r="AK65" s="14"/>
      <c r="AL65" s="14"/>
      <c r="AM65" s="14"/>
      <c r="AN65" s="14"/>
      <c r="AO65" s="14"/>
    </row>
    <row r="66" spans="1:41" ht="17.25" hidden="1" customHeight="1" thickBot="1" x14ac:dyDescent="0.3">
      <c r="A66" s="2042"/>
      <c r="B66" s="78" t="s">
        <v>79</v>
      </c>
      <c r="C66" s="383"/>
      <c r="D66" s="383"/>
      <c r="E66" s="383"/>
      <c r="F66" s="383"/>
      <c r="G66" s="383"/>
      <c r="H66" s="383"/>
      <c r="I66" s="383"/>
      <c r="J66" s="383"/>
      <c r="K66" s="383"/>
      <c r="L66" s="383"/>
      <c r="M66" s="383"/>
      <c r="N66" s="383"/>
      <c r="O66" s="383"/>
      <c r="P66" s="383"/>
      <c r="Q66" s="384"/>
      <c r="R66" s="681">
        <f t="shared" si="12"/>
        <v>0</v>
      </c>
      <c r="S66" s="698" t="e">
        <f>R66/SUM(R65:R67)</f>
        <v>#DIV/0!</v>
      </c>
      <c r="T66" s="15"/>
      <c r="U66" s="15"/>
      <c r="V66" s="15"/>
      <c r="W66" s="16"/>
      <c r="X66" s="14"/>
      <c r="Y66" s="14"/>
      <c r="Z66" s="14"/>
      <c r="AA66" s="14"/>
      <c r="AB66" s="14"/>
      <c r="AC66" s="14"/>
      <c r="AD66" s="14"/>
      <c r="AE66" s="14"/>
      <c r="AF66" s="14"/>
      <c r="AG66" s="14"/>
      <c r="AH66" s="14"/>
      <c r="AI66" s="14"/>
      <c r="AJ66" s="14"/>
      <c r="AK66" s="14"/>
      <c r="AL66" s="14"/>
      <c r="AM66" s="14"/>
      <c r="AN66" s="14"/>
      <c r="AO66" s="14"/>
    </row>
    <row r="67" spans="1:41" ht="17.25" hidden="1" customHeight="1" thickBot="1" x14ac:dyDescent="0.3">
      <c r="A67" s="2043"/>
      <c r="B67" s="79" t="s">
        <v>441</v>
      </c>
      <c r="C67" s="385"/>
      <c r="D67" s="386"/>
      <c r="E67" s="386"/>
      <c r="F67" s="386"/>
      <c r="G67" s="386"/>
      <c r="H67" s="386"/>
      <c r="I67" s="386"/>
      <c r="J67" s="386"/>
      <c r="K67" s="386"/>
      <c r="L67" s="386"/>
      <c r="M67" s="386"/>
      <c r="N67" s="386"/>
      <c r="O67" s="386"/>
      <c r="P67" s="386"/>
      <c r="Q67" s="387"/>
      <c r="R67" s="682">
        <f t="shared" si="12"/>
        <v>0</v>
      </c>
      <c r="S67" s="698" t="e">
        <f>R67/SUM(R65:R67)</f>
        <v>#DIV/0!</v>
      </c>
      <c r="T67" s="15"/>
      <c r="U67" s="15"/>
      <c r="V67" s="15"/>
      <c r="W67" s="16"/>
      <c r="X67" s="14"/>
      <c r="Y67" s="14"/>
      <c r="Z67" s="14"/>
      <c r="AA67" s="14"/>
      <c r="AB67" s="14"/>
      <c r="AC67" s="14"/>
      <c r="AD67" s="14"/>
      <c r="AE67" s="14"/>
      <c r="AF67" s="14"/>
      <c r="AG67" s="14"/>
      <c r="AH67" s="14"/>
      <c r="AI67" s="14"/>
      <c r="AJ67" s="14"/>
      <c r="AK67" s="14"/>
      <c r="AL67" s="14"/>
      <c r="AM67" s="14"/>
      <c r="AN67" s="14"/>
      <c r="AO67" s="14"/>
    </row>
    <row r="68" spans="1:41" ht="17.25" hidden="1" customHeight="1" thickBot="1" x14ac:dyDescent="0.3">
      <c r="A68" s="2041" t="s">
        <v>46</v>
      </c>
      <c r="B68" s="82" t="s">
        <v>78</v>
      </c>
      <c r="C68" s="390"/>
      <c r="D68" s="391"/>
      <c r="E68" s="391"/>
      <c r="F68" s="391"/>
      <c r="G68" s="391"/>
      <c r="H68" s="391"/>
      <c r="I68" s="391"/>
      <c r="J68" s="391"/>
      <c r="K68" s="391"/>
      <c r="L68" s="391"/>
      <c r="M68" s="391"/>
      <c r="N68" s="391"/>
      <c r="O68" s="391"/>
      <c r="P68" s="391"/>
      <c r="Q68" s="392"/>
      <c r="R68" s="683">
        <f t="shared" si="12"/>
        <v>0</v>
      </c>
      <c r="S68" s="695" t="e">
        <f>R68/SUM(R68:R70)</f>
        <v>#DIV/0!</v>
      </c>
      <c r="T68" s="15"/>
      <c r="U68" s="15"/>
      <c r="V68" s="15"/>
      <c r="W68" s="16"/>
      <c r="X68" s="14"/>
      <c r="Y68" s="14"/>
      <c r="Z68" s="14"/>
      <c r="AA68" s="14"/>
      <c r="AB68" s="14"/>
      <c r="AC68" s="14"/>
      <c r="AD68" s="14"/>
      <c r="AE68" s="14"/>
      <c r="AF68" s="14"/>
      <c r="AG68" s="14"/>
      <c r="AH68" s="14"/>
      <c r="AI68" s="14"/>
      <c r="AJ68" s="14"/>
      <c r="AK68" s="14"/>
      <c r="AL68" s="14"/>
      <c r="AM68" s="14"/>
      <c r="AN68" s="14"/>
      <c r="AO68" s="14"/>
    </row>
    <row r="69" spans="1:41" ht="17.25" hidden="1" customHeight="1" thickBot="1" x14ac:dyDescent="0.3">
      <c r="A69" s="2042"/>
      <c r="B69" s="80" t="s">
        <v>79</v>
      </c>
      <c r="C69" s="393"/>
      <c r="D69" s="394"/>
      <c r="E69" s="394"/>
      <c r="F69" s="394"/>
      <c r="G69" s="394"/>
      <c r="H69" s="394"/>
      <c r="I69" s="394"/>
      <c r="J69" s="394"/>
      <c r="K69" s="394"/>
      <c r="L69" s="394"/>
      <c r="M69" s="394"/>
      <c r="N69" s="394"/>
      <c r="O69" s="394"/>
      <c r="P69" s="394"/>
      <c r="Q69" s="395"/>
      <c r="R69" s="684">
        <f t="shared" si="12"/>
        <v>0</v>
      </c>
      <c r="S69" s="695" t="e">
        <f>R69/SUM(R68:R70)</f>
        <v>#DIV/0!</v>
      </c>
      <c r="T69" s="15"/>
      <c r="U69" s="15"/>
      <c r="V69" s="15"/>
      <c r="W69" s="16"/>
      <c r="X69" s="14"/>
      <c r="Y69" s="14"/>
      <c r="Z69" s="14"/>
      <c r="AA69" s="14"/>
      <c r="AB69" s="14"/>
      <c r="AC69" s="14"/>
      <c r="AD69" s="14"/>
      <c r="AE69" s="14"/>
      <c r="AF69" s="14"/>
      <c r="AG69" s="14"/>
      <c r="AH69" s="14"/>
      <c r="AI69" s="14"/>
      <c r="AJ69" s="14"/>
      <c r="AK69" s="14"/>
      <c r="AL69" s="14"/>
      <c r="AM69" s="14"/>
      <c r="AN69" s="14"/>
      <c r="AO69" s="14"/>
    </row>
    <row r="70" spans="1:41" ht="17.25" hidden="1" customHeight="1" thickBot="1" x14ac:dyDescent="0.3">
      <c r="A70" s="2043"/>
      <c r="B70" s="81" t="s">
        <v>441</v>
      </c>
      <c r="C70" s="396"/>
      <c r="D70" s="397"/>
      <c r="E70" s="397"/>
      <c r="F70" s="397"/>
      <c r="G70" s="397"/>
      <c r="H70" s="397"/>
      <c r="I70" s="397"/>
      <c r="J70" s="397"/>
      <c r="K70" s="397"/>
      <c r="L70" s="397"/>
      <c r="M70" s="397"/>
      <c r="N70" s="397"/>
      <c r="O70" s="397"/>
      <c r="P70" s="397"/>
      <c r="Q70" s="398"/>
      <c r="R70" s="685">
        <f t="shared" si="12"/>
        <v>0</v>
      </c>
      <c r="S70" s="695" t="e">
        <f>R70/SUM(R68:R70)</f>
        <v>#DIV/0!</v>
      </c>
      <c r="T70" s="15"/>
      <c r="U70" s="15"/>
      <c r="V70" s="15"/>
      <c r="W70" s="16"/>
      <c r="X70" s="14"/>
      <c r="Y70" s="14"/>
      <c r="Z70" s="14"/>
      <c r="AA70" s="14"/>
      <c r="AB70" s="14"/>
      <c r="AC70" s="14"/>
      <c r="AD70" s="14"/>
      <c r="AE70" s="14"/>
      <c r="AF70" s="14"/>
      <c r="AG70" s="14"/>
      <c r="AH70" s="14"/>
      <c r="AI70" s="14"/>
      <c r="AJ70" s="14"/>
      <c r="AK70" s="14"/>
      <c r="AL70" s="14"/>
      <c r="AM70" s="14"/>
      <c r="AN70" s="14"/>
      <c r="AO70" s="14"/>
    </row>
    <row r="71" spans="1:41" ht="17.25" hidden="1" customHeight="1" thickBot="1" x14ac:dyDescent="0.3">
      <c r="A71" s="2041" t="s">
        <v>47</v>
      </c>
      <c r="B71" s="77" t="s">
        <v>78</v>
      </c>
      <c r="C71" s="380"/>
      <c r="D71" s="381"/>
      <c r="E71" s="381"/>
      <c r="F71" s="381"/>
      <c r="G71" s="381"/>
      <c r="H71" s="381"/>
      <c r="I71" s="381"/>
      <c r="J71" s="381"/>
      <c r="K71" s="381"/>
      <c r="L71" s="381"/>
      <c r="M71" s="381"/>
      <c r="N71" s="381"/>
      <c r="O71" s="381"/>
      <c r="P71" s="381"/>
      <c r="Q71" s="382"/>
      <c r="R71" s="680">
        <f t="shared" si="12"/>
        <v>0</v>
      </c>
      <c r="S71" s="698" t="e">
        <f>R71/SUM(R71:R73)</f>
        <v>#DIV/0!</v>
      </c>
      <c r="T71" s="15"/>
      <c r="U71" s="15"/>
      <c r="V71" s="15"/>
      <c r="W71" s="16"/>
      <c r="X71" s="14"/>
      <c r="Y71" s="14"/>
      <c r="Z71" s="14"/>
      <c r="AA71" s="14"/>
      <c r="AB71" s="14"/>
      <c r="AC71" s="14"/>
      <c r="AD71" s="14"/>
      <c r="AE71" s="14"/>
      <c r="AF71" s="14"/>
      <c r="AG71" s="14"/>
      <c r="AH71" s="14"/>
      <c r="AI71" s="14"/>
      <c r="AJ71" s="14"/>
      <c r="AK71" s="14"/>
      <c r="AL71" s="14"/>
      <c r="AM71" s="14"/>
      <c r="AN71" s="14"/>
      <c r="AO71" s="14"/>
    </row>
    <row r="72" spans="1:41" ht="17.25" hidden="1" customHeight="1" thickBot="1" x14ac:dyDescent="0.3">
      <c r="A72" s="2042"/>
      <c r="B72" s="78" t="s">
        <v>79</v>
      </c>
      <c r="C72" s="383"/>
      <c r="D72" s="388"/>
      <c r="E72" s="388"/>
      <c r="F72" s="388"/>
      <c r="G72" s="388"/>
      <c r="H72" s="388"/>
      <c r="I72" s="388"/>
      <c r="J72" s="388"/>
      <c r="K72" s="388"/>
      <c r="L72" s="388"/>
      <c r="M72" s="388"/>
      <c r="N72" s="388"/>
      <c r="O72" s="388"/>
      <c r="P72" s="388"/>
      <c r="Q72" s="389"/>
      <c r="R72" s="681">
        <f t="shared" si="12"/>
        <v>0</v>
      </c>
      <c r="S72" s="698" t="e">
        <f>R72/SUM(R71:R73)</f>
        <v>#DIV/0!</v>
      </c>
      <c r="T72" s="15"/>
      <c r="U72" s="15"/>
      <c r="V72" s="15"/>
      <c r="W72" s="16"/>
      <c r="X72" s="14"/>
      <c r="Y72" s="14"/>
      <c r="Z72" s="14"/>
      <c r="AA72" s="14"/>
      <c r="AB72" s="14"/>
      <c r="AC72" s="14"/>
      <c r="AD72" s="14"/>
      <c r="AE72" s="14"/>
      <c r="AF72" s="14"/>
      <c r="AG72" s="14"/>
      <c r="AH72" s="14"/>
      <c r="AI72" s="14"/>
      <c r="AJ72" s="14"/>
      <c r="AK72" s="14"/>
      <c r="AL72" s="14"/>
      <c r="AM72" s="14"/>
      <c r="AN72" s="14"/>
      <c r="AO72" s="14"/>
    </row>
    <row r="73" spans="1:41" ht="17.25" hidden="1" customHeight="1" thickBot="1" x14ac:dyDescent="0.3">
      <c r="A73" s="2042"/>
      <c r="B73" s="125" t="s">
        <v>441</v>
      </c>
      <c r="C73" s="385"/>
      <c r="D73" s="386"/>
      <c r="E73" s="386"/>
      <c r="F73" s="386"/>
      <c r="G73" s="386"/>
      <c r="H73" s="386"/>
      <c r="I73" s="386"/>
      <c r="J73" s="386"/>
      <c r="K73" s="386"/>
      <c r="L73" s="386"/>
      <c r="M73" s="386"/>
      <c r="N73" s="386"/>
      <c r="O73" s="386"/>
      <c r="P73" s="386"/>
      <c r="Q73" s="387"/>
      <c r="R73" s="682">
        <f t="shared" si="12"/>
        <v>0</v>
      </c>
      <c r="S73" s="698" t="e">
        <f>R73/SUM(R71:R73)</f>
        <v>#DIV/0!</v>
      </c>
      <c r="T73" s="15"/>
      <c r="U73" s="15"/>
      <c r="V73" s="15"/>
      <c r="W73" s="16"/>
      <c r="X73" s="14"/>
      <c r="Y73" s="14"/>
      <c r="Z73" s="14"/>
      <c r="AA73" s="14"/>
      <c r="AB73" s="14"/>
      <c r="AC73" s="14"/>
      <c r="AD73" s="14"/>
      <c r="AE73" s="14"/>
      <c r="AF73" s="14"/>
      <c r="AG73" s="14"/>
      <c r="AH73" s="14"/>
      <c r="AI73" s="14"/>
      <c r="AJ73" s="14"/>
      <c r="AK73" s="14"/>
      <c r="AL73" s="14"/>
      <c r="AM73" s="14"/>
      <c r="AN73" s="14"/>
      <c r="AO73" s="14"/>
    </row>
    <row r="74" spans="1:41" ht="17.25" hidden="1" customHeight="1" thickBot="1" x14ac:dyDescent="0.3">
      <c r="A74" s="2041" t="s">
        <v>77</v>
      </c>
      <c r="B74" s="82" t="s">
        <v>78</v>
      </c>
      <c r="C74" s="399"/>
      <c r="D74" s="400"/>
      <c r="E74" s="400"/>
      <c r="F74" s="400"/>
      <c r="G74" s="400"/>
      <c r="H74" s="400"/>
      <c r="I74" s="400"/>
      <c r="J74" s="400"/>
      <c r="K74" s="400"/>
      <c r="L74" s="400"/>
      <c r="M74" s="400"/>
      <c r="N74" s="400"/>
      <c r="O74" s="400"/>
      <c r="P74" s="400"/>
      <c r="Q74" s="401"/>
      <c r="R74" s="683">
        <f t="shared" si="12"/>
        <v>0</v>
      </c>
      <c r="S74" s="695" t="e">
        <f>R74/SUM(R74:R76)</f>
        <v>#DIV/0!</v>
      </c>
      <c r="T74" s="15"/>
      <c r="U74" s="15"/>
      <c r="V74" s="15"/>
      <c r="W74" s="16"/>
      <c r="X74" s="14"/>
      <c r="Y74" s="14"/>
      <c r="Z74" s="14"/>
      <c r="AA74" s="14"/>
      <c r="AB74" s="14"/>
      <c r="AC74" s="14"/>
      <c r="AD74" s="14"/>
      <c r="AE74" s="14"/>
      <c r="AF74" s="14"/>
      <c r="AG74" s="14"/>
      <c r="AH74" s="14"/>
      <c r="AI74" s="14"/>
      <c r="AJ74" s="14"/>
      <c r="AK74" s="14"/>
      <c r="AL74" s="14"/>
      <c r="AM74" s="14"/>
      <c r="AN74" s="14"/>
      <c r="AO74" s="14"/>
    </row>
    <row r="75" spans="1:41" ht="17.25" hidden="1" customHeight="1" thickBot="1" x14ac:dyDescent="0.3">
      <c r="A75" s="2042"/>
      <c r="B75" s="80" t="s">
        <v>79</v>
      </c>
      <c r="C75" s="393"/>
      <c r="D75" s="394"/>
      <c r="E75" s="394"/>
      <c r="F75" s="394"/>
      <c r="G75" s="394"/>
      <c r="H75" s="394"/>
      <c r="I75" s="394"/>
      <c r="J75" s="394"/>
      <c r="K75" s="394"/>
      <c r="L75" s="394"/>
      <c r="M75" s="394"/>
      <c r="N75" s="394"/>
      <c r="O75" s="394"/>
      <c r="P75" s="394"/>
      <c r="Q75" s="395"/>
      <c r="R75" s="684">
        <f t="shared" si="12"/>
        <v>0</v>
      </c>
      <c r="S75" s="695" t="e">
        <f>R75/SUM(R74:R76)</f>
        <v>#DIV/0!</v>
      </c>
      <c r="T75" s="15"/>
      <c r="U75" s="15"/>
      <c r="V75" s="15"/>
      <c r="W75" s="16"/>
      <c r="X75" s="14"/>
      <c r="Y75" s="14"/>
      <c r="Z75" s="14"/>
      <c r="AA75" s="14"/>
      <c r="AB75" s="14"/>
      <c r="AC75" s="14"/>
      <c r="AD75" s="14"/>
      <c r="AE75" s="14"/>
      <c r="AF75" s="14"/>
      <c r="AG75" s="14"/>
      <c r="AH75" s="14"/>
      <c r="AI75" s="14"/>
      <c r="AJ75" s="14"/>
      <c r="AK75" s="14"/>
      <c r="AL75" s="14"/>
      <c r="AM75" s="14"/>
      <c r="AN75" s="14"/>
      <c r="AO75" s="14"/>
    </row>
    <row r="76" spans="1:41" ht="17.25" hidden="1" customHeight="1" thickBot="1" x14ac:dyDescent="0.3">
      <c r="A76" s="2044"/>
      <c r="B76" s="160" t="s">
        <v>441</v>
      </c>
      <c r="C76" s="402"/>
      <c r="D76" s="403"/>
      <c r="E76" s="403"/>
      <c r="F76" s="403"/>
      <c r="G76" s="403"/>
      <c r="H76" s="403"/>
      <c r="I76" s="403"/>
      <c r="J76" s="403"/>
      <c r="K76" s="403"/>
      <c r="L76" s="403"/>
      <c r="M76" s="403"/>
      <c r="N76" s="403"/>
      <c r="O76" s="403"/>
      <c r="P76" s="403"/>
      <c r="Q76" s="404"/>
      <c r="R76" s="687">
        <f t="shared" si="12"/>
        <v>0</v>
      </c>
      <c r="S76" s="695" t="e">
        <f>R76/SUM(R74:R76)</f>
        <v>#DIV/0!</v>
      </c>
      <c r="T76" s="15"/>
      <c r="U76" s="15"/>
      <c r="V76" s="15"/>
      <c r="W76" s="16"/>
      <c r="X76" s="14"/>
      <c r="Y76" s="14"/>
      <c r="Z76" s="14"/>
      <c r="AA76" s="14"/>
      <c r="AB76" s="14"/>
      <c r="AC76" s="14"/>
      <c r="AD76" s="14"/>
      <c r="AE76" s="14"/>
      <c r="AF76" s="14"/>
      <c r="AG76" s="14"/>
      <c r="AH76" s="14"/>
      <c r="AI76" s="14"/>
      <c r="AJ76" s="14"/>
      <c r="AK76" s="14"/>
      <c r="AL76" s="14"/>
      <c r="AM76" s="14"/>
      <c r="AN76" s="14"/>
      <c r="AO76" s="14"/>
    </row>
    <row r="77" spans="1:41" ht="17.25" hidden="1" customHeight="1" thickTop="1" x14ac:dyDescent="0.25">
      <c r="A77" s="2042" t="s">
        <v>26</v>
      </c>
      <c r="B77" s="159" t="s">
        <v>78</v>
      </c>
      <c r="C77" s="230">
        <f>SUM(C65,C68,C71,C74)</f>
        <v>0</v>
      </c>
      <c r="D77" s="230">
        <f t="shared" ref="D77:I77" si="13">SUM(D65,D68,D71,D74)</f>
        <v>0</v>
      </c>
      <c r="E77" s="230">
        <f t="shared" si="13"/>
        <v>0</v>
      </c>
      <c r="F77" s="230">
        <f t="shared" si="13"/>
        <v>0</v>
      </c>
      <c r="G77" s="230">
        <f t="shared" si="13"/>
        <v>0</v>
      </c>
      <c r="H77" s="230">
        <f t="shared" si="13"/>
        <v>0</v>
      </c>
      <c r="I77" s="230">
        <f t="shared" si="13"/>
        <v>0</v>
      </c>
      <c r="J77" s="230">
        <f>SUM(J65,J68,J71,J74)</f>
        <v>0</v>
      </c>
      <c r="K77" s="230">
        <f t="shared" ref="K77:Q77" si="14">SUM(K65,K68,K71,K74)</f>
        <v>0</v>
      </c>
      <c r="L77" s="230">
        <f t="shared" si="14"/>
        <v>0</v>
      </c>
      <c r="M77" s="230">
        <f t="shared" si="14"/>
        <v>0</v>
      </c>
      <c r="N77" s="230">
        <f t="shared" si="14"/>
        <v>0</v>
      </c>
      <c r="O77" s="230">
        <f t="shared" si="14"/>
        <v>0</v>
      </c>
      <c r="P77" s="230">
        <f t="shared" si="14"/>
        <v>0</v>
      </c>
      <c r="Q77" s="231">
        <f t="shared" si="14"/>
        <v>0</v>
      </c>
      <c r="R77" s="655">
        <f>SUM(C77:Q77)</f>
        <v>0</v>
      </c>
      <c r="S77" s="718" t="e">
        <f>R77/SUM(R77:R79)</f>
        <v>#DIV/0!</v>
      </c>
      <c r="T77" s="15"/>
      <c r="U77" s="15"/>
      <c r="V77" s="15"/>
      <c r="W77" s="16"/>
      <c r="X77" s="14"/>
      <c r="Y77" s="14"/>
      <c r="Z77" s="14"/>
      <c r="AA77" s="14"/>
      <c r="AB77" s="14"/>
      <c r="AC77" s="14"/>
      <c r="AD77" s="14"/>
      <c r="AE77" s="14"/>
      <c r="AF77" s="14"/>
      <c r="AG77" s="14"/>
      <c r="AH77" s="14"/>
      <c r="AI77" s="14"/>
      <c r="AJ77" s="14"/>
      <c r="AK77" s="14"/>
      <c r="AL77" s="14"/>
      <c r="AM77" s="14"/>
      <c r="AN77" s="14"/>
      <c r="AO77" s="14"/>
    </row>
    <row r="78" spans="1:41" ht="17.25" hidden="1" customHeight="1" x14ac:dyDescent="0.25">
      <c r="A78" s="2042"/>
      <c r="B78" s="78" t="s">
        <v>79</v>
      </c>
      <c r="C78" s="233">
        <f>SUM(C66,C69,C72,C75)</f>
        <v>0</v>
      </c>
      <c r="D78" s="233">
        <f t="shared" ref="D78:Q78" si="15">SUM(D66,D69,D72,D75)</f>
        <v>0</v>
      </c>
      <c r="E78" s="233">
        <f t="shared" si="15"/>
        <v>0</v>
      </c>
      <c r="F78" s="233">
        <f t="shared" si="15"/>
        <v>0</v>
      </c>
      <c r="G78" s="233">
        <f t="shared" si="15"/>
        <v>0</v>
      </c>
      <c r="H78" s="233">
        <f t="shared" si="15"/>
        <v>0</v>
      </c>
      <c r="I78" s="233">
        <f t="shared" si="15"/>
        <v>0</v>
      </c>
      <c r="J78" s="233">
        <f t="shared" si="15"/>
        <v>0</v>
      </c>
      <c r="K78" s="233">
        <f t="shared" si="15"/>
        <v>0</v>
      </c>
      <c r="L78" s="233">
        <f t="shared" si="15"/>
        <v>0</v>
      </c>
      <c r="M78" s="233">
        <f t="shared" si="15"/>
        <v>0</v>
      </c>
      <c r="N78" s="233">
        <f t="shared" si="15"/>
        <v>0</v>
      </c>
      <c r="O78" s="233">
        <f t="shared" si="15"/>
        <v>0</v>
      </c>
      <c r="P78" s="233">
        <f t="shared" si="15"/>
        <v>0</v>
      </c>
      <c r="Q78" s="234">
        <f t="shared" si="15"/>
        <v>0</v>
      </c>
      <c r="R78" s="652">
        <f>SUM(C78:Q78)</f>
        <v>0</v>
      </c>
      <c r="S78" s="718" t="e">
        <f>R78/SUM(R77:R79)</f>
        <v>#DIV/0!</v>
      </c>
      <c r="T78" s="15"/>
      <c r="U78" s="15"/>
      <c r="V78" s="15"/>
      <c r="W78" s="16"/>
      <c r="X78" s="14"/>
      <c r="Y78" s="14"/>
      <c r="Z78" s="14"/>
      <c r="AA78" s="14"/>
      <c r="AB78" s="14"/>
      <c r="AC78" s="14"/>
      <c r="AD78" s="14"/>
      <c r="AE78" s="14"/>
      <c r="AF78" s="14"/>
      <c r="AG78" s="14"/>
      <c r="AH78" s="14"/>
      <c r="AI78" s="14"/>
      <c r="AJ78" s="14"/>
      <c r="AK78" s="14"/>
      <c r="AL78" s="14"/>
      <c r="AM78" s="14"/>
      <c r="AN78" s="14"/>
      <c r="AO78" s="14"/>
    </row>
    <row r="79" spans="1:41" ht="17.25" hidden="1" customHeight="1" thickBot="1" x14ac:dyDescent="0.3">
      <c r="A79" s="2043"/>
      <c r="B79" s="79" t="s">
        <v>441</v>
      </c>
      <c r="C79" s="288">
        <f>SUM(C67,C70,C73,C76)</f>
        <v>0</v>
      </c>
      <c r="D79" s="288">
        <f t="shared" ref="D79:Q79" si="16">SUM(D67,D70,D73,D76)</f>
        <v>0</v>
      </c>
      <c r="E79" s="288">
        <f t="shared" si="16"/>
        <v>0</v>
      </c>
      <c r="F79" s="288">
        <f t="shared" si="16"/>
        <v>0</v>
      </c>
      <c r="G79" s="288">
        <f t="shared" si="16"/>
        <v>0</v>
      </c>
      <c r="H79" s="288">
        <f t="shared" si="16"/>
        <v>0</v>
      </c>
      <c r="I79" s="288">
        <f t="shared" si="16"/>
        <v>0</v>
      </c>
      <c r="J79" s="288">
        <f t="shared" si="16"/>
        <v>0</v>
      </c>
      <c r="K79" s="288">
        <f t="shared" si="16"/>
        <v>0</v>
      </c>
      <c r="L79" s="288">
        <f t="shared" si="16"/>
        <v>0</v>
      </c>
      <c r="M79" s="288">
        <f t="shared" si="16"/>
        <v>0</v>
      </c>
      <c r="N79" s="288">
        <f t="shared" si="16"/>
        <v>0</v>
      </c>
      <c r="O79" s="288">
        <f t="shared" si="16"/>
        <v>0</v>
      </c>
      <c r="P79" s="288">
        <f t="shared" si="16"/>
        <v>0</v>
      </c>
      <c r="Q79" s="653">
        <f t="shared" si="16"/>
        <v>0</v>
      </c>
      <c r="R79" s="654">
        <f>SUM(C79:Q79)</f>
        <v>0</v>
      </c>
      <c r="S79" s="718" t="e">
        <f>R79/SUM(R77:R79)</f>
        <v>#DIV/0!</v>
      </c>
      <c r="T79" s="15"/>
      <c r="U79" s="15"/>
      <c r="V79" s="15"/>
      <c r="W79" s="16"/>
      <c r="X79" s="14"/>
      <c r="Y79" s="14"/>
      <c r="Z79" s="14"/>
      <c r="AA79" s="14"/>
      <c r="AB79" s="14"/>
      <c r="AC79" s="14"/>
      <c r="AD79" s="14"/>
      <c r="AE79" s="14"/>
      <c r="AF79" s="14"/>
      <c r="AG79" s="14"/>
      <c r="AH79" s="14"/>
      <c r="AI79" s="14"/>
      <c r="AJ79" s="14"/>
      <c r="AK79" s="14"/>
      <c r="AL79" s="14"/>
      <c r="AM79" s="14"/>
      <c r="AN79" s="14"/>
      <c r="AO79" s="14"/>
    </row>
    <row r="80" spans="1:41" ht="15.75" hidden="1" customHeight="1" x14ac:dyDescent="0.25">
      <c r="A80" s="2041" t="s">
        <v>43</v>
      </c>
      <c r="B80" s="82" t="s">
        <v>78</v>
      </c>
      <c r="C80" s="702" t="e">
        <f t="shared" ref="C80:R80" si="17">C77/SUM(C77:C79)</f>
        <v>#DIV/0!</v>
      </c>
      <c r="D80" s="703" t="e">
        <f t="shared" si="17"/>
        <v>#DIV/0!</v>
      </c>
      <c r="E80" s="703" t="e">
        <f t="shared" si="17"/>
        <v>#DIV/0!</v>
      </c>
      <c r="F80" s="703" t="e">
        <f t="shared" si="17"/>
        <v>#DIV/0!</v>
      </c>
      <c r="G80" s="703" t="e">
        <f t="shared" si="17"/>
        <v>#DIV/0!</v>
      </c>
      <c r="H80" s="703" t="e">
        <f t="shared" si="17"/>
        <v>#DIV/0!</v>
      </c>
      <c r="I80" s="703" t="e">
        <f t="shared" si="17"/>
        <v>#DIV/0!</v>
      </c>
      <c r="J80" s="703" t="e">
        <f t="shared" si="17"/>
        <v>#DIV/0!</v>
      </c>
      <c r="K80" s="703" t="e">
        <f t="shared" si="17"/>
        <v>#DIV/0!</v>
      </c>
      <c r="L80" s="703" t="e">
        <f t="shared" si="17"/>
        <v>#DIV/0!</v>
      </c>
      <c r="M80" s="703" t="e">
        <f t="shared" si="17"/>
        <v>#DIV/0!</v>
      </c>
      <c r="N80" s="703" t="e">
        <f t="shared" si="17"/>
        <v>#DIV/0!</v>
      </c>
      <c r="O80" s="703" t="e">
        <f t="shared" si="17"/>
        <v>#DIV/0!</v>
      </c>
      <c r="P80" s="703" t="e">
        <f t="shared" si="17"/>
        <v>#DIV/0!</v>
      </c>
      <c r="Q80" s="817" t="e">
        <f t="shared" si="17"/>
        <v>#DIV/0!</v>
      </c>
      <c r="R80" s="698" t="e">
        <f t="shared" si="17"/>
        <v>#DIV/0!</v>
      </c>
      <c r="S80" s="2045"/>
      <c r="T80" s="15"/>
      <c r="U80" s="15"/>
      <c r="V80" s="15"/>
      <c r="W80" s="16"/>
      <c r="X80" s="14"/>
      <c r="Y80" s="14"/>
      <c r="Z80" s="14"/>
      <c r="AA80" s="14"/>
      <c r="AB80" s="14"/>
      <c r="AC80" s="14"/>
      <c r="AD80" s="14"/>
      <c r="AE80" s="14"/>
      <c r="AF80" s="14"/>
      <c r="AG80" s="14"/>
      <c r="AH80" s="14"/>
      <c r="AI80" s="14"/>
      <c r="AJ80" s="14"/>
      <c r="AK80" s="14"/>
      <c r="AL80" s="14"/>
      <c r="AM80" s="14"/>
      <c r="AN80" s="14"/>
      <c r="AO80" s="14"/>
    </row>
    <row r="81" spans="1:41" ht="15.75" hidden="1" customHeight="1" x14ac:dyDescent="0.25">
      <c r="A81" s="2042"/>
      <c r="B81" s="80" t="s">
        <v>79</v>
      </c>
      <c r="C81" s="705" t="e">
        <f t="shared" ref="C81:R81" si="18">C78/SUM(C77:C79)</f>
        <v>#DIV/0!</v>
      </c>
      <c r="D81" s="706" t="e">
        <f t="shared" si="18"/>
        <v>#DIV/0!</v>
      </c>
      <c r="E81" s="706" t="e">
        <f t="shared" si="18"/>
        <v>#DIV/0!</v>
      </c>
      <c r="F81" s="706" t="e">
        <f t="shared" si="18"/>
        <v>#DIV/0!</v>
      </c>
      <c r="G81" s="706" t="e">
        <f t="shared" si="18"/>
        <v>#DIV/0!</v>
      </c>
      <c r="H81" s="706" t="e">
        <f t="shared" si="18"/>
        <v>#DIV/0!</v>
      </c>
      <c r="I81" s="706" t="e">
        <f t="shared" si="18"/>
        <v>#DIV/0!</v>
      </c>
      <c r="J81" s="706" t="e">
        <f t="shared" si="18"/>
        <v>#DIV/0!</v>
      </c>
      <c r="K81" s="706" t="e">
        <f t="shared" si="18"/>
        <v>#DIV/0!</v>
      </c>
      <c r="L81" s="706" t="e">
        <f t="shared" si="18"/>
        <v>#DIV/0!</v>
      </c>
      <c r="M81" s="706" t="e">
        <f t="shared" si="18"/>
        <v>#DIV/0!</v>
      </c>
      <c r="N81" s="706" t="e">
        <f t="shared" si="18"/>
        <v>#DIV/0!</v>
      </c>
      <c r="O81" s="706" t="e">
        <f t="shared" si="18"/>
        <v>#DIV/0!</v>
      </c>
      <c r="P81" s="706" t="e">
        <f t="shared" si="18"/>
        <v>#DIV/0!</v>
      </c>
      <c r="Q81" s="818" t="e">
        <f t="shared" si="18"/>
        <v>#DIV/0!</v>
      </c>
      <c r="R81" s="699" t="e">
        <f t="shared" si="18"/>
        <v>#DIV/0!</v>
      </c>
      <c r="S81" s="2046"/>
      <c r="T81" s="15"/>
      <c r="U81" s="15"/>
      <c r="V81" s="15"/>
      <c r="W81" s="16"/>
      <c r="X81" s="14"/>
      <c r="Y81" s="14"/>
      <c r="Z81" s="14"/>
      <c r="AA81" s="14"/>
      <c r="AB81" s="14"/>
      <c r="AC81" s="14"/>
      <c r="AD81" s="14"/>
      <c r="AE81" s="14"/>
      <c r="AF81" s="14"/>
      <c r="AG81" s="14"/>
      <c r="AH81" s="14"/>
      <c r="AI81" s="14"/>
      <c r="AJ81" s="14"/>
      <c r="AK81" s="14"/>
      <c r="AL81" s="14"/>
      <c r="AM81" s="14"/>
      <c r="AN81" s="14"/>
      <c r="AO81" s="14"/>
    </row>
    <row r="82" spans="1:41" ht="18.75" hidden="1" customHeight="1" thickBot="1" x14ac:dyDescent="0.3">
      <c r="A82" s="2043"/>
      <c r="B82" s="81" t="s">
        <v>441</v>
      </c>
      <c r="C82" s="715" t="e">
        <f t="shared" ref="C82:R82" si="19">C79/SUM(C77:C79)</f>
        <v>#DIV/0!</v>
      </c>
      <c r="D82" s="716" t="e">
        <f t="shared" si="19"/>
        <v>#DIV/0!</v>
      </c>
      <c r="E82" s="716" t="e">
        <f t="shared" si="19"/>
        <v>#DIV/0!</v>
      </c>
      <c r="F82" s="716" t="e">
        <f t="shared" si="19"/>
        <v>#DIV/0!</v>
      </c>
      <c r="G82" s="716" t="e">
        <f t="shared" si="19"/>
        <v>#DIV/0!</v>
      </c>
      <c r="H82" s="716" t="e">
        <f t="shared" si="19"/>
        <v>#DIV/0!</v>
      </c>
      <c r="I82" s="716" t="e">
        <f t="shared" si="19"/>
        <v>#DIV/0!</v>
      </c>
      <c r="J82" s="716" t="e">
        <f t="shared" si="19"/>
        <v>#DIV/0!</v>
      </c>
      <c r="K82" s="716" t="e">
        <f t="shared" si="19"/>
        <v>#DIV/0!</v>
      </c>
      <c r="L82" s="716" t="e">
        <f t="shared" si="19"/>
        <v>#DIV/0!</v>
      </c>
      <c r="M82" s="716" t="e">
        <f t="shared" si="19"/>
        <v>#DIV/0!</v>
      </c>
      <c r="N82" s="716" t="e">
        <f t="shared" si="19"/>
        <v>#DIV/0!</v>
      </c>
      <c r="O82" s="716" t="e">
        <f t="shared" si="19"/>
        <v>#DIV/0!</v>
      </c>
      <c r="P82" s="716" t="e">
        <f t="shared" si="19"/>
        <v>#DIV/0!</v>
      </c>
      <c r="Q82" s="819" t="e">
        <f t="shared" si="19"/>
        <v>#DIV/0!</v>
      </c>
      <c r="R82" s="700" t="e">
        <f t="shared" si="19"/>
        <v>#DIV/0!</v>
      </c>
      <c r="S82" s="2047"/>
      <c r="T82" s="15"/>
      <c r="U82" s="15"/>
      <c r="V82" s="17"/>
      <c r="W82" s="16"/>
      <c r="X82" s="14"/>
      <c r="Y82" s="14"/>
      <c r="Z82" s="14"/>
      <c r="AA82" s="14"/>
      <c r="AB82" s="14"/>
      <c r="AC82" s="14"/>
      <c r="AD82" s="14"/>
      <c r="AE82" s="14"/>
      <c r="AF82" s="14"/>
      <c r="AG82" s="14"/>
      <c r="AH82" s="14"/>
      <c r="AI82" s="14"/>
      <c r="AJ82" s="14"/>
      <c r="AK82" s="14"/>
      <c r="AL82" s="14"/>
      <c r="AM82" s="14"/>
      <c r="AN82" s="14"/>
      <c r="AO82" s="14"/>
    </row>
    <row r="83" spans="1:41" ht="15.75" customHeight="1" thickBot="1" x14ac:dyDescent="0.3">
      <c r="A83" s="2048" t="s">
        <v>906</v>
      </c>
      <c r="B83" s="2049"/>
      <c r="C83" s="2049"/>
      <c r="D83" s="2049"/>
      <c r="E83" s="2049"/>
      <c r="F83" s="2049"/>
      <c r="G83" s="2049"/>
      <c r="H83" s="2049"/>
      <c r="I83" s="2049"/>
      <c r="J83" s="2049"/>
      <c r="K83" s="2049"/>
      <c r="L83" s="2049"/>
      <c r="M83" s="2049"/>
      <c r="N83" s="2049"/>
      <c r="O83" s="2049"/>
      <c r="P83" s="2049"/>
      <c r="Q83" s="2049"/>
      <c r="R83" s="2049"/>
      <c r="S83" s="2050"/>
      <c r="T83" s="14"/>
      <c r="U83" s="14"/>
      <c r="V83" s="14"/>
      <c r="W83" s="14"/>
      <c r="X83" s="14"/>
      <c r="Y83" s="14"/>
      <c r="Z83" s="14"/>
      <c r="AA83" s="14"/>
      <c r="AB83" s="14"/>
      <c r="AC83" s="14"/>
      <c r="AD83" s="14"/>
      <c r="AE83" s="14"/>
      <c r="AF83" s="14"/>
      <c r="AG83" s="14"/>
      <c r="AH83" s="14"/>
      <c r="AI83" s="14"/>
      <c r="AJ83" s="14"/>
      <c r="AK83" s="14"/>
      <c r="AL83" s="14"/>
      <c r="AM83" s="14"/>
      <c r="AN83" s="14"/>
      <c r="AO83" s="14"/>
    </row>
    <row r="84" spans="1:41" ht="60.95" customHeight="1" thickBot="1" x14ac:dyDescent="0.3">
      <c r="A84" s="75"/>
      <c r="B84" s="161" t="s">
        <v>97</v>
      </c>
      <c r="C84" s="724" t="s">
        <v>80</v>
      </c>
      <c r="D84" s="170" t="s">
        <v>81</v>
      </c>
      <c r="E84" s="170" t="s">
        <v>82</v>
      </c>
      <c r="F84" s="170" t="s">
        <v>83</v>
      </c>
      <c r="G84" s="170" t="s">
        <v>84</v>
      </c>
      <c r="H84" s="170" t="s">
        <v>85</v>
      </c>
      <c r="I84" s="170" t="s">
        <v>86</v>
      </c>
      <c r="J84" s="170" t="s">
        <v>87</v>
      </c>
      <c r="K84" s="170" t="s">
        <v>88</v>
      </c>
      <c r="L84" s="170" t="s">
        <v>89</v>
      </c>
      <c r="M84" s="170" t="s">
        <v>90</v>
      </c>
      <c r="N84" s="170" t="s">
        <v>91</v>
      </c>
      <c r="O84" s="170" t="s">
        <v>92</v>
      </c>
      <c r="P84" s="170" t="s">
        <v>93</v>
      </c>
      <c r="Q84" s="171" t="s">
        <v>94</v>
      </c>
      <c r="R84" s="161" t="s">
        <v>95</v>
      </c>
      <c r="S84" s="161" t="s">
        <v>442</v>
      </c>
      <c r="T84" s="15"/>
      <c r="U84" s="15"/>
      <c r="V84" s="15"/>
      <c r="W84" s="16"/>
      <c r="X84" s="14"/>
      <c r="Y84" s="15"/>
      <c r="Z84" s="15"/>
      <c r="AA84" s="15"/>
      <c r="AB84" s="15"/>
      <c r="AC84" s="15"/>
      <c r="AD84" s="15"/>
      <c r="AE84" s="15"/>
      <c r="AF84" s="15"/>
      <c r="AG84" s="15"/>
      <c r="AH84" s="15"/>
      <c r="AI84" s="15"/>
      <c r="AJ84" s="15"/>
      <c r="AK84" s="15"/>
      <c r="AL84" s="15"/>
      <c r="AM84" s="15"/>
      <c r="AN84" s="15"/>
      <c r="AO84" s="16"/>
    </row>
    <row r="85" spans="1:41" ht="15.75" customHeight="1" thickBot="1" x14ac:dyDescent="0.3">
      <c r="A85" s="2051" t="s">
        <v>76</v>
      </c>
      <c r="B85" s="2052"/>
      <c r="C85" s="2052"/>
      <c r="D85" s="2052"/>
      <c r="E85" s="2052"/>
      <c r="F85" s="2052"/>
      <c r="G85" s="2052"/>
      <c r="H85" s="2052"/>
      <c r="I85" s="2052"/>
      <c r="J85" s="2052"/>
      <c r="K85" s="2052"/>
      <c r="L85" s="2052"/>
      <c r="M85" s="2052"/>
      <c r="N85" s="2052"/>
      <c r="O85" s="2052"/>
      <c r="P85" s="2052"/>
      <c r="Q85" s="2052"/>
      <c r="R85" s="2052"/>
      <c r="S85" s="2053"/>
      <c r="T85" s="15"/>
      <c r="U85" s="15"/>
      <c r="V85" s="15"/>
      <c r="W85" s="16"/>
      <c r="X85" s="14"/>
      <c r="Y85" s="15"/>
      <c r="Z85" s="15"/>
      <c r="AA85" s="15"/>
      <c r="AB85" s="15"/>
      <c r="AC85" s="15"/>
      <c r="AD85" s="15"/>
      <c r="AE85" s="15"/>
      <c r="AF85" s="17"/>
      <c r="AG85" s="15"/>
      <c r="AH85" s="15"/>
      <c r="AI85" s="15"/>
      <c r="AJ85" s="15"/>
      <c r="AK85" s="15"/>
      <c r="AL85" s="15"/>
      <c r="AM85" s="15"/>
      <c r="AN85" s="17"/>
      <c r="AO85" s="16"/>
    </row>
    <row r="86" spans="1:41" ht="17.25" customHeight="1" x14ac:dyDescent="0.25">
      <c r="A86" s="2057" t="s">
        <v>44</v>
      </c>
      <c r="B86" s="1903" t="s">
        <v>78</v>
      </c>
      <c r="C86" s="1814">
        <v>2</v>
      </c>
      <c r="D86" s="1815">
        <v>4</v>
      </c>
      <c r="E86" s="1815">
        <v>3</v>
      </c>
      <c r="F86" s="1815">
        <v>1</v>
      </c>
      <c r="G86" s="1815">
        <v>0</v>
      </c>
      <c r="H86" s="1815">
        <v>0</v>
      </c>
      <c r="I86" s="1815">
        <v>1</v>
      </c>
      <c r="J86" s="1815">
        <v>96</v>
      </c>
      <c r="K86" s="1815">
        <v>13</v>
      </c>
      <c r="L86" s="1815">
        <v>2</v>
      </c>
      <c r="M86" s="1815">
        <v>25</v>
      </c>
      <c r="N86" s="1815">
        <v>5</v>
      </c>
      <c r="O86" s="1815">
        <v>0</v>
      </c>
      <c r="P86" s="1815">
        <v>6</v>
      </c>
      <c r="Q86" s="1822">
        <v>5</v>
      </c>
      <c r="R86" s="1823">
        <f t="shared" ref="R86:R97" si="20">SUM(C86:Q86)</f>
        <v>163</v>
      </c>
      <c r="S86" s="698">
        <f>R86/SUM(R86:R89)</f>
        <v>5.3181076672104408E-2</v>
      </c>
      <c r="T86" s="15"/>
      <c r="U86" s="15"/>
      <c r="V86" s="15"/>
      <c r="W86" s="16"/>
      <c r="X86" s="14"/>
      <c r="Y86" s="15"/>
      <c r="Z86" s="15"/>
      <c r="AA86" s="15"/>
      <c r="AB86" s="15"/>
      <c r="AC86" s="15"/>
      <c r="AD86" s="15"/>
      <c r="AE86" s="15"/>
      <c r="AF86" s="17"/>
      <c r="AG86" s="15"/>
      <c r="AH86" s="15"/>
      <c r="AI86" s="15"/>
      <c r="AJ86" s="15"/>
      <c r="AK86" s="15"/>
      <c r="AL86" s="15"/>
      <c r="AM86" s="15"/>
      <c r="AN86" s="17"/>
      <c r="AO86" s="16"/>
    </row>
    <row r="87" spans="1:41" ht="17.25" customHeight="1" x14ac:dyDescent="0.25">
      <c r="A87" s="2058"/>
      <c r="B87" s="1904" t="s">
        <v>79</v>
      </c>
      <c r="C87" s="1816">
        <v>9</v>
      </c>
      <c r="D87" s="1824">
        <v>26</v>
      </c>
      <c r="E87" s="1824">
        <v>18</v>
      </c>
      <c r="F87" s="1824">
        <v>21</v>
      </c>
      <c r="G87" s="1824">
        <v>4</v>
      </c>
      <c r="H87" s="1824">
        <v>0</v>
      </c>
      <c r="I87" s="1824">
        <v>1</v>
      </c>
      <c r="J87" s="1824">
        <v>585</v>
      </c>
      <c r="K87" s="1824">
        <v>52</v>
      </c>
      <c r="L87" s="1824">
        <v>21</v>
      </c>
      <c r="M87" s="1824">
        <v>180</v>
      </c>
      <c r="N87" s="1824">
        <v>54</v>
      </c>
      <c r="O87" s="1824">
        <v>5</v>
      </c>
      <c r="P87" s="1824">
        <v>28</v>
      </c>
      <c r="Q87" s="1825">
        <v>28</v>
      </c>
      <c r="R87" s="1826">
        <f t="shared" si="20"/>
        <v>1032</v>
      </c>
      <c r="S87" s="699">
        <f>R87/SUM(R86:R89)</f>
        <v>0.33670473083197389</v>
      </c>
      <c r="T87" s="15"/>
      <c r="U87" s="15"/>
      <c r="V87" s="15"/>
      <c r="W87" s="16"/>
      <c r="X87" s="14"/>
      <c r="Y87" s="15"/>
      <c r="Z87" s="15"/>
      <c r="AA87" s="15"/>
      <c r="AB87" s="15"/>
      <c r="AC87" s="15"/>
      <c r="AD87" s="15"/>
      <c r="AE87" s="15"/>
      <c r="AF87" s="17"/>
      <c r="AG87" s="15"/>
      <c r="AH87" s="15"/>
      <c r="AI87" s="15"/>
      <c r="AJ87" s="15"/>
      <c r="AK87" s="15"/>
      <c r="AL87" s="15"/>
      <c r="AM87" s="15"/>
      <c r="AN87" s="17"/>
      <c r="AO87" s="16"/>
    </row>
    <row r="88" spans="1:41" ht="17.25" customHeight="1" x14ac:dyDescent="0.25">
      <c r="A88" s="2058"/>
      <c r="B88" s="1905" t="s">
        <v>441</v>
      </c>
      <c r="C88" s="1816">
        <v>6</v>
      </c>
      <c r="D88" s="1824">
        <v>32</v>
      </c>
      <c r="E88" s="1824">
        <v>14</v>
      </c>
      <c r="F88" s="1824">
        <v>17</v>
      </c>
      <c r="G88" s="1824">
        <v>4</v>
      </c>
      <c r="H88" s="1824">
        <v>0</v>
      </c>
      <c r="I88" s="1824">
        <v>0</v>
      </c>
      <c r="J88" s="1824">
        <v>1257</v>
      </c>
      <c r="K88" s="1824">
        <v>35</v>
      </c>
      <c r="L88" s="1824">
        <v>34</v>
      </c>
      <c r="M88" s="1824">
        <v>247</v>
      </c>
      <c r="N88" s="1824">
        <v>69</v>
      </c>
      <c r="O88" s="1824">
        <v>5</v>
      </c>
      <c r="P88" s="1824">
        <v>35</v>
      </c>
      <c r="Q88" s="1825">
        <v>65</v>
      </c>
      <c r="R88" s="1826">
        <f>SUM(C88:Q88)</f>
        <v>1820</v>
      </c>
      <c r="S88" s="699">
        <f>R88/SUM(R86:R89)</f>
        <v>0.59380097879282223</v>
      </c>
      <c r="T88" s="15"/>
      <c r="U88" s="15"/>
      <c r="V88" s="15"/>
      <c r="W88" s="16"/>
      <c r="X88" s="14"/>
      <c r="Y88" s="15"/>
      <c r="Z88" s="15"/>
      <c r="AA88" s="15"/>
      <c r="AB88" s="15"/>
      <c r="AC88" s="15"/>
      <c r="AD88" s="15"/>
      <c r="AE88" s="15"/>
      <c r="AF88" s="17"/>
      <c r="AG88" s="15"/>
      <c r="AH88" s="15"/>
      <c r="AI88" s="15"/>
      <c r="AJ88" s="15"/>
      <c r="AK88" s="15"/>
      <c r="AL88" s="15"/>
      <c r="AM88" s="15"/>
      <c r="AN88" s="17"/>
      <c r="AO88" s="16"/>
    </row>
    <row r="89" spans="1:41" ht="17.25" customHeight="1" thickBot="1" x14ac:dyDescent="0.3">
      <c r="A89" s="2060"/>
      <c r="B89" s="1906" t="s">
        <v>882</v>
      </c>
      <c r="C89" s="1817">
        <v>1</v>
      </c>
      <c r="D89" s="1827">
        <v>1</v>
      </c>
      <c r="E89" s="1827">
        <v>1</v>
      </c>
      <c r="F89" s="1827">
        <v>0</v>
      </c>
      <c r="G89" s="1827">
        <v>0</v>
      </c>
      <c r="H89" s="1827">
        <v>0</v>
      </c>
      <c r="I89" s="1827">
        <v>0</v>
      </c>
      <c r="J89" s="1827">
        <v>29</v>
      </c>
      <c r="K89" s="1827">
        <v>7</v>
      </c>
      <c r="L89" s="1827">
        <v>3</v>
      </c>
      <c r="M89" s="1827">
        <v>3</v>
      </c>
      <c r="N89" s="1827">
        <v>1</v>
      </c>
      <c r="O89" s="1827">
        <v>1</v>
      </c>
      <c r="P89" s="1827">
        <v>0</v>
      </c>
      <c r="Q89" s="1828">
        <v>3</v>
      </c>
      <c r="R89" s="1826">
        <f t="shared" si="20"/>
        <v>50</v>
      </c>
      <c r="S89" s="699">
        <f>R89/SUM(R86:R89)</f>
        <v>1.6313213703099509E-2</v>
      </c>
      <c r="T89" s="15"/>
      <c r="U89" s="15"/>
      <c r="V89" s="15"/>
      <c r="W89" s="16"/>
      <c r="X89" s="14"/>
      <c r="Y89" s="15"/>
      <c r="Z89" s="15"/>
      <c r="AA89" s="15"/>
      <c r="AB89" s="15"/>
      <c r="AC89" s="15"/>
      <c r="AD89" s="15"/>
      <c r="AE89" s="15"/>
      <c r="AF89" s="15"/>
      <c r="AG89" s="15"/>
      <c r="AH89" s="15"/>
      <c r="AI89" s="15"/>
      <c r="AJ89" s="15"/>
      <c r="AK89" s="15"/>
      <c r="AL89" s="15"/>
      <c r="AM89" s="15"/>
      <c r="AN89" s="15"/>
      <c r="AO89" s="16"/>
    </row>
    <row r="90" spans="1:41" ht="17.25" customHeight="1" x14ac:dyDescent="0.25">
      <c r="A90" s="2041" t="s">
        <v>48</v>
      </c>
      <c r="B90" s="289" t="s">
        <v>78</v>
      </c>
      <c r="C90" s="581">
        <v>1</v>
      </c>
      <c r="D90" s="391">
        <v>1</v>
      </c>
      <c r="E90" s="391">
        <v>2</v>
      </c>
      <c r="F90" s="391">
        <v>3</v>
      </c>
      <c r="G90" s="391">
        <v>0</v>
      </c>
      <c r="H90" s="391">
        <v>0</v>
      </c>
      <c r="I90" s="391">
        <v>0</v>
      </c>
      <c r="J90" s="391">
        <v>157</v>
      </c>
      <c r="K90" s="391">
        <v>19</v>
      </c>
      <c r="L90" s="391">
        <v>1</v>
      </c>
      <c r="M90" s="391">
        <v>53</v>
      </c>
      <c r="N90" s="391">
        <v>6</v>
      </c>
      <c r="O90" s="391">
        <v>1</v>
      </c>
      <c r="P90" s="391">
        <v>8</v>
      </c>
      <c r="Q90" s="392">
        <v>3</v>
      </c>
      <c r="R90" s="666">
        <f t="shared" si="20"/>
        <v>255</v>
      </c>
      <c r="S90" s="696">
        <f>R90/SUM(R90:R93)</f>
        <v>3.5284350352843503E-2</v>
      </c>
      <c r="T90" s="15"/>
      <c r="U90" s="15"/>
      <c r="V90" s="15"/>
      <c r="W90" s="16"/>
      <c r="X90" s="14"/>
      <c r="Y90" s="15"/>
      <c r="Z90" s="15"/>
      <c r="AA90" s="15"/>
      <c r="AB90" s="15"/>
      <c r="AC90" s="15"/>
      <c r="AD90" s="15"/>
      <c r="AE90" s="15"/>
      <c r="AF90" s="15"/>
      <c r="AG90" s="15"/>
      <c r="AH90" s="15"/>
      <c r="AI90" s="15"/>
      <c r="AJ90" s="15"/>
      <c r="AK90" s="15"/>
      <c r="AL90" s="15"/>
      <c r="AM90" s="15"/>
      <c r="AN90" s="15"/>
      <c r="AO90" s="16"/>
    </row>
    <row r="91" spans="1:41" ht="17.25" customHeight="1" x14ac:dyDescent="0.25">
      <c r="A91" s="2042"/>
      <c r="B91" s="290" t="s">
        <v>79</v>
      </c>
      <c r="C91" s="583">
        <v>5</v>
      </c>
      <c r="D91" s="394">
        <v>37</v>
      </c>
      <c r="E91" s="394">
        <v>36</v>
      </c>
      <c r="F91" s="394">
        <v>20</v>
      </c>
      <c r="G91" s="394">
        <v>4</v>
      </c>
      <c r="H91" s="394">
        <v>0</v>
      </c>
      <c r="I91" s="394">
        <v>4</v>
      </c>
      <c r="J91" s="394">
        <v>1112</v>
      </c>
      <c r="K91" s="394">
        <v>82</v>
      </c>
      <c r="L91" s="394">
        <v>19</v>
      </c>
      <c r="M91" s="394">
        <v>463</v>
      </c>
      <c r="N91" s="394">
        <v>99</v>
      </c>
      <c r="O91" s="394">
        <v>6</v>
      </c>
      <c r="P91" s="394">
        <v>75</v>
      </c>
      <c r="Q91" s="395">
        <v>29</v>
      </c>
      <c r="R91" s="666">
        <f t="shared" si="20"/>
        <v>1991</v>
      </c>
      <c r="S91" s="696">
        <f>R91/SUM(R90:R93)</f>
        <v>0.27549467275494671</v>
      </c>
      <c r="T91" s="15"/>
      <c r="U91" s="15"/>
      <c r="V91" s="15"/>
      <c r="W91" s="16"/>
      <c r="X91" s="14"/>
      <c r="Y91" s="15"/>
      <c r="Z91" s="15"/>
      <c r="AA91" s="15"/>
      <c r="AB91" s="15"/>
      <c r="AC91" s="15"/>
      <c r="AD91" s="15"/>
      <c r="AE91" s="15"/>
      <c r="AF91" s="15"/>
      <c r="AG91" s="15"/>
      <c r="AH91" s="15"/>
      <c r="AI91" s="15"/>
      <c r="AJ91" s="15"/>
      <c r="AK91" s="15"/>
      <c r="AL91" s="15"/>
      <c r="AM91" s="15"/>
      <c r="AN91" s="15"/>
      <c r="AO91" s="16"/>
    </row>
    <row r="92" spans="1:41" ht="17.25" customHeight="1" x14ac:dyDescent="0.25">
      <c r="A92" s="2042"/>
      <c r="B92" s="1821" t="s">
        <v>441</v>
      </c>
      <c r="C92" s="583">
        <v>15</v>
      </c>
      <c r="D92" s="394">
        <v>115</v>
      </c>
      <c r="E92" s="394">
        <v>79</v>
      </c>
      <c r="F92" s="394">
        <v>38</v>
      </c>
      <c r="G92" s="394">
        <v>33</v>
      </c>
      <c r="H92" s="394">
        <v>6</v>
      </c>
      <c r="I92" s="394">
        <v>7</v>
      </c>
      <c r="J92" s="394">
        <v>2942</v>
      </c>
      <c r="K92" s="394">
        <v>174</v>
      </c>
      <c r="L92" s="394">
        <v>90</v>
      </c>
      <c r="M92" s="394">
        <v>724</v>
      </c>
      <c r="N92" s="394">
        <v>150</v>
      </c>
      <c r="O92" s="394">
        <v>13</v>
      </c>
      <c r="P92" s="394">
        <v>115</v>
      </c>
      <c r="Q92" s="395">
        <v>118</v>
      </c>
      <c r="R92" s="666">
        <f>SUM(C92:Q92)</f>
        <v>4619</v>
      </c>
      <c r="S92" s="696">
        <f>R92/SUM(R90:R93)</f>
        <v>0.63913103639131041</v>
      </c>
      <c r="T92" s="15"/>
      <c r="U92" s="15"/>
      <c r="V92" s="15"/>
      <c r="W92" s="16"/>
      <c r="X92" s="14"/>
      <c r="Y92" s="15"/>
      <c r="Z92" s="15"/>
      <c r="AA92" s="15"/>
      <c r="AB92" s="15"/>
      <c r="AC92" s="15"/>
      <c r="AD92" s="15"/>
      <c r="AE92" s="15"/>
      <c r="AF92" s="15"/>
      <c r="AG92" s="15"/>
      <c r="AH92" s="15"/>
      <c r="AI92" s="15"/>
      <c r="AJ92" s="15"/>
      <c r="AK92" s="15"/>
      <c r="AL92" s="15"/>
      <c r="AM92" s="15"/>
      <c r="AN92" s="15"/>
      <c r="AO92" s="16"/>
    </row>
    <row r="93" spans="1:41" ht="17.25" customHeight="1" thickBot="1" x14ac:dyDescent="0.3">
      <c r="A93" s="2043"/>
      <c r="B93" s="291" t="s">
        <v>882</v>
      </c>
      <c r="C93" s="1809">
        <v>2</v>
      </c>
      <c r="D93" s="1810">
        <v>4</v>
      </c>
      <c r="E93" s="1810">
        <v>10</v>
      </c>
      <c r="F93" s="1810">
        <v>0</v>
      </c>
      <c r="G93" s="1810">
        <v>2</v>
      </c>
      <c r="H93" s="1810">
        <v>1</v>
      </c>
      <c r="I93" s="1810">
        <v>2</v>
      </c>
      <c r="J93" s="1810">
        <v>242</v>
      </c>
      <c r="K93" s="1810">
        <v>12</v>
      </c>
      <c r="L93" s="1810">
        <v>3</v>
      </c>
      <c r="M93" s="1810">
        <v>59</v>
      </c>
      <c r="N93" s="1810">
        <v>9</v>
      </c>
      <c r="O93" s="1810">
        <v>3</v>
      </c>
      <c r="P93" s="1810">
        <v>12</v>
      </c>
      <c r="Q93" s="1813">
        <v>1</v>
      </c>
      <c r="R93" s="666">
        <f t="shared" si="20"/>
        <v>362</v>
      </c>
      <c r="S93" s="696">
        <f>R93/SUM(R90:R93)</f>
        <v>5.0089940500899405E-2</v>
      </c>
      <c r="T93" s="15"/>
      <c r="U93" s="15"/>
      <c r="V93" s="15"/>
      <c r="W93" s="16"/>
      <c r="X93" s="14"/>
      <c r="Y93" s="15"/>
      <c r="Z93" s="15"/>
      <c r="AA93" s="15"/>
      <c r="AB93" s="15"/>
      <c r="AC93" s="15"/>
      <c r="AD93" s="15"/>
      <c r="AE93" s="15"/>
      <c r="AF93" s="15"/>
      <c r="AG93" s="15"/>
      <c r="AH93" s="15"/>
      <c r="AI93" s="15"/>
      <c r="AJ93" s="15"/>
      <c r="AK93" s="15"/>
      <c r="AL93" s="15"/>
      <c r="AM93" s="15"/>
      <c r="AN93" s="15"/>
      <c r="AO93" s="16"/>
    </row>
    <row r="94" spans="1:41" ht="17.25" customHeight="1" x14ac:dyDescent="0.25">
      <c r="A94" s="2057" t="s">
        <v>45</v>
      </c>
      <c r="B94" s="1903" t="s">
        <v>78</v>
      </c>
      <c r="C94" s="575">
        <v>0</v>
      </c>
      <c r="D94" s="381">
        <v>5</v>
      </c>
      <c r="E94" s="381">
        <v>4</v>
      </c>
      <c r="F94" s="381">
        <v>4</v>
      </c>
      <c r="G94" s="381">
        <v>0</v>
      </c>
      <c r="H94" s="381">
        <v>0</v>
      </c>
      <c r="I94" s="381">
        <v>0</v>
      </c>
      <c r="J94" s="381">
        <v>55</v>
      </c>
      <c r="K94" s="381">
        <v>7</v>
      </c>
      <c r="L94" s="381">
        <v>0</v>
      </c>
      <c r="M94" s="381">
        <v>36</v>
      </c>
      <c r="N94" s="381">
        <v>3</v>
      </c>
      <c r="O94" s="381">
        <v>0</v>
      </c>
      <c r="P94" s="381">
        <v>1</v>
      </c>
      <c r="Q94" s="382">
        <v>1</v>
      </c>
      <c r="R94" s="1747">
        <f t="shared" si="20"/>
        <v>116</v>
      </c>
      <c r="S94" s="1748">
        <f>R94/SUM(R94:R97)</f>
        <v>1.2268640930724484E-2</v>
      </c>
      <c r="T94" s="15"/>
      <c r="U94" s="15"/>
      <c r="V94" s="15"/>
      <c r="W94" s="16"/>
      <c r="X94" s="14"/>
      <c r="Y94" s="15"/>
      <c r="Z94" s="15"/>
      <c r="AA94" s="15"/>
      <c r="AB94" s="15"/>
      <c r="AC94" s="15"/>
      <c r="AD94" s="15"/>
      <c r="AE94" s="15"/>
      <c r="AF94" s="15"/>
      <c r="AG94" s="15"/>
      <c r="AH94" s="15"/>
      <c r="AI94" s="15"/>
      <c r="AJ94" s="15"/>
      <c r="AK94" s="15"/>
      <c r="AL94" s="15"/>
      <c r="AM94" s="15"/>
      <c r="AN94" s="15"/>
      <c r="AO94" s="16"/>
    </row>
    <row r="95" spans="1:41" ht="17.25" customHeight="1" x14ac:dyDescent="0.25">
      <c r="A95" s="2058"/>
      <c r="B95" s="1904" t="s">
        <v>79</v>
      </c>
      <c r="C95" s="577">
        <v>2</v>
      </c>
      <c r="D95" s="388">
        <v>19</v>
      </c>
      <c r="E95" s="388">
        <v>21</v>
      </c>
      <c r="F95" s="388">
        <v>15</v>
      </c>
      <c r="G95" s="388">
        <v>1</v>
      </c>
      <c r="H95" s="388">
        <v>1</v>
      </c>
      <c r="I95" s="388">
        <v>2</v>
      </c>
      <c r="J95" s="388">
        <v>518</v>
      </c>
      <c r="K95" s="388">
        <v>53</v>
      </c>
      <c r="L95" s="388">
        <v>5</v>
      </c>
      <c r="M95" s="388">
        <v>256</v>
      </c>
      <c r="N95" s="388">
        <v>54</v>
      </c>
      <c r="O95" s="388">
        <v>6</v>
      </c>
      <c r="P95" s="388">
        <v>37</v>
      </c>
      <c r="Q95" s="389">
        <v>7</v>
      </c>
      <c r="R95" s="1747">
        <f t="shared" si="20"/>
        <v>997</v>
      </c>
      <c r="S95" s="1748">
        <f>R95/SUM(R94:R97)</f>
        <v>0.10544685351665785</v>
      </c>
      <c r="T95" s="15"/>
      <c r="U95" s="15"/>
      <c r="V95" s="15"/>
      <c r="W95" s="16"/>
      <c r="X95" s="14"/>
      <c r="Y95" s="15"/>
      <c r="Z95" s="15"/>
      <c r="AA95" s="15"/>
      <c r="AB95" s="15"/>
      <c r="AC95" s="15"/>
      <c r="AD95" s="15"/>
      <c r="AE95" s="15"/>
      <c r="AF95" s="15"/>
      <c r="AG95" s="15"/>
      <c r="AH95" s="15"/>
      <c r="AI95" s="15"/>
      <c r="AJ95" s="15"/>
      <c r="AK95" s="15"/>
      <c r="AL95" s="15"/>
      <c r="AM95" s="15"/>
      <c r="AN95" s="15"/>
      <c r="AO95" s="16"/>
    </row>
    <row r="96" spans="1:41" ht="17.25" customHeight="1" x14ac:dyDescent="0.25">
      <c r="A96" s="2058"/>
      <c r="B96" s="1905" t="s">
        <v>441</v>
      </c>
      <c r="C96" s="577">
        <v>27</v>
      </c>
      <c r="D96" s="388">
        <v>217</v>
      </c>
      <c r="E96" s="388">
        <v>111</v>
      </c>
      <c r="F96" s="388">
        <v>54</v>
      </c>
      <c r="G96" s="388">
        <v>25</v>
      </c>
      <c r="H96" s="388">
        <v>9</v>
      </c>
      <c r="I96" s="388">
        <v>8</v>
      </c>
      <c r="J96" s="388">
        <v>5237</v>
      </c>
      <c r="K96" s="388">
        <v>264</v>
      </c>
      <c r="L96" s="388">
        <v>112</v>
      </c>
      <c r="M96" s="388">
        <v>1187</v>
      </c>
      <c r="N96" s="388">
        <v>306</v>
      </c>
      <c r="O96" s="388">
        <v>40</v>
      </c>
      <c r="P96" s="388">
        <v>208</v>
      </c>
      <c r="Q96" s="389">
        <v>176</v>
      </c>
      <c r="R96" s="1747">
        <f>SUM(C96:Q96)</f>
        <v>7981</v>
      </c>
      <c r="S96" s="1748">
        <f>R96/SUM(R94:R97)</f>
        <v>0.84410364886303546</v>
      </c>
      <c r="T96" s="15"/>
      <c r="U96" s="15"/>
      <c r="V96" s="15"/>
      <c r="W96" s="16"/>
      <c r="X96" s="14"/>
      <c r="Y96" s="15"/>
      <c r="Z96" s="15"/>
      <c r="AA96" s="15"/>
      <c r="AB96" s="15"/>
      <c r="AC96" s="15"/>
      <c r="AD96" s="15"/>
      <c r="AE96" s="15"/>
      <c r="AF96" s="15"/>
      <c r="AG96" s="15"/>
      <c r="AH96" s="15"/>
      <c r="AI96" s="15"/>
      <c r="AJ96" s="15"/>
      <c r="AK96" s="15"/>
      <c r="AL96" s="15"/>
      <c r="AM96" s="15"/>
      <c r="AN96" s="15"/>
      <c r="AO96" s="16"/>
    </row>
    <row r="97" spans="1:41" ht="17.25" customHeight="1" thickBot="1" x14ac:dyDescent="0.3">
      <c r="A97" s="2060"/>
      <c r="B97" s="1906" t="s">
        <v>882</v>
      </c>
      <c r="C97" s="1806">
        <v>3</v>
      </c>
      <c r="D97" s="1685">
        <v>13</v>
      </c>
      <c r="E97" s="1685">
        <v>6</v>
      </c>
      <c r="F97" s="1685">
        <v>2</v>
      </c>
      <c r="G97" s="1685">
        <v>2</v>
      </c>
      <c r="H97" s="1685">
        <v>1</v>
      </c>
      <c r="I97" s="1685">
        <v>2</v>
      </c>
      <c r="J97" s="1685">
        <v>226</v>
      </c>
      <c r="K97" s="1685">
        <v>16</v>
      </c>
      <c r="L97" s="1685">
        <v>5</v>
      </c>
      <c r="M97" s="1685">
        <v>61</v>
      </c>
      <c r="N97" s="1685">
        <v>8</v>
      </c>
      <c r="O97" s="1685">
        <v>4</v>
      </c>
      <c r="P97" s="1685">
        <v>7</v>
      </c>
      <c r="Q97" s="1686">
        <v>5</v>
      </c>
      <c r="R97" s="1750">
        <f t="shared" si="20"/>
        <v>361</v>
      </c>
      <c r="S97" s="1751">
        <f>R97/SUM(R94:R97)</f>
        <v>3.8180856689582231E-2</v>
      </c>
      <c r="T97" s="15"/>
      <c r="U97" s="15"/>
      <c r="V97" s="15"/>
      <c r="W97" s="16"/>
      <c r="X97" s="14"/>
      <c r="Y97" s="15"/>
      <c r="Z97" s="15"/>
      <c r="AA97" s="15"/>
      <c r="AB97" s="15"/>
      <c r="AC97" s="15"/>
      <c r="AD97" s="15"/>
      <c r="AE97" s="15"/>
      <c r="AF97" s="17"/>
      <c r="AG97" s="15"/>
      <c r="AH97" s="15"/>
      <c r="AI97" s="15"/>
      <c r="AJ97" s="15"/>
      <c r="AK97" s="15"/>
      <c r="AL97" s="15"/>
      <c r="AM97" s="15"/>
      <c r="AN97" s="17"/>
      <c r="AO97" s="16"/>
    </row>
    <row r="98" spans="1:41" ht="17.25" customHeight="1" x14ac:dyDescent="0.25">
      <c r="A98" s="2041" t="s">
        <v>49</v>
      </c>
      <c r="B98" s="82" t="s">
        <v>78</v>
      </c>
      <c r="C98" s="581">
        <v>0</v>
      </c>
      <c r="D98" s="391">
        <v>0</v>
      </c>
      <c r="E98" s="391">
        <v>0</v>
      </c>
      <c r="F98" s="391">
        <v>0</v>
      </c>
      <c r="G98" s="391">
        <v>0</v>
      </c>
      <c r="H98" s="391">
        <v>0</v>
      </c>
      <c r="I98" s="391">
        <v>0</v>
      </c>
      <c r="J98" s="391">
        <v>0</v>
      </c>
      <c r="K98" s="391">
        <v>0</v>
      </c>
      <c r="L98" s="391">
        <v>0</v>
      </c>
      <c r="M98" s="391">
        <v>0</v>
      </c>
      <c r="N98" s="391">
        <v>0</v>
      </c>
      <c r="O98" s="391">
        <v>0</v>
      </c>
      <c r="P98" s="391">
        <v>0</v>
      </c>
      <c r="Q98" s="392">
        <v>0</v>
      </c>
      <c r="R98" s="665">
        <f t="shared" ref="R98:R101" si="21">SUM(C98:Q98)</f>
        <v>0</v>
      </c>
      <c r="S98" s="695">
        <f>R98/SUM(R98:R101)</f>
        <v>0</v>
      </c>
      <c r="T98" s="15"/>
      <c r="U98" s="15"/>
      <c r="V98" s="15"/>
      <c r="W98" s="16"/>
      <c r="X98" s="14"/>
      <c r="Y98" s="15"/>
      <c r="Z98" s="15"/>
      <c r="AA98" s="15"/>
      <c r="AB98" s="15"/>
      <c r="AC98" s="15"/>
      <c r="AD98" s="15"/>
      <c r="AE98" s="15"/>
      <c r="AF98" s="17"/>
      <c r="AG98" s="15"/>
      <c r="AH98" s="15"/>
      <c r="AI98" s="15"/>
      <c r="AJ98" s="15"/>
      <c r="AK98" s="15"/>
      <c r="AL98" s="15"/>
      <c r="AM98" s="15"/>
      <c r="AN98" s="17"/>
      <c r="AO98" s="16"/>
    </row>
    <row r="99" spans="1:41" ht="17.25" customHeight="1" x14ac:dyDescent="0.25">
      <c r="A99" s="2042"/>
      <c r="B99" s="80" t="s">
        <v>79</v>
      </c>
      <c r="C99" s="583">
        <v>0</v>
      </c>
      <c r="D99" s="394">
        <v>1</v>
      </c>
      <c r="E99" s="394">
        <v>0</v>
      </c>
      <c r="F99" s="394">
        <v>0</v>
      </c>
      <c r="G99" s="394">
        <v>0</v>
      </c>
      <c r="H99" s="394">
        <v>0</v>
      </c>
      <c r="I99" s="394">
        <v>0</v>
      </c>
      <c r="J99" s="394">
        <v>80</v>
      </c>
      <c r="K99" s="394">
        <v>0</v>
      </c>
      <c r="L99" s="394">
        <v>1</v>
      </c>
      <c r="M99" s="394">
        <v>11</v>
      </c>
      <c r="N99" s="394">
        <v>8</v>
      </c>
      <c r="O99" s="394">
        <v>0</v>
      </c>
      <c r="P99" s="394">
        <v>1</v>
      </c>
      <c r="Q99" s="395">
        <v>0</v>
      </c>
      <c r="R99" s="666">
        <f t="shared" si="21"/>
        <v>102</v>
      </c>
      <c r="S99" s="696">
        <f>R99/SUM(R98:R101)</f>
        <v>0.43776824034334766</v>
      </c>
      <c r="T99" s="15"/>
      <c r="U99" s="15"/>
      <c r="V99" s="15"/>
      <c r="W99" s="16"/>
      <c r="X99" s="14"/>
      <c r="Y99" s="15"/>
      <c r="Z99" s="15"/>
      <c r="AA99" s="15"/>
      <c r="AB99" s="15"/>
      <c r="AC99" s="15"/>
      <c r="AD99" s="15"/>
      <c r="AE99" s="15"/>
      <c r="AF99" s="17"/>
      <c r="AG99" s="15"/>
      <c r="AH99" s="15"/>
      <c r="AI99" s="15"/>
      <c r="AJ99" s="15"/>
      <c r="AK99" s="15"/>
      <c r="AL99" s="15"/>
      <c r="AM99" s="15"/>
      <c r="AN99" s="17"/>
      <c r="AO99" s="16"/>
    </row>
    <row r="100" spans="1:41" ht="17.25" customHeight="1" x14ac:dyDescent="0.25">
      <c r="A100" s="2042"/>
      <c r="B100" s="1808" t="s">
        <v>441</v>
      </c>
      <c r="C100" s="583">
        <v>0</v>
      </c>
      <c r="D100" s="394">
        <v>0</v>
      </c>
      <c r="E100" s="394">
        <v>2</v>
      </c>
      <c r="F100" s="394">
        <v>0</v>
      </c>
      <c r="G100" s="394">
        <v>0</v>
      </c>
      <c r="H100" s="394">
        <v>0</v>
      </c>
      <c r="I100" s="394">
        <v>0</v>
      </c>
      <c r="J100" s="394">
        <v>98</v>
      </c>
      <c r="K100" s="394">
        <v>0</v>
      </c>
      <c r="L100" s="394">
        <v>0</v>
      </c>
      <c r="M100" s="394">
        <v>18</v>
      </c>
      <c r="N100" s="394">
        <v>4</v>
      </c>
      <c r="O100" s="394">
        <v>0</v>
      </c>
      <c r="P100" s="394">
        <v>3</v>
      </c>
      <c r="Q100" s="395">
        <v>2</v>
      </c>
      <c r="R100" s="666">
        <f>SUM(C100:Q100)</f>
        <v>127</v>
      </c>
      <c r="S100" s="696">
        <f>R100/SUM(R98:R101)</f>
        <v>0.54506437768240346</v>
      </c>
      <c r="T100" s="15"/>
      <c r="U100" s="15"/>
      <c r="V100" s="15"/>
      <c r="W100" s="16"/>
      <c r="X100" s="14"/>
      <c r="Y100" s="15"/>
      <c r="Z100" s="15"/>
      <c r="AA100" s="15"/>
      <c r="AB100" s="15"/>
      <c r="AC100" s="15"/>
      <c r="AD100" s="15"/>
      <c r="AE100" s="15"/>
      <c r="AF100" s="17"/>
      <c r="AG100" s="15"/>
      <c r="AH100" s="15"/>
      <c r="AI100" s="15"/>
      <c r="AJ100" s="15"/>
      <c r="AK100" s="15"/>
      <c r="AL100" s="15"/>
      <c r="AM100" s="15"/>
      <c r="AN100" s="17"/>
      <c r="AO100" s="16"/>
    </row>
    <row r="101" spans="1:41" ht="17.25" customHeight="1" thickBot="1" x14ac:dyDescent="0.3">
      <c r="A101" s="2043"/>
      <c r="B101" s="81" t="s">
        <v>882</v>
      </c>
      <c r="C101" s="585">
        <v>0</v>
      </c>
      <c r="D101" s="397">
        <v>0</v>
      </c>
      <c r="E101" s="397">
        <v>0</v>
      </c>
      <c r="F101" s="397">
        <v>0</v>
      </c>
      <c r="G101" s="397">
        <v>0</v>
      </c>
      <c r="H101" s="397">
        <v>0</v>
      </c>
      <c r="I101" s="397">
        <v>0</v>
      </c>
      <c r="J101" s="397">
        <v>3</v>
      </c>
      <c r="K101" s="397">
        <v>0</v>
      </c>
      <c r="L101" s="397">
        <v>0</v>
      </c>
      <c r="M101" s="397">
        <v>1</v>
      </c>
      <c r="N101" s="397">
        <v>0</v>
      </c>
      <c r="O101" s="397">
        <v>0</v>
      </c>
      <c r="P101" s="397">
        <v>0</v>
      </c>
      <c r="Q101" s="398">
        <v>0</v>
      </c>
      <c r="R101" s="667">
        <f t="shared" si="21"/>
        <v>4</v>
      </c>
      <c r="S101" s="697">
        <f>R101/SUM(R98:R101)</f>
        <v>1.7167381974248927E-2</v>
      </c>
      <c r="T101" s="15"/>
      <c r="U101" s="15"/>
      <c r="V101" s="15"/>
      <c r="W101" s="16"/>
      <c r="X101" s="14"/>
      <c r="Y101" s="16"/>
      <c r="Z101" s="16"/>
      <c r="AA101" s="16"/>
      <c r="AB101" s="16"/>
      <c r="AC101" s="16"/>
      <c r="AD101" s="16"/>
      <c r="AE101" s="16"/>
      <c r="AF101" s="16"/>
      <c r="AG101" s="16"/>
      <c r="AH101" s="16"/>
      <c r="AI101" s="16"/>
      <c r="AJ101" s="16"/>
      <c r="AK101" s="16"/>
      <c r="AL101" s="16"/>
      <c r="AM101" s="16"/>
      <c r="AN101" s="16"/>
      <c r="AO101" s="15"/>
    </row>
    <row r="102" spans="1:41" ht="17.25" customHeight="1" x14ac:dyDescent="0.25">
      <c r="A102" s="2058" t="s">
        <v>26</v>
      </c>
      <c r="B102" s="1907" t="s">
        <v>78</v>
      </c>
      <c r="C102" s="1908">
        <f>SUM(C98,C94,C90,C86)</f>
        <v>3</v>
      </c>
      <c r="D102" s="1909">
        <f t="shared" ref="D102:R102" si="22">SUM(D98,D94,D90,D86)</f>
        <v>10</v>
      </c>
      <c r="E102" s="1909">
        <f t="shared" si="22"/>
        <v>9</v>
      </c>
      <c r="F102" s="1909">
        <f t="shared" si="22"/>
        <v>8</v>
      </c>
      <c r="G102" s="1909">
        <f t="shared" si="22"/>
        <v>0</v>
      </c>
      <c r="H102" s="1909">
        <f t="shared" si="22"/>
        <v>0</v>
      </c>
      <c r="I102" s="1909">
        <f t="shared" si="22"/>
        <v>1</v>
      </c>
      <c r="J102" s="1909">
        <f t="shared" si="22"/>
        <v>308</v>
      </c>
      <c r="K102" s="1909">
        <f t="shared" si="22"/>
        <v>39</v>
      </c>
      <c r="L102" s="1909">
        <f t="shared" si="22"/>
        <v>3</v>
      </c>
      <c r="M102" s="1909">
        <f t="shared" si="22"/>
        <v>114</v>
      </c>
      <c r="N102" s="1909">
        <f t="shared" si="22"/>
        <v>14</v>
      </c>
      <c r="O102" s="1909">
        <f t="shared" si="22"/>
        <v>1</v>
      </c>
      <c r="P102" s="1909">
        <f t="shared" si="22"/>
        <v>15</v>
      </c>
      <c r="Q102" s="1910">
        <f t="shared" si="22"/>
        <v>9</v>
      </c>
      <c r="R102" s="1911">
        <f t="shared" si="22"/>
        <v>534</v>
      </c>
      <c r="S102" s="1912">
        <f>R102/SUM(R102:R105)</f>
        <v>2.6726726726726727E-2</v>
      </c>
      <c r="T102" s="15"/>
      <c r="U102" s="15"/>
      <c r="V102" s="15"/>
      <c r="W102" s="16"/>
      <c r="X102" s="14"/>
      <c r="Y102" s="16"/>
      <c r="Z102" s="16"/>
      <c r="AA102" s="16"/>
      <c r="AB102" s="16"/>
      <c r="AC102" s="16"/>
      <c r="AD102" s="16"/>
      <c r="AE102" s="16"/>
      <c r="AF102" s="16"/>
      <c r="AG102" s="16"/>
      <c r="AH102" s="16"/>
      <c r="AI102" s="16"/>
      <c r="AJ102" s="16"/>
      <c r="AK102" s="16"/>
      <c r="AL102" s="16"/>
      <c r="AM102" s="16"/>
      <c r="AN102" s="16"/>
      <c r="AO102" s="15"/>
    </row>
    <row r="103" spans="1:41" ht="17.25" customHeight="1" x14ac:dyDescent="0.25">
      <c r="A103" s="2058"/>
      <c r="B103" s="1904" t="s">
        <v>79</v>
      </c>
      <c r="C103" s="1913">
        <f>SUM(C99,C95,C91,C87)</f>
        <v>16</v>
      </c>
      <c r="D103" s="1914">
        <f t="shared" ref="D103:R103" si="23">SUM(D99,D95,D91,D87)</f>
        <v>83</v>
      </c>
      <c r="E103" s="1914">
        <f t="shared" si="23"/>
        <v>75</v>
      </c>
      <c r="F103" s="1914">
        <f t="shared" si="23"/>
        <v>56</v>
      </c>
      <c r="G103" s="1914">
        <f t="shared" si="23"/>
        <v>9</v>
      </c>
      <c r="H103" s="1914">
        <f t="shared" si="23"/>
        <v>1</v>
      </c>
      <c r="I103" s="1914">
        <f t="shared" si="23"/>
        <v>7</v>
      </c>
      <c r="J103" s="1914">
        <f t="shared" si="23"/>
        <v>2295</v>
      </c>
      <c r="K103" s="1914">
        <f t="shared" si="23"/>
        <v>187</v>
      </c>
      <c r="L103" s="1914">
        <f t="shared" si="23"/>
        <v>46</v>
      </c>
      <c r="M103" s="1914">
        <f t="shared" si="23"/>
        <v>910</v>
      </c>
      <c r="N103" s="1914">
        <f t="shared" si="23"/>
        <v>215</v>
      </c>
      <c r="O103" s="1914">
        <f t="shared" si="23"/>
        <v>17</v>
      </c>
      <c r="P103" s="1914">
        <f t="shared" si="23"/>
        <v>141</v>
      </c>
      <c r="Q103" s="1915">
        <f t="shared" si="23"/>
        <v>64</v>
      </c>
      <c r="R103" s="1747">
        <f t="shared" si="23"/>
        <v>4122</v>
      </c>
      <c r="S103" s="1916">
        <f>R103/SUM(R102:R105)</f>
        <v>0.20630630630630631</v>
      </c>
      <c r="T103" s="15"/>
      <c r="U103" s="15"/>
      <c r="V103" s="15"/>
      <c r="W103" s="16"/>
      <c r="X103" s="14"/>
      <c r="Y103" s="16"/>
      <c r="Z103" s="16"/>
      <c r="AA103" s="16"/>
      <c r="AB103" s="16"/>
      <c r="AC103" s="16"/>
      <c r="AD103" s="16"/>
      <c r="AE103" s="16"/>
      <c r="AF103" s="16"/>
      <c r="AG103" s="16"/>
      <c r="AH103" s="16"/>
      <c r="AI103" s="16"/>
      <c r="AJ103" s="16"/>
      <c r="AK103" s="16"/>
      <c r="AL103" s="16"/>
      <c r="AM103" s="16"/>
      <c r="AN103" s="16"/>
      <c r="AO103" s="15"/>
    </row>
    <row r="104" spans="1:41" ht="17.25" customHeight="1" x14ac:dyDescent="0.25">
      <c r="A104" s="2058"/>
      <c r="B104" s="1905" t="s">
        <v>441</v>
      </c>
      <c r="C104" s="1913">
        <f>SUM(C92,C96,C100,C88)</f>
        <v>48</v>
      </c>
      <c r="D104" s="1914">
        <f t="shared" ref="D104:R104" si="24">SUM(D92,D96,D100,D88)</f>
        <v>364</v>
      </c>
      <c r="E104" s="1914">
        <f t="shared" si="24"/>
        <v>206</v>
      </c>
      <c r="F104" s="1914">
        <f t="shared" si="24"/>
        <v>109</v>
      </c>
      <c r="G104" s="1914">
        <f t="shared" si="24"/>
        <v>62</v>
      </c>
      <c r="H104" s="1914">
        <f t="shared" si="24"/>
        <v>15</v>
      </c>
      <c r="I104" s="1914">
        <f t="shared" si="24"/>
        <v>15</v>
      </c>
      <c r="J104" s="1914">
        <f t="shared" si="24"/>
        <v>9534</v>
      </c>
      <c r="K104" s="1914">
        <f t="shared" si="24"/>
        <v>473</v>
      </c>
      <c r="L104" s="1914">
        <f t="shared" si="24"/>
        <v>236</v>
      </c>
      <c r="M104" s="1914">
        <f t="shared" si="24"/>
        <v>2176</v>
      </c>
      <c r="N104" s="1914">
        <f t="shared" si="24"/>
        <v>529</v>
      </c>
      <c r="O104" s="1914">
        <f t="shared" si="24"/>
        <v>58</v>
      </c>
      <c r="P104" s="1914">
        <f t="shared" si="24"/>
        <v>361</v>
      </c>
      <c r="Q104" s="1915">
        <f t="shared" si="24"/>
        <v>361</v>
      </c>
      <c r="R104" s="1747">
        <f t="shared" si="24"/>
        <v>14547</v>
      </c>
      <c r="S104" s="1916">
        <f>R104/SUM(R102:R105)</f>
        <v>0.72807807807807812</v>
      </c>
      <c r="T104" s="15"/>
      <c r="U104" s="15"/>
      <c r="V104" s="15"/>
      <c r="W104" s="16"/>
      <c r="X104" s="14"/>
      <c r="Y104" s="16"/>
      <c r="Z104" s="16"/>
      <c r="AA104" s="16"/>
      <c r="AB104" s="16"/>
      <c r="AC104" s="16"/>
      <c r="AD104" s="16"/>
      <c r="AE104" s="16"/>
      <c r="AF104" s="16"/>
      <c r="AG104" s="16"/>
      <c r="AH104" s="16"/>
      <c r="AI104" s="16"/>
      <c r="AJ104" s="16"/>
      <c r="AK104" s="16"/>
      <c r="AL104" s="16"/>
      <c r="AM104" s="16"/>
      <c r="AN104" s="16"/>
      <c r="AO104" s="15"/>
    </row>
    <row r="105" spans="1:41" ht="17.25" customHeight="1" thickBot="1" x14ac:dyDescent="0.3">
      <c r="A105" s="2058"/>
      <c r="B105" s="1905" t="s">
        <v>882</v>
      </c>
      <c r="C105" s="1917">
        <f>SUM(C101,C97,C93,C89)</f>
        <v>6</v>
      </c>
      <c r="D105" s="1918">
        <f t="shared" ref="D105:R105" si="25">SUM(D101,D97,D93,D89)</f>
        <v>18</v>
      </c>
      <c r="E105" s="1918">
        <f t="shared" si="25"/>
        <v>17</v>
      </c>
      <c r="F105" s="1918">
        <f t="shared" si="25"/>
        <v>2</v>
      </c>
      <c r="G105" s="1918">
        <f t="shared" si="25"/>
        <v>4</v>
      </c>
      <c r="H105" s="1918">
        <f t="shared" si="25"/>
        <v>2</v>
      </c>
      <c r="I105" s="1918">
        <f t="shared" si="25"/>
        <v>4</v>
      </c>
      <c r="J105" s="1918">
        <f t="shared" si="25"/>
        <v>500</v>
      </c>
      <c r="K105" s="1918">
        <f t="shared" si="25"/>
        <v>35</v>
      </c>
      <c r="L105" s="1918">
        <f t="shared" si="25"/>
        <v>11</v>
      </c>
      <c r="M105" s="1918">
        <f t="shared" si="25"/>
        <v>124</v>
      </c>
      <c r="N105" s="1918">
        <f t="shared" si="25"/>
        <v>18</v>
      </c>
      <c r="O105" s="1918">
        <f t="shared" si="25"/>
        <v>8</v>
      </c>
      <c r="P105" s="1918">
        <f t="shared" si="25"/>
        <v>19</v>
      </c>
      <c r="Q105" s="1919">
        <f t="shared" si="25"/>
        <v>9</v>
      </c>
      <c r="R105" s="1749">
        <f t="shared" si="25"/>
        <v>777</v>
      </c>
      <c r="S105" s="1920">
        <f>R105/SUM(R102:R105)</f>
        <v>3.888888888888889E-2</v>
      </c>
      <c r="T105" s="15"/>
      <c r="U105" s="15"/>
      <c r="V105" s="15"/>
      <c r="W105" s="16"/>
      <c r="X105" s="14"/>
      <c r="Y105" s="14"/>
      <c r="Z105" s="14"/>
      <c r="AA105" s="14"/>
      <c r="AB105" s="14"/>
      <c r="AC105" s="14"/>
      <c r="AD105" s="14"/>
      <c r="AE105" s="14"/>
      <c r="AF105" s="14"/>
      <c r="AG105" s="14"/>
      <c r="AH105" s="14"/>
      <c r="AI105" s="14"/>
      <c r="AJ105" s="14"/>
      <c r="AK105" s="14"/>
      <c r="AL105" s="14"/>
      <c r="AM105" s="14"/>
      <c r="AN105" s="14"/>
      <c r="AO105" s="14"/>
    </row>
    <row r="106" spans="1:41" ht="15.6" customHeight="1" thickBot="1" x14ac:dyDescent="0.3">
      <c r="A106" s="2054" t="s">
        <v>349</v>
      </c>
      <c r="B106" s="2055"/>
      <c r="C106" s="2095"/>
      <c r="D106" s="2095"/>
      <c r="E106" s="2095"/>
      <c r="F106" s="2095"/>
      <c r="G106" s="2095"/>
      <c r="H106" s="2095"/>
      <c r="I106" s="2095"/>
      <c r="J106" s="2095"/>
      <c r="K106" s="2095"/>
      <c r="L106" s="2095"/>
      <c r="M106" s="2095"/>
      <c r="N106" s="2095"/>
      <c r="O106" s="2095"/>
      <c r="P106" s="2095"/>
      <c r="Q106" s="2095"/>
      <c r="R106" s="2096"/>
      <c r="S106" s="2097"/>
      <c r="T106" s="15"/>
      <c r="U106" s="15"/>
      <c r="V106" s="15"/>
      <c r="W106" s="16"/>
      <c r="X106" s="14"/>
      <c r="Y106" s="14"/>
      <c r="Z106" s="14"/>
      <c r="AA106" s="14"/>
      <c r="AB106" s="14"/>
      <c r="AC106" s="14"/>
      <c r="AD106" s="14"/>
      <c r="AE106" s="14"/>
      <c r="AF106" s="14"/>
      <c r="AG106" s="14"/>
      <c r="AH106" s="14"/>
      <c r="AI106" s="14"/>
      <c r="AJ106" s="14"/>
      <c r="AK106" s="14"/>
      <c r="AL106" s="14"/>
      <c r="AM106" s="14"/>
      <c r="AN106" s="14"/>
      <c r="AO106" s="14"/>
    </row>
    <row r="107" spans="1:41" ht="17.25" customHeight="1" x14ac:dyDescent="0.25">
      <c r="A107" s="2057" t="s">
        <v>75</v>
      </c>
      <c r="B107" s="1899" t="s">
        <v>78</v>
      </c>
      <c r="C107" s="380">
        <v>0</v>
      </c>
      <c r="D107" s="381">
        <v>0</v>
      </c>
      <c r="E107" s="381">
        <v>0</v>
      </c>
      <c r="F107" s="381">
        <v>0</v>
      </c>
      <c r="G107" s="381">
        <v>0</v>
      </c>
      <c r="H107" s="381">
        <v>0</v>
      </c>
      <c r="I107" s="381">
        <v>0</v>
      </c>
      <c r="J107" s="381">
        <v>1</v>
      </c>
      <c r="K107" s="381">
        <v>0</v>
      </c>
      <c r="L107" s="381">
        <v>0</v>
      </c>
      <c r="M107" s="381">
        <v>0</v>
      </c>
      <c r="N107" s="381">
        <v>0</v>
      </c>
      <c r="O107" s="381">
        <v>0</v>
      </c>
      <c r="P107" s="381">
        <v>0</v>
      </c>
      <c r="Q107" s="382">
        <v>0</v>
      </c>
      <c r="R107" s="651">
        <f t="shared" ref="R107:R122" si="26">SUM(C107:Q107)</f>
        <v>1</v>
      </c>
      <c r="S107" s="698">
        <f>R107/SUM(R107:R110)</f>
        <v>3.2258064516129032E-3</v>
      </c>
      <c r="T107" s="15"/>
      <c r="U107" s="15"/>
      <c r="V107" s="15"/>
      <c r="W107" s="16"/>
      <c r="X107" s="14"/>
      <c r="Y107" s="14"/>
      <c r="Z107" s="14"/>
      <c r="AA107" s="14"/>
      <c r="AB107" s="14"/>
      <c r="AC107" s="14"/>
      <c r="AD107" s="14"/>
      <c r="AE107" s="14"/>
      <c r="AF107" s="14"/>
      <c r="AG107" s="14"/>
      <c r="AH107" s="14"/>
      <c r="AI107" s="14"/>
      <c r="AJ107" s="14"/>
      <c r="AK107" s="14"/>
      <c r="AL107" s="14"/>
      <c r="AM107" s="14"/>
      <c r="AN107" s="14"/>
      <c r="AO107" s="14"/>
    </row>
    <row r="108" spans="1:41" ht="17.25" customHeight="1" x14ac:dyDescent="0.25">
      <c r="A108" s="2058"/>
      <c r="B108" s="1900" t="s">
        <v>79</v>
      </c>
      <c r="C108" s="383">
        <v>0</v>
      </c>
      <c r="D108" s="383">
        <v>0</v>
      </c>
      <c r="E108" s="383">
        <v>1</v>
      </c>
      <c r="F108" s="383">
        <v>0</v>
      </c>
      <c r="G108" s="383">
        <v>0</v>
      </c>
      <c r="H108" s="383">
        <v>0</v>
      </c>
      <c r="I108" s="383">
        <v>0</v>
      </c>
      <c r="J108" s="383">
        <v>6</v>
      </c>
      <c r="K108" s="383">
        <v>0</v>
      </c>
      <c r="L108" s="383">
        <v>0</v>
      </c>
      <c r="M108" s="383">
        <v>4</v>
      </c>
      <c r="N108" s="383">
        <v>0</v>
      </c>
      <c r="O108" s="383">
        <v>0</v>
      </c>
      <c r="P108" s="383">
        <v>0</v>
      </c>
      <c r="Q108" s="384">
        <v>0</v>
      </c>
      <c r="R108" s="652">
        <f t="shared" si="26"/>
        <v>11</v>
      </c>
      <c r="S108" s="699">
        <f>R108/SUM(R107:R110)</f>
        <v>3.5483870967741936E-2</v>
      </c>
      <c r="T108" s="15"/>
      <c r="U108" s="15"/>
      <c r="V108" s="15"/>
      <c r="W108" s="16"/>
      <c r="X108" s="14"/>
      <c r="Y108" s="14"/>
      <c r="Z108" s="14"/>
      <c r="AA108" s="14"/>
      <c r="AB108" s="14"/>
      <c r="AC108" s="14"/>
      <c r="AD108" s="14"/>
      <c r="AE108" s="14"/>
      <c r="AF108" s="14"/>
      <c r="AG108" s="14"/>
      <c r="AH108" s="14"/>
      <c r="AI108" s="14"/>
      <c r="AJ108" s="14"/>
      <c r="AK108" s="14"/>
      <c r="AL108" s="14"/>
      <c r="AM108" s="14"/>
      <c r="AN108" s="14"/>
      <c r="AO108" s="14"/>
    </row>
    <row r="109" spans="1:41" ht="17.25" customHeight="1" x14ac:dyDescent="0.25">
      <c r="A109" s="2058"/>
      <c r="B109" s="1901" t="s">
        <v>441</v>
      </c>
      <c r="C109" s="1807">
        <v>1</v>
      </c>
      <c r="D109" s="1807">
        <v>8</v>
      </c>
      <c r="E109" s="1807">
        <v>4</v>
      </c>
      <c r="F109" s="1807">
        <v>2</v>
      </c>
      <c r="G109" s="1807">
        <v>0</v>
      </c>
      <c r="H109" s="1807">
        <v>1</v>
      </c>
      <c r="I109" s="1807">
        <v>0</v>
      </c>
      <c r="J109" s="1807">
        <v>197</v>
      </c>
      <c r="K109" s="1807">
        <v>11</v>
      </c>
      <c r="L109" s="1807">
        <v>3</v>
      </c>
      <c r="M109" s="1807">
        <v>42</v>
      </c>
      <c r="N109" s="1807">
        <v>9</v>
      </c>
      <c r="O109" s="1807">
        <v>1</v>
      </c>
      <c r="P109" s="1807">
        <v>2</v>
      </c>
      <c r="Q109" s="1811">
        <v>10</v>
      </c>
      <c r="R109" s="652">
        <f>SUM(C109:Q109)</f>
        <v>291</v>
      </c>
      <c r="S109" s="699"/>
      <c r="T109" s="15"/>
      <c r="U109" s="15"/>
      <c r="V109" s="15"/>
      <c r="W109" s="16"/>
      <c r="X109" s="14"/>
      <c r="Y109" s="14"/>
      <c r="Z109" s="14"/>
      <c r="AA109" s="14"/>
      <c r="AB109" s="14"/>
      <c r="AC109" s="14"/>
      <c r="AD109" s="14"/>
      <c r="AE109" s="14"/>
      <c r="AF109" s="14"/>
      <c r="AG109" s="14"/>
      <c r="AH109" s="14"/>
      <c r="AI109" s="14"/>
      <c r="AJ109" s="14"/>
      <c r="AK109" s="14"/>
      <c r="AL109" s="14"/>
      <c r="AM109" s="14"/>
      <c r="AN109" s="14"/>
      <c r="AO109" s="14"/>
    </row>
    <row r="110" spans="1:41" ht="17.25" customHeight="1" thickBot="1" x14ac:dyDescent="0.3">
      <c r="A110" s="2060"/>
      <c r="B110" s="1902" t="s">
        <v>882</v>
      </c>
      <c r="C110" s="385">
        <v>0</v>
      </c>
      <c r="D110" s="386">
        <v>0</v>
      </c>
      <c r="E110" s="386">
        <v>0</v>
      </c>
      <c r="F110" s="386">
        <v>0</v>
      </c>
      <c r="G110" s="386">
        <v>0</v>
      </c>
      <c r="H110" s="386">
        <v>0</v>
      </c>
      <c r="I110" s="386">
        <v>0</v>
      </c>
      <c r="J110" s="386">
        <v>2</v>
      </c>
      <c r="K110" s="386">
        <v>1</v>
      </c>
      <c r="L110" s="386">
        <v>0</v>
      </c>
      <c r="M110" s="386">
        <v>3</v>
      </c>
      <c r="N110" s="386">
        <v>1</v>
      </c>
      <c r="O110" s="386">
        <v>0</v>
      </c>
      <c r="P110" s="386">
        <v>0</v>
      </c>
      <c r="Q110" s="387">
        <v>0</v>
      </c>
      <c r="R110" s="654">
        <f t="shared" si="26"/>
        <v>7</v>
      </c>
      <c r="S110" s="700">
        <f>R110/SUM(R107:R110)</f>
        <v>2.2580645161290321E-2</v>
      </c>
      <c r="T110" s="15"/>
      <c r="U110" s="15"/>
      <c r="V110" s="15"/>
      <c r="W110" s="16"/>
      <c r="X110" s="14"/>
      <c r="Y110" s="14"/>
      <c r="Z110" s="14"/>
      <c r="AA110" s="14"/>
      <c r="AB110" s="14"/>
      <c r="AC110" s="14"/>
      <c r="AD110" s="14"/>
      <c r="AE110" s="14"/>
      <c r="AF110" s="14"/>
      <c r="AG110" s="14"/>
      <c r="AH110" s="14"/>
      <c r="AI110" s="14"/>
      <c r="AJ110" s="14"/>
      <c r="AK110" s="14"/>
      <c r="AL110" s="14"/>
      <c r="AM110" s="14"/>
      <c r="AN110" s="14"/>
      <c r="AO110" s="14"/>
    </row>
    <row r="111" spans="1:41" ht="17.25" customHeight="1" x14ac:dyDescent="0.25">
      <c r="A111" s="2041" t="s">
        <v>46</v>
      </c>
      <c r="B111" s="82" t="s">
        <v>78</v>
      </c>
      <c r="C111" s="390">
        <v>3</v>
      </c>
      <c r="D111" s="391">
        <v>6</v>
      </c>
      <c r="E111" s="391">
        <v>5</v>
      </c>
      <c r="F111" s="391">
        <v>3</v>
      </c>
      <c r="G111" s="391">
        <v>0</v>
      </c>
      <c r="H111" s="391">
        <v>0</v>
      </c>
      <c r="I111" s="391">
        <v>1</v>
      </c>
      <c r="J111" s="391">
        <v>196</v>
      </c>
      <c r="K111" s="391">
        <v>32</v>
      </c>
      <c r="L111" s="391">
        <v>2</v>
      </c>
      <c r="M111" s="391">
        <v>80</v>
      </c>
      <c r="N111" s="391">
        <v>10</v>
      </c>
      <c r="O111" s="391">
        <v>0</v>
      </c>
      <c r="P111" s="391">
        <v>12</v>
      </c>
      <c r="Q111" s="392">
        <v>7</v>
      </c>
      <c r="R111" s="665">
        <f t="shared" si="26"/>
        <v>357</v>
      </c>
      <c r="S111" s="695">
        <f>R111/SUM(R111:R114)</f>
        <v>2.9247910863509748E-2</v>
      </c>
      <c r="T111" s="15"/>
      <c r="U111" s="15"/>
      <c r="V111" s="15"/>
      <c r="W111" s="16"/>
      <c r="X111" s="14"/>
      <c r="Y111" s="14"/>
      <c r="Z111" s="14"/>
      <c r="AA111" s="14"/>
      <c r="AB111" s="14"/>
      <c r="AC111" s="14"/>
      <c r="AD111" s="14"/>
      <c r="AE111" s="14"/>
      <c r="AF111" s="14"/>
      <c r="AG111" s="14"/>
      <c r="AH111" s="14"/>
      <c r="AI111" s="14"/>
      <c r="AJ111" s="14"/>
      <c r="AK111" s="14"/>
      <c r="AL111" s="14"/>
      <c r="AM111" s="14"/>
      <c r="AN111" s="14"/>
      <c r="AO111" s="14"/>
    </row>
    <row r="112" spans="1:41" ht="17.25" customHeight="1" x14ac:dyDescent="0.25">
      <c r="A112" s="2042"/>
      <c r="B112" s="80" t="s">
        <v>79</v>
      </c>
      <c r="C112" s="393">
        <v>10</v>
      </c>
      <c r="D112" s="394">
        <v>55</v>
      </c>
      <c r="E112" s="394">
        <v>47</v>
      </c>
      <c r="F112" s="394">
        <v>41</v>
      </c>
      <c r="G112" s="394">
        <v>5</v>
      </c>
      <c r="H112" s="394">
        <v>1</v>
      </c>
      <c r="I112" s="394">
        <v>3</v>
      </c>
      <c r="J112" s="394">
        <v>1574</v>
      </c>
      <c r="K112" s="394">
        <v>134</v>
      </c>
      <c r="L112" s="394">
        <v>40</v>
      </c>
      <c r="M112" s="394">
        <v>634</v>
      </c>
      <c r="N112" s="394">
        <v>162</v>
      </c>
      <c r="O112" s="394">
        <v>11</v>
      </c>
      <c r="P112" s="394">
        <v>91</v>
      </c>
      <c r="Q112" s="395">
        <v>47</v>
      </c>
      <c r="R112" s="666">
        <f t="shared" si="26"/>
        <v>2855</v>
      </c>
      <c r="S112" s="696">
        <f>R112/SUM(R111:R114)</f>
        <v>0.23390135998689168</v>
      </c>
      <c r="T112" s="15"/>
      <c r="U112" s="15"/>
      <c r="V112" s="15"/>
      <c r="W112" s="16"/>
      <c r="X112" s="14"/>
      <c r="Y112" s="14"/>
      <c r="Z112" s="14"/>
      <c r="AA112" s="14"/>
      <c r="AB112" s="14"/>
      <c r="AC112" s="14"/>
      <c r="AD112" s="14"/>
      <c r="AE112" s="14"/>
      <c r="AF112" s="14"/>
      <c r="AG112" s="14"/>
      <c r="AH112" s="14"/>
      <c r="AI112" s="14"/>
      <c r="AJ112" s="14"/>
      <c r="AK112" s="14"/>
      <c r="AL112" s="14"/>
      <c r="AM112" s="14"/>
      <c r="AN112" s="14"/>
      <c r="AO112" s="14"/>
    </row>
    <row r="113" spans="1:41" ht="17.25" customHeight="1" x14ac:dyDescent="0.25">
      <c r="A113" s="2042"/>
      <c r="B113" s="1808" t="s">
        <v>441</v>
      </c>
      <c r="C113" s="1812">
        <v>38</v>
      </c>
      <c r="D113" s="1810">
        <v>228</v>
      </c>
      <c r="E113" s="1810">
        <v>121</v>
      </c>
      <c r="F113" s="1810">
        <v>79</v>
      </c>
      <c r="G113" s="1810">
        <v>37</v>
      </c>
      <c r="H113" s="1810">
        <v>6</v>
      </c>
      <c r="I113" s="1810">
        <v>9</v>
      </c>
      <c r="J113" s="1810">
        <v>5440</v>
      </c>
      <c r="K113" s="1810">
        <v>277</v>
      </c>
      <c r="L113" s="1810">
        <v>137</v>
      </c>
      <c r="M113" s="1810">
        <v>1307</v>
      </c>
      <c r="N113" s="1810">
        <v>314</v>
      </c>
      <c r="O113" s="1810">
        <v>21</v>
      </c>
      <c r="P113" s="1810">
        <v>202</v>
      </c>
      <c r="Q113" s="1813">
        <v>222</v>
      </c>
      <c r="R113" s="666">
        <f>SUM(C113:Q113)</f>
        <v>8438</v>
      </c>
      <c r="S113" s="696"/>
      <c r="T113" s="15"/>
      <c r="U113" s="15"/>
      <c r="V113" s="15"/>
      <c r="W113" s="16"/>
      <c r="X113" s="14"/>
      <c r="Y113" s="14"/>
      <c r="Z113" s="14"/>
      <c r="AA113" s="14"/>
      <c r="AB113" s="14"/>
      <c r="AC113" s="14"/>
      <c r="AD113" s="14"/>
      <c r="AE113" s="14"/>
      <c r="AF113" s="14"/>
      <c r="AG113" s="14"/>
      <c r="AH113" s="14"/>
      <c r="AI113" s="14"/>
      <c r="AJ113" s="14"/>
      <c r="AK113" s="14"/>
      <c r="AL113" s="14"/>
      <c r="AM113" s="14"/>
      <c r="AN113" s="14"/>
      <c r="AO113" s="14"/>
    </row>
    <row r="114" spans="1:41" ht="17.25" customHeight="1" thickBot="1" x14ac:dyDescent="0.3">
      <c r="A114" s="2043"/>
      <c r="B114" s="81" t="s">
        <v>882</v>
      </c>
      <c r="C114" s="396">
        <v>3</v>
      </c>
      <c r="D114" s="397">
        <v>12</v>
      </c>
      <c r="E114" s="397">
        <v>12</v>
      </c>
      <c r="F114" s="397">
        <v>1</v>
      </c>
      <c r="G114" s="397">
        <v>2</v>
      </c>
      <c r="H114" s="397">
        <v>2</v>
      </c>
      <c r="I114" s="397">
        <v>3</v>
      </c>
      <c r="J114" s="397">
        <v>369</v>
      </c>
      <c r="K114" s="397">
        <v>23</v>
      </c>
      <c r="L114" s="397">
        <v>7</v>
      </c>
      <c r="M114" s="397">
        <v>94</v>
      </c>
      <c r="N114" s="397">
        <v>5</v>
      </c>
      <c r="O114" s="397">
        <v>6</v>
      </c>
      <c r="P114" s="397">
        <v>12</v>
      </c>
      <c r="Q114" s="398">
        <v>5</v>
      </c>
      <c r="R114" s="667">
        <f t="shared" si="26"/>
        <v>556</v>
      </c>
      <c r="S114" s="697">
        <f>R114/SUM(R111:R114)</f>
        <v>4.5551368179583808E-2</v>
      </c>
      <c r="T114" s="15"/>
      <c r="U114" s="15"/>
      <c r="V114" s="15"/>
      <c r="W114" s="16"/>
      <c r="X114" s="14"/>
      <c r="Y114" s="14"/>
      <c r="Z114" s="14"/>
      <c r="AA114" s="14"/>
      <c r="AB114" s="14"/>
      <c r="AC114" s="14"/>
      <c r="AD114" s="14"/>
      <c r="AE114" s="14"/>
      <c r="AF114" s="14"/>
      <c r="AG114" s="14"/>
      <c r="AH114" s="14"/>
      <c r="AI114" s="14"/>
      <c r="AJ114" s="14"/>
      <c r="AK114" s="14"/>
      <c r="AL114" s="14"/>
      <c r="AM114" s="14"/>
      <c r="AN114" s="14"/>
      <c r="AO114" s="14"/>
    </row>
    <row r="115" spans="1:41" ht="17.25" customHeight="1" x14ac:dyDescent="0.25">
      <c r="A115" s="2057" t="s">
        <v>47</v>
      </c>
      <c r="B115" s="1899" t="s">
        <v>78</v>
      </c>
      <c r="C115" s="380"/>
      <c r="D115" s="381">
        <v>4</v>
      </c>
      <c r="E115" s="381">
        <v>4</v>
      </c>
      <c r="F115" s="381">
        <v>5</v>
      </c>
      <c r="G115" s="381">
        <v>0</v>
      </c>
      <c r="H115" s="381">
        <v>0</v>
      </c>
      <c r="I115" s="381">
        <v>0</v>
      </c>
      <c r="J115" s="381">
        <v>96</v>
      </c>
      <c r="K115" s="381">
        <v>6</v>
      </c>
      <c r="L115" s="381">
        <v>1</v>
      </c>
      <c r="M115" s="381">
        <v>30</v>
      </c>
      <c r="N115" s="381">
        <v>3</v>
      </c>
      <c r="O115" s="381">
        <v>0</v>
      </c>
      <c r="P115" s="381">
        <v>3</v>
      </c>
      <c r="Q115" s="382">
        <v>2</v>
      </c>
      <c r="R115" s="651">
        <f t="shared" si="26"/>
        <v>154</v>
      </c>
      <c r="S115" s="698">
        <f>R115/SUM(R115:R118)</f>
        <v>2.2903033908387865E-2</v>
      </c>
      <c r="T115" s="15"/>
      <c r="U115" s="15"/>
      <c r="V115" s="15"/>
      <c r="W115" s="16"/>
      <c r="X115" s="14"/>
      <c r="Y115" s="14"/>
      <c r="Z115" s="14"/>
      <c r="AA115" s="14"/>
      <c r="AB115" s="14"/>
      <c r="AC115" s="14"/>
      <c r="AD115" s="14"/>
      <c r="AE115" s="14"/>
      <c r="AF115" s="14"/>
      <c r="AG115" s="14"/>
      <c r="AH115" s="14"/>
      <c r="AI115" s="14"/>
      <c r="AJ115" s="14"/>
      <c r="AK115" s="14"/>
      <c r="AL115" s="14"/>
      <c r="AM115" s="14"/>
      <c r="AN115" s="14"/>
      <c r="AO115" s="14"/>
    </row>
    <row r="116" spans="1:41" ht="17.25" customHeight="1" x14ac:dyDescent="0.25">
      <c r="A116" s="2058"/>
      <c r="B116" s="1900" t="s">
        <v>79</v>
      </c>
      <c r="C116" s="383">
        <v>4</v>
      </c>
      <c r="D116" s="388">
        <v>22</v>
      </c>
      <c r="E116" s="388">
        <v>25</v>
      </c>
      <c r="F116" s="388">
        <v>14</v>
      </c>
      <c r="G116" s="388">
        <v>3</v>
      </c>
      <c r="H116" s="388">
        <v>0</v>
      </c>
      <c r="I116" s="388">
        <v>3</v>
      </c>
      <c r="J116" s="388">
        <v>593</v>
      </c>
      <c r="K116" s="388">
        <v>47</v>
      </c>
      <c r="L116" s="388">
        <v>4</v>
      </c>
      <c r="M116" s="388">
        <v>256</v>
      </c>
      <c r="N116" s="388">
        <v>43</v>
      </c>
      <c r="O116" s="388">
        <v>4</v>
      </c>
      <c r="P116" s="388">
        <v>43</v>
      </c>
      <c r="Q116" s="389">
        <v>12</v>
      </c>
      <c r="R116" s="652">
        <f t="shared" si="26"/>
        <v>1073</v>
      </c>
      <c r="S116" s="699">
        <f>R116/SUM(R115:R118)</f>
        <v>0.15957763236168948</v>
      </c>
      <c r="T116" s="15"/>
      <c r="U116" s="15"/>
      <c r="V116" s="15"/>
      <c r="W116" s="16"/>
      <c r="X116" s="14"/>
      <c r="Y116" s="14"/>
      <c r="Z116" s="14"/>
      <c r="AA116" s="14"/>
      <c r="AB116" s="14"/>
      <c r="AC116" s="14"/>
      <c r="AD116" s="14"/>
      <c r="AE116" s="14"/>
      <c r="AF116" s="14"/>
      <c r="AG116" s="14"/>
      <c r="AH116" s="14"/>
      <c r="AI116" s="14"/>
      <c r="AJ116" s="14"/>
      <c r="AK116" s="14"/>
      <c r="AL116" s="14"/>
      <c r="AM116" s="14"/>
      <c r="AN116" s="14"/>
      <c r="AO116" s="14"/>
    </row>
    <row r="117" spans="1:41" ht="17.25" customHeight="1" x14ac:dyDescent="0.25">
      <c r="A117" s="2058"/>
      <c r="B117" s="1901" t="s">
        <v>441</v>
      </c>
      <c r="C117" s="1807">
        <v>7</v>
      </c>
      <c r="D117" s="1685">
        <v>113</v>
      </c>
      <c r="E117" s="1685">
        <v>72</v>
      </c>
      <c r="F117" s="1685">
        <v>22</v>
      </c>
      <c r="G117" s="1685">
        <v>23</v>
      </c>
      <c r="H117" s="1685">
        <v>6</v>
      </c>
      <c r="I117" s="1685">
        <v>6</v>
      </c>
      <c r="J117" s="1685">
        <v>3605</v>
      </c>
      <c r="K117" s="1685">
        <v>165</v>
      </c>
      <c r="L117" s="1685">
        <v>85</v>
      </c>
      <c r="M117" s="1685">
        <v>742</v>
      </c>
      <c r="N117" s="1685">
        <v>184</v>
      </c>
      <c r="O117" s="1685">
        <v>31</v>
      </c>
      <c r="P117" s="1685">
        <v>128</v>
      </c>
      <c r="Q117" s="1686">
        <v>117</v>
      </c>
      <c r="R117" s="652">
        <f>SUM(C117:Q117)</f>
        <v>5306</v>
      </c>
      <c r="S117" s="699"/>
      <c r="T117" s="15"/>
      <c r="U117" s="15"/>
      <c r="V117" s="15"/>
      <c r="W117" s="16"/>
      <c r="X117" s="14"/>
      <c r="Y117" s="14"/>
      <c r="Z117" s="14"/>
      <c r="AA117" s="14"/>
      <c r="AB117" s="14"/>
      <c r="AC117" s="14"/>
      <c r="AD117" s="14"/>
      <c r="AE117" s="14"/>
      <c r="AF117" s="14"/>
      <c r="AG117" s="14"/>
      <c r="AH117" s="14"/>
      <c r="AI117" s="14"/>
      <c r="AJ117" s="14"/>
      <c r="AK117" s="14"/>
      <c r="AL117" s="14"/>
      <c r="AM117" s="14"/>
      <c r="AN117" s="14"/>
      <c r="AO117" s="14"/>
    </row>
    <row r="118" spans="1:41" ht="17.25" customHeight="1" thickBot="1" x14ac:dyDescent="0.3">
      <c r="A118" s="2058"/>
      <c r="B118" s="1902" t="s">
        <v>882</v>
      </c>
      <c r="C118" s="385">
        <v>1</v>
      </c>
      <c r="D118" s="386">
        <v>6</v>
      </c>
      <c r="E118" s="386">
        <v>5</v>
      </c>
      <c r="F118" s="386">
        <v>1</v>
      </c>
      <c r="G118" s="386">
        <v>2</v>
      </c>
      <c r="H118" s="386">
        <v>0</v>
      </c>
      <c r="I118" s="386">
        <v>1</v>
      </c>
      <c r="J118" s="386">
        <v>116</v>
      </c>
      <c r="K118" s="386">
        <v>11</v>
      </c>
      <c r="L118" s="386">
        <v>4</v>
      </c>
      <c r="M118" s="386">
        <v>26</v>
      </c>
      <c r="N118" s="386">
        <v>11</v>
      </c>
      <c r="O118" s="386">
        <v>1</v>
      </c>
      <c r="P118" s="386">
        <v>5</v>
      </c>
      <c r="Q118" s="387">
        <v>1</v>
      </c>
      <c r="R118" s="654">
        <f t="shared" si="26"/>
        <v>191</v>
      </c>
      <c r="S118" s="700">
        <f>R118/SUM(R115:R118)</f>
        <v>2.8405710886377156E-2</v>
      </c>
      <c r="T118" s="15"/>
      <c r="U118" s="15"/>
      <c r="V118" s="15"/>
      <c r="W118" s="16"/>
      <c r="X118" s="14"/>
      <c r="Y118" s="14"/>
      <c r="Z118" s="14"/>
      <c r="AA118" s="14"/>
      <c r="AB118" s="14"/>
      <c r="AC118" s="14"/>
      <c r="AD118" s="14"/>
      <c r="AE118" s="14"/>
      <c r="AF118" s="14"/>
      <c r="AG118" s="14"/>
      <c r="AH118" s="14"/>
      <c r="AI118" s="14"/>
      <c r="AJ118" s="14"/>
      <c r="AK118" s="14"/>
      <c r="AL118" s="14"/>
      <c r="AM118" s="14"/>
      <c r="AN118" s="14"/>
      <c r="AO118" s="14"/>
    </row>
    <row r="119" spans="1:41" ht="17.25" customHeight="1" x14ac:dyDescent="0.25">
      <c r="A119" s="2041" t="s">
        <v>77</v>
      </c>
      <c r="B119" s="82" t="s">
        <v>78</v>
      </c>
      <c r="C119" s="390">
        <v>0</v>
      </c>
      <c r="D119" s="391">
        <v>0</v>
      </c>
      <c r="E119" s="391">
        <v>0</v>
      </c>
      <c r="F119" s="391">
        <v>0</v>
      </c>
      <c r="G119" s="391">
        <v>0</v>
      </c>
      <c r="H119" s="391">
        <v>0</v>
      </c>
      <c r="I119" s="391">
        <v>0</v>
      </c>
      <c r="J119" s="391">
        <v>15</v>
      </c>
      <c r="K119" s="391">
        <v>1</v>
      </c>
      <c r="L119" s="391">
        <v>0</v>
      </c>
      <c r="M119" s="391">
        <v>4</v>
      </c>
      <c r="N119" s="391">
        <v>1</v>
      </c>
      <c r="O119" s="391">
        <v>1</v>
      </c>
      <c r="P119" s="391">
        <v>0</v>
      </c>
      <c r="Q119" s="392">
        <v>0</v>
      </c>
      <c r="R119" s="665">
        <f t="shared" si="26"/>
        <v>22</v>
      </c>
      <c r="S119" s="695">
        <f>R119/SUM(R119:R122)</f>
        <v>2.9729729729729731E-2</v>
      </c>
      <c r="T119" s="15"/>
      <c r="U119" s="15"/>
      <c r="V119" s="15"/>
      <c r="W119" s="16"/>
      <c r="X119" s="14"/>
      <c r="Y119" s="14"/>
      <c r="Z119" s="14"/>
      <c r="AA119" s="14"/>
      <c r="AB119" s="14"/>
      <c r="AC119" s="14"/>
      <c r="AD119" s="14"/>
      <c r="AE119" s="14"/>
      <c r="AF119" s="14"/>
      <c r="AG119" s="14"/>
      <c r="AH119" s="14"/>
      <c r="AI119" s="14"/>
      <c r="AJ119" s="14"/>
      <c r="AK119" s="14"/>
      <c r="AL119" s="14"/>
      <c r="AM119" s="14"/>
      <c r="AN119" s="14"/>
      <c r="AO119" s="14"/>
    </row>
    <row r="120" spans="1:41" ht="17.25" customHeight="1" x14ac:dyDescent="0.25">
      <c r="A120" s="2042"/>
      <c r="B120" s="80" t="s">
        <v>79</v>
      </c>
      <c r="C120" s="393">
        <v>2</v>
      </c>
      <c r="D120" s="394">
        <v>6</v>
      </c>
      <c r="E120" s="394">
        <v>2</v>
      </c>
      <c r="F120" s="394">
        <v>1</v>
      </c>
      <c r="G120" s="394">
        <v>1</v>
      </c>
      <c r="H120" s="394">
        <v>0</v>
      </c>
      <c r="I120" s="394">
        <v>1</v>
      </c>
      <c r="J120" s="394">
        <v>122</v>
      </c>
      <c r="K120" s="394">
        <v>6</v>
      </c>
      <c r="L120" s="394">
        <v>2</v>
      </c>
      <c r="M120" s="394">
        <v>16</v>
      </c>
      <c r="N120" s="394">
        <v>10</v>
      </c>
      <c r="O120" s="394">
        <v>2</v>
      </c>
      <c r="P120" s="394">
        <v>7</v>
      </c>
      <c r="Q120" s="395">
        <v>5</v>
      </c>
      <c r="R120" s="666">
        <f t="shared" si="26"/>
        <v>183</v>
      </c>
      <c r="S120" s="696">
        <f>R120/SUM(R119:R122)</f>
        <v>0.2472972972972973</v>
      </c>
      <c r="T120" s="15"/>
      <c r="U120" s="15"/>
      <c r="V120" s="15"/>
      <c r="W120" s="16"/>
      <c r="X120" s="14"/>
      <c r="Y120" s="14"/>
      <c r="Z120" s="14"/>
      <c r="AA120" s="14"/>
      <c r="AB120" s="14"/>
      <c r="AC120" s="14"/>
      <c r="AD120" s="14"/>
      <c r="AE120" s="14"/>
      <c r="AF120" s="14"/>
      <c r="AG120" s="14"/>
      <c r="AH120" s="14"/>
      <c r="AI120" s="14"/>
      <c r="AJ120" s="14"/>
      <c r="AK120" s="14"/>
      <c r="AL120" s="14"/>
      <c r="AM120" s="14"/>
      <c r="AN120" s="14"/>
      <c r="AO120" s="14"/>
    </row>
    <row r="121" spans="1:41" ht="17.25" customHeight="1" x14ac:dyDescent="0.25">
      <c r="A121" s="2042"/>
      <c r="B121" s="1808" t="s">
        <v>441</v>
      </c>
      <c r="C121" s="1812">
        <v>2</v>
      </c>
      <c r="D121" s="1810">
        <v>15</v>
      </c>
      <c r="E121" s="1810">
        <v>9</v>
      </c>
      <c r="F121" s="1810">
        <v>6</v>
      </c>
      <c r="G121" s="1810">
        <v>2</v>
      </c>
      <c r="H121" s="1810">
        <v>2</v>
      </c>
      <c r="I121" s="1810">
        <v>0</v>
      </c>
      <c r="J121" s="1810">
        <v>292</v>
      </c>
      <c r="K121" s="1810">
        <v>20</v>
      </c>
      <c r="L121" s="1810">
        <v>11</v>
      </c>
      <c r="M121" s="1810">
        <v>85</v>
      </c>
      <c r="N121" s="1810">
        <v>22</v>
      </c>
      <c r="O121" s="1810">
        <v>5</v>
      </c>
      <c r="P121" s="1810">
        <v>29</v>
      </c>
      <c r="Q121" s="1813">
        <v>12</v>
      </c>
      <c r="R121" s="666">
        <f>SUM(C121:Q121)</f>
        <v>512</v>
      </c>
      <c r="S121" s="696">
        <f>R121/SUM(R119:R122)</f>
        <v>0.69189189189189193</v>
      </c>
      <c r="T121" s="15"/>
      <c r="U121" s="15"/>
      <c r="V121" s="15"/>
      <c r="W121" s="16"/>
      <c r="X121" s="14"/>
      <c r="Y121" s="14"/>
      <c r="Z121" s="14"/>
      <c r="AA121" s="14"/>
      <c r="AB121" s="14"/>
      <c r="AC121" s="14"/>
      <c r="AD121" s="14"/>
      <c r="AE121" s="14"/>
      <c r="AF121" s="14"/>
      <c r="AG121" s="14"/>
      <c r="AH121" s="14"/>
      <c r="AI121" s="14"/>
      <c r="AJ121" s="14"/>
      <c r="AK121" s="14"/>
      <c r="AL121" s="14"/>
      <c r="AM121" s="14"/>
      <c r="AN121" s="14"/>
      <c r="AO121" s="14"/>
    </row>
    <row r="122" spans="1:41" ht="17.25" customHeight="1" thickBot="1" x14ac:dyDescent="0.3">
      <c r="A122" s="2043"/>
      <c r="B122" s="81" t="s">
        <v>882</v>
      </c>
      <c r="C122" s="396">
        <v>2</v>
      </c>
      <c r="D122" s="397">
        <v>0</v>
      </c>
      <c r="E122" s="397">
        <v>0</v>
      </c>
      <c r="F122" s="397">
        <v>0</v>
      </c>
      <c r="G122" s="397">
        <v>0</v>
      </c>
      <c r="H122" s="397">
        <v>0</v>
      </c>
      <c r="I122" s="397">
        <v>0</v>
      </c>
      <c r="J122" s="397">
        <v>13</v>
      </c>
      <c r="K122" s="397">
        <v>0</v>
      </c>
      <c r="L122" s="397">
        <v>0</v>
      </c>
      <c r="M122" s="397">
        <v>1</v>
      </c>
      <c r="N122" s="397">
        <v>1</v>
      </c>
      <c r="O122" s="397">
        <v>1</v>
      </c>
      <c r="P122" s="397">
        <v>2</v>
      </c>
      <c r="Q122" s="398">
        <v>3</v>
      </c>
      <c r="R122" s="667">
        <f t="shared" si="26"/>
        <v>23</v>
      </c>
      <c r="S122" s="697">
        <f>R122/SUM(R119:R122)</f>
        <v>3.1081081081081083E-2</v>
      </c>
      <c r="T122" s="15"/>
      <c r="U122" s="15"/>
      <c r="V122" s="15"/>
      <c r="W122" s="16"/>
      <c r="X122" s="14"/>
      <c r="Y122" s="14"/>
      <c r="Z122" s="14"/>
      <c r="AA122" s="14"/>
      <c r="AB122" s="14"/>
      <c r="AC122" s="14"/>
      <c r="AD122" s="14"/>
      <c r="AE122" s="14"/>
      <c r="AF122" s="14"/>
      <c r="AG122" s="14"/>
      <c r="AH122" s="14"/>
      <c r="AI122" s="14"/>
      <c r="AJ122" s="14"/>
      <c r="AK122" s="14"/>
      <c r="AL122" s="14"/>
      <c r="AM122" s="14"/>
      <c r="AN122" s="14"/>
      <c r="AO122" s="14"/>
    </row>
    <row r="123" spans="1:41" ht="17.25" customHeight="1" x14ac:dyDescent="0.25">
      <c r="A123" s="2090" t="s">
        <v>26</v>
      </c>
      <c r="B123" s="1899" t="s">
        <v>78</v>
      </c>
      <c r="C123" s="1830">
        <f>SUM(C107,C111,C115,C119)</f>
        <v>3</v>
      </c>
      <c r="D123" s="1819">
        <f t="shared" ref="D123:I123" si="27">SUM(D107,D111,D115,D119)</f>
        <v>10</v>
      </c>
      <c r="E123" s="1819">
        <f t="shared" si="27"/>
        <v>9</v>
      </c>
      <c r="F123" s="1819">
        <f t="shared" si="27"/>
        <v>8</v>
      </c>
      <c r="G123" s="1819">
        <f t="shared" si="27"/>
        <v>0</v>
      </c>
      <c r="H123" s="1819">
        <f t="shared" si="27"/>
        <v>0</v>
      </c>
      <c r="I123" s="1819">
        <f t="shared" si="27"/>
        <v>1</v>
      </c>
      <c r="J123" s="1819">
        <f>SUM(J107,J111,J115,J119)</f>
        <v>308</v>
      </c>
      <c r="K123" s="1819">
        <f t="shared" ref="K123:Q123" si="28">SUM(K107,K111,K115,K119)</f>
        <v>39</v>
      </c>
      <c r="L123" s="1819">
        <f t="shared" si="28"/>
        <v>3</v>
      </c>
      <c r="M123" s="1819">
        <f t="shared" si="28"/>
        <v>114</v>
      </c>
      <c r="N123" s="1819">
        <f t="shared" si="28"/>
        <v>14</v>
      </c>
      <c r="O123" s="1819">
        <f t="shared" si="28"/>
        <v>1</v>
      </c>
      <c r="P123" s="1819">
        <f t="shared" si="28"/>
        <v>15</v>
      </c>
      <c r="Q123" s="1831">
        <f t="shared" si="28"/>
        <v>9</v>
      </c>
      <c r="R123" s="651">
        <f>SUM(C123:Q123)</f>
        <v>534</v>
      </c>
      <c r="S123" s="1266">
        <f>R123/SUM(R123:R126)</f>
        <v>2.6726726726726727E-2</v>
      </c>
      <c r="T123" s="15"/>
      <c r="U123" s="15"/>
      <c r="V123" s="15"/>
      <c r="W123" s="16"/>
      <c r="X123" s="14"/>
      <c r="Y123" s="14"/>
      <c r="Z123" s="14"/>
      <c r="AA123" s="14"/>
      <c r="AB123" s="14"/>
      <c r="AC123" s="14"/>
      <c r="AD123" s="14"/>
      <c r="AE123" s="14"/>
      <c r="AF123" s="14"/>
      <c r="AG123" s="14"/>
      <c r="AH123" s="14"/>
      <c r="AI123" s="14"/>
      <c r="AJ123" s="14"/>
      <c r="AK123" s="14"/>
      <c r="AL123" s="14"/>
      <c r="AM123" s="14"/>
      <c r="AN123" s="14"/>
      <c r="AO123" s="14"/>
    </row>
    <row r="124" spans="1:41" ht="17.25" customHeight="1" x14ac:dyDescent="0.25">
      <c r="A124" s="2091"/>
      <c r="B124" s="1900" t="s">
        <v>79</v>
      </c>
      <c r="C124" s="233">
        <f>SUM(C108,C112,C116,C120)</f>
        <v>16</v>
      </c>
      <c r="D124" s="1818">
        <f t="shared" ref="D124:Q124" si="29">SUM(D108,D112,D116,D120)</f>
        <v>83</v>
      </c>
      <c r="E124" s="1818">
        <f t="shared" si="29"/>
        <v>75</v>
      </c>
      <c r="F124" s="1818">
        <f t="shared" si="29"/>
        <v>56</v>
      </c>
      <c r="G124" s="1818">
        <f t="shared" si="29"/>
        <v>9</v>
      </c>
      <c r="H124" s="1818">
        <f t="shared" si="29"/>
        <v>1</v>
      </c>
      <c r="I124" s="1818">
        <f t="shared" si="29"/>
        <v>7</v>
      </c>
      <c r="J124" s="1818">
        <f t="shared" si="29"/>
        <v>2295</v>
      </c>
      <c r="K124" s="1818">
        <f t="shared" si="29"/>
        <v>187</v>
      </c>
      <c r="L124" s="1818">
        <f t="shared" si="29"/>
        <v>46</v>
      </c>
      <c r="M124" s="1818">
        <f t="shared" si="29"/>
        <v>910</v>
      </c>
      <c r="N124" s="1818">
        <f t="shared" si="29"/>
        <v>215</v>
      </c>
      <c r="O124" s="1818">
        <f t="shared" si="29"/>
        <v>17</v>
      </c>
      <c r="P124" s="1818">
        <f t="shared" si="29"/>
        <v>141</v>
      </c>
      <c r="Q124" s="1832">
        <f t="shared" si="29"/>
        <v>64</v>
      </c>
      <c r="R124" s="652">
        <f>SUM(C124:Q124)</f>
        <v>4122</v>
      </c>
      <c r="S124" s="701">
        <f>R124/SUM(R123:R126)</f>
        <v>0.20630630630630631</v>
      </c>
      <c r="T124" s="15"/>
      <c r="U124" s="15"/>
      <c r="V124" s="15"/>
      <c r="W124" s="16"/>
      <c r="X124" s="14"/>
      <c r="Y124" s="14"/>
      <c r="Z124" s="14"/>
      <c r="AA124" s="14"/>
      <c r="AB124" s="14"/>
      <c r="AC124" s="14"/>
      <c r="AD124" s="14"/>
      <c r="AE124" s="14"/>
      <c r="AF124" s="14"/>
      <c r="AG124" s="14"/>
      <c r="AH124" s="14"/>
      <c r="AI124" s="14"/>
      <c r="AJ124" s="14"/>
      <c r="AK124" s="14"/>
      <c r="AL124" s="14"/>
      <c r="AM124" s="14"/>
      <c r="AN124" s="14"/>
      <c r="AO124" s="14"/>
    </row>
    <row r="125" spans="1:41" ht="17.25" customHeight="1" x14ac:dyDescent="0.25">
      <c r="A125" s="2091"/>
      <c r="B125" s="1900" t="s">
        <v>441</v>
      </c>
      <c r="C125" s="233">
        <f>SUM(C109,C113,C117,C121)</f>
        <v>48</v>
      </c>
      <c r="D125" s="1818">
        <f t="shared" ref="D125:Q126" si="30">SUM(D109,D113,D117,D121)</f>
        <v>364</v>
      </c>
      <c r="E125" s="1818">
        <f t="shared" si="30"/>
        <v>206</v>
      </c>
      <c r="F125" s="1818">
        <f t="shared" si="30"/>
        <v>109</v>
      </c>
      <c r="G125" s="1818">
        <f t="shared" si="30"/>
        <v>62</v>
      </c>
      <c r="H125" s="1818">
        <f t="shared" si="30"/>
        <v>15</v>
      </c>
      <c r="I125" s="1818">
        <f t="shared" si="30"/>
        <v>15</v>
      </c>
      <c r="J125" s="1818">
        <f t="shared" si="30"/>
        <v>9534</v>
      </c>
      <c r="K125" s="1818">
        <f t="shared" si="30"/>
        <v>473</v>
      </c>
      <c r="L125" s="1818">
        <f t="shared" si="30"/>
        <v>236</v>
      </c>
      <c r="M125" s="1818">
        <f t="shared" si="30"/>
        <v>2176</v>
      </c>
      <c r="N125" s="1818">
        <f t="shared" si="30"/>
        <v>529</v>
      </c>
      <c r="O125" s="1818">
        <f t="shared" si="30"/>
        <v>58</v>
      </c>
      <c r="P125" s="1818">
        <f t="shared" si="30"/>
        <v>361</v>
      </c>
      <c r="Q125" s="1832">
        <f>SUM(Q121,Q117,Q113,Q109)</f>
        <v>361</v>
      </c>
      <c r="R125" s="652">
        <f>SUM(C125:Q125)</f>
        <v>14547</v>
      </c>
      <c r="S125" s="701">
        <f>R125/SUM(R123:R126)</f>
        <v>0.72807807807807812</v>
      </c>
      <c r="T125" s="15"/>
      <c r="U125" s="15"/>
      <c r="V125" s="15"/>
      <c r="W125" s="16"/>
      <c r="X125" s="14"/>
      <c r="Y125" s="14"/>
      <c r="Z125" s="14"/>
      <c r="AA125" s="14"/>
      <c r="AB125" s="14"/>
      <c r="AC125" s="14"/>
      <c r="AD125" s="14"/>
      <c r="AE125" s="14"/>
      <c r="AF125" s="14"/>
      <c r="AG125" s="14"/>
      <c r="AH125" s="14"/>
      <c r="AI125" s="14"/>
      <c r="AJ125" s="14"/>
      <c r="AK125" s="14"/>
      <c r="AL125" s="14"/>
      <c r="AM125" s="14"/>
      <c r="AN125" s="14"/>
      <c r="AO125" s="14"/>
    </row>
    <row r="126" spans="1:41" ht="17.25" customHeight="1" thickBot="1" x14ac:dyDescent="0.3">
      <c r="A126" s="2092"/>
      <c r="B126" s="1902" t="s">
        <v>882</v>
      </c>
      <c r="C126" s="288">
        <f>SUM(C110,C114,C118,C122)</f>
        <v>6</v>
      </c>
      <c r="D126" s="1820">
        <f t="shared" si="30"/>
        <v>18</v>
      </c>
      <c r="E126" s="1820">
        <f t="shared" si="30"/>
        <v>17</v>
      </c>
      <c r="F126" s="1820">
        <f t="shared" si="30"/>
        <v>2</v>
      </c>
      <c r="G126" s="1820">
        <f t="shared" si="30"/>
        <v>4</v>
      </c>
      <c r="H126" s="1820">
        <f t="shared" si="30"/>
        <v>2</v>
      </c>
      <c r="I126" s="1820">
        <f t="shared" si="30"/>
        <v>4</v>
      </c>
      <c r="J126" s="1820">
        <f t="shared" si="30"/>
        <v>500</v>
      </c>
      <c r="K126" s="1820">
        <f t="shared" si="30"/>
        <v>35</v>
      </c>
      <c r="L126" s="1820">
        <f t="shared" si="30"/>
        <v>11</v>
      </c>
      <c r="M126" s="1820">
        <f t="shared" si="30"/>
        <v>124</v>
      </c>
      <c r="N126" s="1820">
        <f t="shared" si="30"/>
        <v>18</v>
      </c>
      <c r="O126" s="1820">
        <f t="shared" si="30"/>
        <v>8</v>
      </c>
      <c r="P126" s="1820">
        <f t="shared" si="30"/>
        <v>19</v>
      </c>
      <c r="Q126" s="1833">
        <f t="shared" si="30"/>
        <v>9</v>
      </c>
      <c r="R126" s="654">
        <f>SUM(C126:Q126)</f>
        <v>777</v>
      </c>
      <c r="S126" s="1267">
        <f>R126/SUM(R123:R126)</f>
        <v>3.888888888888889E-2</v>
      </c>
      <c r="T126" s="15"/>
      <c r="U126" s="15"/>
      <c r="V126" s="15"/>
      <c r="W126" s="16"/>
      <c r="X126" s="14"/>
      <c r="Y126" s="14"/>
      <c r="Z126" s="14"/>
      <c r="AA126" s="14"/>
      <c r="AB126" s="14"/>
      <c r="AC126" s="14"/>
      <c r="AD126" s="14"/>
      <c r="AE126" s="14"/>
      <c r="AF126" s="14"/>
      <c r="AG126" s="14"/>
      <c r="AH126" s="14"/>
      <c r="AI126" s="14"/>
      <c r="AJ126" s="14"/>
      <c r="AK126" s="14"/>
      <c r="AL126" s="14"/>
      <c r="AM126" s="14"/>
      <c r="AN126" s="14"/>
      <c r="AO126" s="14"/>
    </row>
    <row r="127" spans="1:41" ht="15.75" customHeight="1" x14ac:dyDescent="0.25">
      <c r="A127" s="2042" t="s">
        <v>43</v>
      </c>
      <c r="B127" s="227" t="s">
        <v>78</v>
      </c>
      <c r="C127" s="689">
        <f t="shared" ref="C127:R127" si="31">C123/SUM(C123:C126)</f>
        <v>4.1095890410958902E-2</v>
      </c>
      <c r="D127" s="1893">
        <f t="shared" si="31"/>
        <v>2.1052631578947368E-2</v>
      </c>
      <c r="E127" s="1893">
        <f t="shared" si="31"/>
        <v>2.9315960912052116E-2</v>
      </c>
      <c r="F127" s="1893">
        <f t="shared" si="31"/>
        <v>4.5714285714285714E-2</v>
      </c>
      <c r="G127" s="1893">
        <f t="shared" si="31"/>
        <v>0</v>
      </c>
      <c r="H127" s="1893">
        <f t="shared" si="31"/>
        <v>0</v>
      </c>
      <c r="I127" s="1893">
        <f t="shared" si="31"/>
        <v>3.7037037037037035E-2</v>
      </c>
      <c r="J127" s="1893">
        <f t="shared" si="31"/>
        <v>2.437287330853842E-2</v>
      </c>
      <c r="K127" s="1893">
        <f t="shared" si="31"/>
        <v>5.3133514986376022E-2</v>
      </c>
      <c r="L127" s="1893">
        <f t="shared" si="31"/>
        <v>1.0135135135135136E-2</v>
      </c>
      <c r="M127" s="1893">
        <f t="shared" si="31"/>
        <v>3.4296028880866428E-2</v>
      </c>
      <c r="N127" s="1893">
        <f t="shared" si="31"/>
        <v>1.804123711340206E-2</v>
      </c>
      <c r="O127" s="1893">
        <f t="shared" si="31"/>
        <v>1.1904761904761904E-2</v>
      </c>
      <c r="P127" s="1893">
        <f t="shared" si="31"/>
        <v>2.7985074626865673E-2</v>
      </c>
      <c r="Q127" s="1894">
        <f t="shared" si="31"/>
        <v>2.0316027088036117E-2</v>
      </c>
      <c r="R127" s="713">
        <f t="shared" si="31"/>
        <v>2.6726726726726727E-2</v>
      </c>
      <c r="S127" s="2093"/>
      <c r="T127" s="15"/>
      <c r="U127" s="15"/>
      <c r="V127" s="15"/>
      <c r="W127" s="16"/>
      <c r="X127" s="14"/>
      <c r="Y127" s="14"/>
      <c r="Z127" s="14"/>
      <c r="AA127" s="14"/>
      <c r="AB127" s="14"/>
      <c r="AC127" s="14"/>
      <c r="AD127" s="14"/>
      <c r="AE127" s="14"/>
      <c r="AF127" s="14"/>
      <c r="AG127" s="14"/>
      <c r="AH127" s="14"/>
      <c r="AI127" s="14"/>
      <c r="AJ127" s="14"/>
      <c r="AK127" s="14"/>
      <c r="AL127" s="14"/>
      <c r="AM127" s="14"/>
      <c r="AN127" s="14"/>
      <c r="AO127" s="14"/>
    </row>
    <row r="128" spans="1:41" ht="15.75" customHeight="1" x14ac:dyDescent="0.25">
      <c r="A128" s="2042"/>
      <c r="B128" s="80" t="s">
        <v>79</v>
      </c>
      <c r="C128" s="690">
        <f>C124/SUM(C123:C126)</f>
        <v>0.21917808219178081</v>
      </c>
      <c r="D128" s="1895">
        <f t="shared" ref="D128:R128" si="32">D124/SUM(D123:D126)</f>
        <v>0.17473684210526316</v>
      </c>
      <c r="E128" s="1895">
        <f t="shared" si="32"/>
        <v>0.24429967426710097</v>
      </c>
      <c r="F128" s="1895">
        <f t="shared" si="32"/>
        <v>0.32</v>
      </c>
      <c r="G128" s="1895">
        <f t="shared" si="32"/>
        <v>0.12</v>
      </c>
      <c r="H128" s="1895">
        <f t="shared" si="32"/>
        <v>5.5555555555555552E-2</v>
      </c>
      <c r="I128" s="1895">
        <f t="shared" si="32"/>
        <v>0.25925925925925924</v>
      </c>
      <c r="J128" s="1895">
        <f t="shared" si="32"/>
        <v>0.18160955923083011</v>
      </c>
      <c r="K128" s="1895">
        <f t="shared" si="32"/>
        <v>0.25476839237057219</v>
      </c>
      <c r="L128" s="1895">
        <f t="shared" si="32"/>
        <v>0.1554054054054054</v>
      </c>
      <c r="M128" s="1895">
        <f t="shared" si="32"/>
        <v>0.27376654632972325</v>
      </c>
      <c r="N128" s="1895">
        <f t="shared" si="32"/>
        <v>0.27706185567010311</v>
      </c>
      <c r="O128" s="1895">
        <f t="shared" si="32"/>
        <v>0.20238095238095238</v>
      </c>
      <c r="P128" s="1895">
        <f t="shared" si="32"/>
        <v>0.26305970149253732</v>
      </c>
      <c r="Q128" s="1896">
        <f t="shared" si="32"/>
        <v>0.14446952595936793</v>
      </c>
      <c r="R128" s="696">
        <f t="shared" si="32"/>
        <v>0.20630630630630631</v>
      </c>
      <c r="S128" s="2093"/>
      <c r="T128" s="15"/>
      <c r="U128" s="15"/>
      <c r="V128" s="15"/>
      <c r="W128" s="16"/>
      <c r="X128" s="14"/>
      <c r="Y128" s="14"/>
      <c r="Z128" s="14"/>
      <c r="AA128" s="14"/>
      <c r="AB128" s="14"/>
      <c r="AC128" s="14"/>
      <c r="AD128" s="14"/>
      <c r="AE128" s="14"/>
      <c r="AF128" s="14"/>
      <c r="AG128" s="14"/>
      <c r="AH128" s="14"/>
      <c r="AI128" s="14"/>
      <c r="AJ128" s="14"/>
      <c r="AK128" s="14"/>
      <c r="AL128" s="14"/>
      <c r="AM128" s="14"/>
      <c r="AN128" s="14"/>
      <c r="AO128" s="14"/>
    </row>
    <row r="129" spans="1:41" ht="15.75" customHeight="1" x14ac:dyDescent="0.25">
      <c r="A129" s="2042"/>
      <c r="B129" s="1808" t="s">
        <v>441</v>
      </c>
      <c r="C129" s="690">
        <f>C125/SUM(C123:C126)</f>
        <v>0.65753424657534243</v>
      </c>
      <c r="D129" s="1895">
        <f t="shared" ref="D129:R129" si="33">D125/SUM(D123:D126)</f>
        <v>0.76631578947368417</v>
      </c>
      <c r="E129" s="1895">
        <f t="shared" si="33"/>
        <v>0.67100977198697065</v>
      </c>
      <c r="F129" s="1895">
        <f t="shared" si="33"/>
        <v>0.62285714285714289</v>
      </c>
      <c r="G129" s="1895">
        <f t="shared" si="33"/>
        <v>0.82666666666666666</v>
      </c>
      <c r="H129" s="1895">
        <f t="shared" si="33"/>
        <v>0.83333333333333337</v>
      </c>
      <c r="I129" s="1895">
        <f t="shared" si="33"/>
        <v>0.55555555555555558</v>
      </c>
      <c r="J129" s="1895">
        <f t="shared" si="33"/>
        <v>0.75445121468703014</v>
      </c>
      <c r="K129" s="1895">
        <f t="shared" si="33"/>
        <v>0.64441416893732972</v>
      </c>
      <c r="L129" s="1895">
        <f t="shared" si="33"/>
        <v>0.79729729729729726</v>
      </c>
      <c r="M129" s="1895">
        <f t="shared" si="33"/>
        <v>0.65463297232250306</v>
      </c>
      <c r="N129" s="1895">
        <f t="shared" si="33"/>
        <v>0.68170103092783507</v>
      </c>
      <c r="O129" s="1895">
        <f t="shared" si="33"/>
        <v>0.69047619047619047</v>
      </c>
      <c r="P129" s="1895">
        <f t="shared" si="33"/>
        <v>0.67350746268656714</v>
      </c>
      <c r="Q129" s="1896">
        <f t="shared" si="33"/>
        <v>0.8148984198645598</v>
      </c>
      <c r="R129" s="690">
        <f t="shared" si="33"/>
        <v>0.72807807807807812</v>
      </c>
      <c r="S129" s="2093"/>
      <c r="T129" s="15"/>
      <c r="U129" s="15"/>
      <c r="V129" s="15"/>
      <c r="W129" s="16"/>
      <c r="X129" s="14"/>
      <c r="Y129" s="14"/>
      <c r="Z129" s="14"/>
      <c r="AA129" s="14"/>
      <c r="AB129" s="14"/>
      <c r="AC129" s="14"/>
      <c r="AD129" s="14"/>
      <c r="AE129" s="14"/>
      <c r="AF129" s="14"/>
      <c r="AG129" s="14"/>
      <c r="AH129" s="14"/>
      <c r="AI129" s="14"/>
      <c r="AJ129" s="14"/>
      <c r="AK129" s="14"/>
      <c r="AL129" s="14"/>
      <c r="AM129" s="14"/>
      <c r="AN129" s="14"/>
      <c r="AO129" s="14"/>
    </row>
    <row r="130" spans="1:41" ht="18.75" customHeight="1" thickBot="1" x14ac:dyDescent="0.3">
      <c r="A130" s="2043"/>
      <c r="B130" s="81" t="s">
        <v>882</v>
      </c>
      <c r="C130" s="691">
        <f t="shared" ref="C130:R130" si="34">C126/SUM(C123:C126)</f>
        <v>8.2191780821917804E-2</v>
      </c>
      <c r="D130" s="1897">
        <f t="shared" si="34"/>
        <v>3.7894736842105266E-2</v>
      </c>
      <c r="E130" s="1897">
        <f t="shared" si="34"/>
        <v>5.5374592833876218E-2</v>
      </c>
      <c r="F130" s="1897">
        <f t="shared" si="34"/>
        <v>1.1428571428571429E-2</v>
      </c>
      <c r="G130" s="1897">
        <f t="shared" si="34"/>
        <v>5.3333333333333337E-2</v>
      </c>
      <c r="H130" s="1897">
        <f t="shared" si="34"/>
        <v>0.1111111111111111</v>
      </c>
      <c r="I130" s="1897">
        <f t="shared" si="34"/>
        <v>0.14814814814814814</v>
      </c>
      <c r="J130" s="1897">
        <f t="shared" si="34"/>
        <v>3.9566352773601328E-2</v>
      </c>
      <c r="K130" s="1897">
        <f t="shared" si="34"/>
        <v>4.7683923705722074E-2</v>
      </c>
      <c r="L130" s="1897">
        <f t="shared" si="34"/>
        <v>3.7162162162162164E-2</v>
      </c>
      <c r="M130" s="1897">
        <f t="shared" si="34"/>
        <v>3.7304452466907341E-2</v>
      </c>
      <c r="N130" s="1897">
        <f t="shared" si="34"/>
        <v>2.3195876288659795E-2</v>
      </c>
      <c r="O130" s="1897">
        <f t="shared" si="34"/>
        <v>9.5238095238095233E-2</v>
      </c>
      <c r="P130" s="1897">
        <f t="shared" si="34"/>
        <v>3.5447761194029849E-2</v>
      </c>
      <c r="Q130" s="1898">
        <f t="shared" si="34"/>
        <v>2.0316027088036117E-2</v>
      </c>
      <c r="R130" s="697">
        <f t="shared" si="34"/>
        <v>3.888888888888889E-2</v>
      </c>
      <c r="S130" s="2094"/>
      <c r="T130" s="15"/>
      <c r="U130" s="15"/>
      <c r="V130" s="17"/>
      <c r="W130" s="16"/>
      <c r="X130" s="14"/>
      <c r="Y130" s="14"/>
      <c r="Z130" s="14"/>
      <c r="AA130" s="14"/>
      <c r="AB130" s="14"/>
      <c r="AC130" s="14"/>
      <c r="AD130" s="14"/>
      <c r="AE130" s="14"/>
      <c r="AF130" s="14"/>
      <c r="AG130" s="14"/>
      <c r="AH130" s="14"/>
      <c r="AI130" s="14"/>
      <c r="AJ130" s="14"/>
      <c r="AK130" s="14"/>
      <c r="AL130" s="14"/>
      <c r="AM130" s="14"/>
      <c r="AN130" s="14"/>
      <c r="AO130" s="14"/>
    </row>
    <row r="131" spans="1:41" ht="15.75" customHeight="1" thickBot="1" x14ac:dyDescent="0.3">
      <c r="A131" s="2048" t="s">
        <v>833</v>
      </c>
      <c r="B131" s="2049"/>
      <c r="C131" s="2049"/>
      <c r="D131" s="2049"/>
      <c r="E131" s="2049"/>
      <c r="F131" s="2049"/>
      <c r="G131" s="2049"/>
      <c r="H131" s="2049"/>
      <c r="I131" s="2049"/>
      <c r="J131" s="2049"/>
      <c r="K131" s="2049"/>
      <c r="L131" s="2049"/>
      <c r="M131" s="2049"/>
      <c r="N131" s="2049"/>
      <c r="O131" s="2049"/>
      <c r="P131" s="2049"/>
      <c r="Q131" s="2049"/>
      <c r="R131" s="2049"/>
      <c r="S131" s="2050"/>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row>
    <row r="132" spans="1:41" ht="71.25" customHeight="1" thickBot="1" x14ac:dyDescent="0.3">
      <c r="A132" s="75"/>
      <c r="B132" s="161" t="s">
        <v>97</v>
      </c>
      <c r="C132" s="724" t="s">
        <v>80</v>
      </c>
      <c r="D132" s="170" t="s">
        <v>81</v>
      </c>
      <c r="E132" s="170" t="s">
        <v>82</v>
      </c>
      <c r="F132" s="170" t="s">
        <v>83</v>
      </c>
      <c r="G132" s="170" t="s">
        <v>84</v>
      </c>
      <c r="H132" s="170" t="s">
        <v>85</v>
      </c>
      <c r="I132" s="170" t="s">
        <v>86</v>
      </c>
      <c r="J132" s="170" t="s">
        <v>87</v>
      </c>
      <c r="K132" s="170" t="s">
        <v>88</v>
      </c>
      <c r="L132" s="170" t="s">
        <v>89</v>
      </c>
      <c r="M132" s="170" t="s">
        <v>90</v>
      </c>
      <c r="N132" s="170" t="s">
        <v>91</v>
      </c>
      <c r="O132" s="170" t="s">
        <v>92</v>
      </c>
      <c r="P132" s="170" t="s">
        <v>93</v>
      </c>
      <c r="Q132" s="171" t="s">
        <v>94</v>
      </c>
      <c r="R132" s="161" t="s">
        <v>95</v>
      </c>
      <c r="S132" s="161" t="s">
        <v>442</v>
      </c>
      <c r="T132" s="15"/>
      <c r="U132" s="15"/>
      <c r="V132" s="15"/>
      <c r="W132" s="16"/>
      <c r="X132" s="14"/>
      <c r="Y132" s="15"/>
      <c r="Z132" s="15"/>
      <c r="AA132" s="15"/>
      <c r="AB132" s="15"/>
      <c r="AC132" s="15"/>
      <c r="AD132" s="15"/>
      <c r="AE132" s="15"/>
      <c r="AF132" s="15"/>
      <c r="AG132" s="15"/>
      <c r="AH132" s="15"/>
      <c r="AI132" s="15"/>
      <c r="AJ132" s="15"/>
      <c r="AK132" s="15"/>
      <c r="AL132" s="15"/>
      <c r="AM132" s="15"/>
      <c r="AN132" s="15"/>
      <c r="AO132" s="16"/>
    </row>
    <row r="133" spans="1:41" ht="15.75" customHeight="1" thickBot="1" x14ac:dyDescent="0.3">
      <c r="A133" s="2051" t="s">
        <v>76</v>
      </c>
      <c r="B133" s="2052"/>
      <c r="C133" s="2052"/>
      <c r="D133" s="2052"/>
      <c r="E133" s="2052"/>
      <c r="F133" s="2052"/>
      <c r="G133" s="2052"/>
      <c r="H133" s="2052"/>
      <c r="I133" s="2052"/>
      <c r="J133" s="2052"/>
      <c r="K133" s="2052"/>
      <c r="L133" s="2052"/>
      <c r="M133" s="2052"/>
      <c r="N133" s="2052"/>
      <c r="O133" s="2052"/>
      <c r="P133" s="2052"/>
      <c r="Q133" s="2052"/>
      <c r="R133" s="2052"/>
      <c r="S133" s="2053"/>
      <c r="T133" s="15"/>
      <c r="U133" s="15"/>
      <c r="V133" s="15"/>
      <c r="W133" s="16"/>
      <c r="X133" s="14"/>
      <c r="Y133" s="15"/>
      <c r="Z133" s="15"/>
      <c r="AA133" s="15"/>
      <c r="AB133" s="15"/>
      <c r="AC133" s="15"/>
      <c r="AD133" s="15"/>
      <c r="AE133" s="15"/>
      <c r="AF133" s="17"/>
      <c r="AG133" s="15"/>
      <c r="AH133" s="15"/>
      <c r="AI133" s="15"/>
      <c r="AJ133" s="15"/>
      <c r="AK133" s="15"/>
      <c r="AL133" s="15"/>
      <c r="AM133" s="15"/>
      <c r="AN133" s="17"/>
      <c r="AO133" s="16"/>
    </row>
    <row r="134" spans="1:41" ht="17.25" customHeight="1" x14ac:dyDescent="0.25">
      <c r="A134" s="2041" t="s">
        <v>44</v>
      </c>
      <c r="B134" s="1706" t="s">
        <v>78</v>
      </c>
      <c r="C134" s="391">
        <v>0</v>
      </c>
      <c r="D134" s="391">
        <v>6</v>
      </c>
      <c r="E134" s="391">
        <v>9</v>
      </c>
      <c r="F134" s="391">
        <v>8</v>
      </c>
      <c r="G134" s="391">
        <v>4</v>
      </c>
      <c r="H134" s="391">
        <v>0</v>
      </c>
      <c r="I134" s="391">
        <v>3</v>
      </c>
      <c r="J134" s="391">
        <v>427</v>
      </c>
      <c r="K134" s="391">
        <v>53</v>
      </c>
      <c r="L134" s="391">
        <v>11</v>
      </c>
      <c r="M134" s="391">
        <v>118</v>
      </c>
      <c r="N134" s="391">
        <v>31</v>
      </c>
      <c r="O134" s="391">
        <v>2</v>
      </c>
      <c r="P134" s="391">
        <v>20</v>
      </c>
      <c r="Q134" s="392">
        <v>13</v>
      </c>
      <c r="R134" s="665">
        <f t="shared" ref="R134:R145" si="35">SUM(C134:Q134)</f>
        <v>705</v>
      </c>
      <c r="S134" s="695">
        <f>R134/SUM(R134:R137)</f>
        <v>0.22523961661341854</v>
      </c>
      <c r="T134" s="15"/>
      <c r="U134" s="15"/>
      <c r="V134" s="15"/>
      <c r="W134" s="16"/>
      <c r="X134" s="14"/>
      <c r="Y134" s="15"/>
      <c r="Z134" s="15"/>
      <c r="AA134" s="15"/>
      <c r="AB134" s="15"/>
      <c r="AC134" s="15"/>
      <c r="AD134" s="15"/>
      <c r="AE134" s="15"/>
      <c r="AF134" s="17"/>
      <c r="AG134" s="15"/>
      <c r="AH134" s="15"/>
      <c r="AI134" s="15"/>
      <c r="AJ134" s="15"/>
      <c r="AK134" s="15"/>
      <c r="AL134" s="15"/>
      <c r="AM134" s="15"/>
      <c r="AN134" s="17"/>
      <c r="AO134" s="16"/>
    </row>
    <row r="135" spans="1:41" ht="17.25" customHeight="1" x14ac:dyDescent="0.25">
      <c r="A135" s="2042"/>
      <c r="B135" s="1687" t="s">
        <v>79</v>
      </c>
      <c r="C135" s="394">
        <v>2</v>
      </c>
      <c r="D135" s="394">
        <v>23</v>
      </c>
      <c r="E135" s="394">
        <v>9</v>
      </c>
      <c r="F135" s="394">
        <v>11</v>
      </c>
      <c r="G135" s="394">
        <v>1</v>
      </c>
      <c r="H135" s="394">
        <v>0</v>
      </c>
      <c r="I135" s="394">
        <v>5</v>
      </c>
      <c r="J135" s="394">
        <v>271</v>
      </c>
      <c r="K135" s="394">
        <v>34</v>
      </c>
      <c r="L135" s="394">
        <v>4</v>
      </c>
      <c r="M135" s="394">
        <v>76</v>
      </c>
      <c r="N135" s="394">
        <v>38</v>
      </c>
      <c r="O135" s="394">
        <v>6</v>
      </c>
      <c r="P135" s="394">
        <v>21</v>
      </c>
      <c r="Q135" s="395">
        <v>9</v>
      </c>
      <c r="R135" s="666">
        <f t="shared" ref="R135" si="36">SUM(C135:Q135)</f>
        <v>510</v>
      </c>
      <c r="S135" s="696">
        <f>R135/SUM(R134:R137)</f>
        <v>0.16293929712460065</v>
      </c>
      <c r="T135" s="15"/>
      <c r="U135" s="15"/>
      <c r="V135" s="15"/>
      <c r="W135" s="16"/>
      <c r="X135" s="14"/>
      <c r="Y135" s="15"/>
      <c r="Z135" s="15"/>
      <c r="AA135" s="15"/>
      <c r="AB135" s="15"/>
      <c r="AC135" s="15"/>
      <c r="AD135" s="15"/>
      <c r="AE135" s="15"/>
      <c r="AF135" s="17"/>
      <c r="AG135" s="15"/>
      <c r="AH135" s="15"/>
      <c r="AI135" s="15"/>
      <c r="AJ135" s="15"/>
      <c r="AK135" s="15"/>
      <c r="AL135" s="15"/>
      <c r="AM135" s="15"/>
      <c r="AN135" s="17"/>
      <c r="AO135" s="16"/>
    </row>
    <row r="136" spans="1:41" ht="17.25" customHeight="1" x14ac:dyDescent="0.25">
      <c r="A136" s="2042"/>
      <c r="B136" s="1687" t="s">
        <v>441</v>
      </c>
      <c r="C136" s="394">
        <v>6</v>
      </c>
      <c r="D136" s="394">
        <v>34</v>
      </c>
      <c r="E136" s="394">
        <v>29</v>
      </c>
      <c r="F136" s="394">
        <v>11</v>
      </c>
      <c r="G136" s="394">
        <v>7</v>
      </c>
      <c r="H136" s="394">
        <v>1</v>
      </c>
      <c r="I136" s="394">
        <v>3</v>
      </c>
      <c r="J136" s="394">
        <v>1276</v>
      </c>
      <c r="K136" s="394">
        <v>35</v>
      </c>
      <c r="L136" s="394">
        <v>27</v>
      </c>
      <c r="M136" s="394">
        <v>235</v>
      </c>
      <c r="N136" s="394">
        <v>71</v>
      </c>
      <c r="O136" s="394">
        <v>11</v>
      </c>
      <c r="P136" s="394">
        <v>42</v>
      </c>
      <c r="Q136" s="395">
        <v>79</v>
      </c>
      <c r="R136" s="666">
        <f t="shared" si="35"/>
        <v>1867</v>
      </c>
      <c r="S136" s="696">
        <f>R136/SUM(R134:R137)</f>
        <v>0.59648562300319485</v>
      </c>
      <c r="T136" s="15"/>
      <c r="U136" s="15"/>
      <c r="V136" s="15"/>
      <c r="W136" s="16"/>
      <c r="X136" s="14"/>
      <c r="Y136" s="15"/>
      <c r="Z136" s="15"/>
      <c r="AA136" s="15"/>
      <c r="AB136" s="15"/>
      <c r="AC136" s="15"/>
      <c r="AD136" s="15"/>
      <c r="AE136" s="15"/>
      <c r="AF136" s="17"/>
      <c r="AG136" s="15"/>
      <c r="AH136" s="15"/>
      <c r="AI136" s="15"/>
      <c r="AJ136" s="15"/>
      <c r="AK136" s="15"/>
      <c r="AL136" s="15"/>
      <c r="AM136" s="15"/>
      <c r="AN136" s="17"/>
      <c r="AO136" s="16"/>
    </row>
    <row r="137" spans="1:41" ht="17.25" customHeight="1" thickBot="1" x14ac:dyDescent="0.3">
      <c r="A137" s="2043"/>
      <c r="B137" s="1688" t="s">
        <v>883</v>
      </c>
      <c r="C137" s="397">
        <v>0</v>
      </c>
      <c r="D137" s="397">
        <v>2</v>
      </c>
      <c r="E137" s="397">
        <v>2</v>
      </c>
      <c r="F137" s="397">
        <v>0</v>
      </c>
      <c r="G137" s="397">
        <v>2</v>
      </c>
      <c r="H137" s="397">
        <v>0</v>
      </c>
      <c r="I137" s="397"/>
      <c r="J137" s="397">
        <v>28</v>
      </c>
      <c r="K137" s="397">
        <v>4</v>
      </c>
      <c r="L137" s="397">
        <v>1</v>
      </c>
      <c r="M137" s="397">
        <v>6</v>
      </c>
      <c r="N137" s="397">
        <v>2</v>
      </c>
      <c r="O137" s="397">
        <v>0</v>
      </c>
      <c r="P137" s="397">
        <v>0</v>
      </c>
      <c r="Q137" s="398">
        <v>1</v>
      </c>
      <c r="R137" s="667">
        <f t="shared" si="35"/>
        <v>48</v>
      </c>
      <c r="S137" s="697">
        <f>R137/SUM(R134:R137)</f>
        <v>1.5335463258785943E-2</v>
      </c>
      <c r="T137" s="15"/>
      <c r="U137" s="15"/>
      <c r="V137" s="15"/>
      <c r="W137" s="16"/>
      <c r="X137" s="14"/>
      <c r="Y137" s="15"/>
      <c r="Z137" s="15"/>
      <c r="AA137" s="15"/>
      <c r="AB137" s="15"/>
      <c r="AC137" s="15"/>
      <c r="AD137" s="15"/>
      <c r="AE137" s="15"/>
      <c r="AF137" s="15"/>
      <c r="AG137" s="15"/>
      <c r="AH137" s="15"/>
      <c r="AI137" s="15"/>
      <c r="AJ137" s="15"/>
      <c r="AK137" s="15"/>
      <c r="AL137" s="15"/>
      <c r="AM137" s="15"/>
      <c r="AN137" s="15"/>
      <c r="AO137" s="16"/>
    </row>
    <row r="138" spans="1:41" ht="17.25" customHeight="1" x14ac:dyDescent="0.25">
      <c r="A138" s="2057" t="s">
        <v>48</v>
      </c>
      <c r="B138" s="1718" t="s">
        <v>78</v>
      </c>
      <c r="C138" s="381">
        <v>0</v>
      </c>
      <c r="D138" s="381">
        <v>21</v>
      </c>
      <c r="E138" s="381">
        <v>27</v>
      </c>
      <c r="F138" s="381">
        <v>18</v>
      </c>
      <c r="G138" s="381">
        <v>5</v>
      </c>
      <c r="H138" s="381">
        <v>2</v>
      </c>
      <c r="I138" s="381">
        <v>3</v>
      </c>
      <c r="J138" s="381">
        <v>780</v>
      </c>
      <c r="K138" s="381">
        <v>63</v>
      </c>
      <c r="L138" s="381">
        <v>12</v>
      </c>
      <c r="M138" s="381">
        <v>350</v>
      </c>
      <c r="N138" s="381">
        <v>52</v>
      </c>
      <c r="O138" s="381">
        <v>2</v>
      </c>
      <c r="P138" s="381">
        <v>47</v>
      </c>
      <c r="Q138" s="382">
        <v>17</v>
      </c>
      <c r="R138" s="1746">
        <f t="shared" ref="R138" si="37">SUM(C138:Q138)</f>
        <v>1399</v>
      </c>
      <c r="S138" s="1473">
        <f>R138/SUM(R138:R141)</f>
        <v>0.17559934730764404</v>
      </c>
      <c r="T138" s="15"/>
      <c r="U138" s="15"/>
      <c r="V138" s="15"/>
      <c r="W138" s="16"/>
      <c r="X138" s="14"/>
      <c r="Y138" s="15"/>
      <c r="Z138" s="15"/>
      <c r="AA138" s="15"/>
      <c r="AB138" s="15"/>
      <c r="AC138" s="15"/>
      <c r="AD138" s="15"/>
      <c r="AE138" s="15"/>
      <c r="AF138" s="17"/>
      <c r="AG138" s="15"/>
      <c r="AH138" s="15"/>
      <c r="AI138" s="15"/>
      <c r="AJ138" s="15"/>
      <c r="AK138" s="15"/>
      <c r="AL138" s="15"/>
      <c r="AM138" s="15"/>
      <c r="AN138" s="17"/>
      <c r="AO138" s="16"/>
    </row>
    <row r="139" spans="1:41" ht="17.25" customHeight="1" x14ac:dyDescent="0.25">
      <c r="A139" s="2058"/>
      <c r="B139" s="1720" t="s">
        <v>79</v>
      </c>
      <c r="C139" s="388">
        <v>2</v>
      </c>
      <c r="D139" s="388">
        <v>32</v>
      </c>
      <c r="E139" s="388">
        <v>31</v>
      </c>
      <c r="F139" s="388">
        <v>12</v>
      </c>
      <c r="G139" s="388">
        <v>6</v>
      </c>
      <c r="H139" s="388">
        <v>0</v>
      </c>
      <c r="I139" s="388">
        <v>6</v>
      </c>
      <c r="J139" s="388">
        <v>534</v>
      </c>
      <c r="K139" s="388">
        <v>36</v>
      </c>
      <c r="L139" s="388">
        <v>13</v>
      </c>
      <c r="M139" s="388">
        <v>201</v>
      </c>
      <c r="N139" s="388">
        <v>78</v>
      </c>
      <c r="O139" s="388">
        <v>5</v>
      </c>
      <c r="P139" s="388">
        <v>43</v>
      </c>
      <c r="Q139" s="389">
        <v>14</v>
      </c>
      <c r="R139" s="1747">
        <f t="shared" si="35"/>
        <v>1013</v>
      </c>
      <c r="S139" s="1748">
        <f>R139/SUM(R138:R141)</f>
        <v>0.12714949165306891</v>
      </c>
      <c r="T139" s="15"/>
      <c r="U139" s="15"/>
      <c r="V139" s="15"/>
      <c r="W139" s="16"/>
      <c r="X139" s="14"/>
      <c r="Y139" s="15"/>
      <c r="Z139" s="15"/>
      <c r="AA139" s="15"/>
      <c r="AB139" s="15"/>
      <c r="AC139" s="15"/>
      <c r="AD139" s="15"/>
      <c r="AE139" s="15"/>
      <c r="AF139" s="15"/>
      <c r="AG139" s="15"/>
      <c r="AH139" s="15"/>
      <c r="AI139" s="15"/>
      <c r="AJ139" s="15"/>
      <c r="AK139" s="15"/>
      <c r="AL139" s="15"/>
      <c r="AM139" s="15"/>
      <c r="AN139" s="15"/>
      <c r="AO139" s="16"/>
    </row>
    <row r="140" spans="1:41" ht="17.25" customHeight="1" x14ac:dyDescent="0.25">
      <c r="A140" s="2058"/>
      <c r="B140" s="1720" t="s">
        <v>441</v>
      </c>
      <c r="C140" s="388">
        <v>22</v>
      </c>
      <c r="D140" s="388">
        <v>113</v>
      </c>
      <c r="E140" s="388">
        <v>78</v>
      </c>
      <c r="F140" s="388">
        <v>48</v>
      </c>
      <c r="G140" s="388">
        <v>30</v>
      </c>
      <c r="H140" s="388">
        <v>8</v>
      </c>
      <c r="I140" s="388">
        <v>8</v>
      </c>
      <c r="J140" s="388">
        <v>3300</v>
      </c>
      <c r="K140" s="388">
        <v>166</v>
      </c>
      <c r="L140" s="388">
        <v>74</v>
      </c>
      <c r="M140" s="388">
        <v>826</v>
      </c>
      <c r="N140" s="388">
        <v>190</v>
      </c>
      <c r="O140" s="388">
        <v>23</v>
      </c>
      <c r="P140" s="388">
        <v>153</v>
      </c>
      <c r="Q140" s="389">
        <v>130</v>
      </c>
      <c r="R140" s="1747">
        <f t="shared" si="35"/>
        <v>5169</v>
      </c>
      <c r="S140" s="1748">
        <f>R140/SUM(R138:R141)</f>
        <v>0.64880130538471192</v>
      </c>
      <c r="T140" s="15"/>
      <c r="U140" s="15"/>
      <c r="V140" s="15"/>
      <c r="W140" s="16"/>
      <c r="X140" s="14"/>
      <c r="Y140" s="15"/>
      <c r="Z140" s="15"/>
      <c r="AA140" s="15"/>
      <c r="AB140" s="15"/>
      <c r="AC140" s="15"/>
      <c r="AD140" s="15"/>
      <c r="AE140" s="15"/>
      <c r="AF140" s="15"/>
      <c r="AG140" s="15"/>
      <c r="AH140" s="15"/>
      <c r="AI140" s="15"/>
      <c r="AJ140" s="15"/>
      <c r="AK140" s="15"/>
      <c r="AL140" s="15"/>
      <c r="AM140" s="15"/>
      <c r="AN140" s="15"/>
      <c r="AO140" s="16"/>
    </row>
    <row r="141" spans="1:41" ht="17.25" customHeight="1" thickBot="1" x14ac:dyDescent="0.3">
      <c r="A141" s="2060"/>
      <c r="B141" s="1722" t="s">
        <v>883</v>
      </c>
      <c r="C141" s="386">
        <v>0</v>
      </c>
      <c r="D141" s="386">
        <v>3</v>
      </c>
      <c r="E141" s="386">
        <v>6</v>
      </c>
      <c r="F141" s="386">
        <v>5</v>
      </c>
      <c r="G141" s="386">
        <v>2</v>
      </c>
      <c r="H141" s="386"/>
      <c r="I141" s="386"/>
      <c r="J141" s="386">
        <v>258</v>
      </c>
      <c r="K141" s="386">
        <v>11</v>
      </c>
      <c r="L141" s="386">
        <v>10</v>
      </c>
      <c r="M141" s="386">
        <v>51</v>
      </c>
      <c r="N141" s="386">
        <v>20</v>
      </c>
      <c r="O141" s="386">
        <v>6</v>
      </c>
      <c r="P141" s="386">
        <v>9</v>
      </c>
      <c r="Q141" s="387">
        <v>5</v>
      </c>
      <c r="R141" s="1749">
        <f t="shared" si="35"/>
        <v>386</v>
      </c>
      <c r="S141" s="1004">
        <f>R141/SUM(R138:R141)</f>
        <v>4.8449855654575123E-2</v>
      </c>
      <c r="T141" s="15"/>
      <c r="U141" s="15"/>
      <c r="V141" s="15"/>
      <c r="W141" s="16"/>
      <c r="X141" s="14"/>
      <c r="Y141" s="15"/>
      <c r="Z141" s="15"/>
      <c r="AA141" s="15"/>
      <c r="AB141" s="15"/>
      <c r="AC141" s="15"/>
      <c r="AD141" s="15"/>
      <c r="AE141" s="15"/>
      <c r="AF141" s="15"/>
      <c r="AG141" s="15"/>
      <c r="AH141" s="15"/>
      <c r="AI141" s="15"/>
      <c r="AJ141" s="15"/>
      <c r="AK141" s="15"/>
      <c r="AL141" s="15"/>
      <c r="AM141" s="15"/>
      <c r="AN141" s="15"/>
      <c r="AO141" s="16"/>
    </row>
    <row r="142" spans="1:41" ht="17.25" customHeight="1" x14ac:dyDescent="0.25">
      <c r="A142" s="2041" t="s">
        <v>45</v>
      </c>
      <c r="B142" s="1706" t="s">
        <v>78</v>
      </c>
      <c r="C142" s="391">
        <v>2</v>
      </c>
      <c r="D142" s="391">
        <v>10</v>
      </c>
      <c r="E142" s="391">
        <v>13</v>
      </c>
      <c r="F142" s="391">
        <v>3</v>
      </c>
      <c r="G142" s="391">
        <v>1</v>
      </c>
      <c r="H142" s="391">
        <v>0</v>
      </c>
      <c r="I142" s="391">
        <v>0</v>
      </c>
      <c r="J142" s="391">
        <v>272</v>
      </c>
      <c r="K142" s="391">
        <v>19</v>
      </c>
      <c r="L142" s="391">
        <v>5</v>
      </c>
      <c r="M142" s="391">
        <v>168</v>
      </c>
      <c r="N142" s="391">
        <v>18</v>
      </c>
      <c r="O142" s="391">
        <v>0</v>
      </c>
      <c r="P142" s="391">
        <v>10</v>
      </c>
      <c r="Q142" s="392">
        <v>3</v>
      </c>
      <c r="R142" s="665">
        <f t="shared" si="35"/>
        <v>524</v>
      </c>
      <c r="S142" s="695">
        <f>R142/SUM(R142:R145)</f>
        <v>5.1917170316060635E-2</v>
      </c>
      <c r="T142" s="15"/>
      <c r="U142" s="15"/>
      <c r="V142" s="15"/>
      <c r="W142" s="16"/>
      <c r="X142" s="14"/>
      <c r="Y142" s="15"/>
      <c r="Z142" s="15"/>
      <c r="AA142" s="15"/>
      <c r="AB142" s="15"/>
      <c r="AC142" s="15"/>
      <c r="AD142" s="15"/>
      <c r="AE142" s="15"/>
      <c r="AF142" s="17"/>
      <c r="AG142" s="15"/>
      <c r="AH142" s="15"/>
      <c r="AI142" s="15"/>
      <c r="AJ142" s="15"/>
      <c r="AK142" s="15"/>
      <c r="AL142" s="15"/>
      <c r="AM142" s="15"/>
      <c r="AN142" s="17"/>
      <c r="AO142" s="16"/>
    </row>
    <row r="143" spans="1:41" ht="17.25" customHeight="1" x14ac:dyDescent="0.25">
      <c r="A143" s="2042"/>
      <c r="B143" s="1687" t="s">
        <v>79</v>
      </c>
      <c r="C143" s="394">
        <v>6</v>
      </c>
      <c r="D143" s="394">
        <v>22</v>
      </c>
      <c r="E143" s="394">
        <v>20</v>
      </c>
      <c r="F143" s="394">
        <v>5</v>
      </c>
      <c r="G143" s="394">
        <v>1</v>
      </c>
      <c r="H143" s="394">
        <v>0</v>
      </c>
      <c r="I143" s="394">
        <v>2</v>
      </c>
      <c r="J143" s="394">
        <v>300</v>
      </c>
      <c r="K143" s="394">
        <v>15</v>
      </c>
      <c r="L143" s="394">
        <v>3</v>
      </c>
      <c r="M143" s="394">
        <v>115</v>
      </c>
      <c r="N143" s="394">
        <v>49</v>
      </c>
      <c r="O143" s="394">
        <v>5</v>
      </c>
      <c r="P143" s="394">
        <v>25</v>
      </c>
      <c r="Q143" s="395">
        <v>6</v>
      </c>
      <c r="R143" s="666">
        <f t="shared" si="35"/>
        <v>574</v>
      </c>
      <c r="S143" s="696">
        <f>R143/SUM(R143:R145)</f>
        <v>5.998536942209217E-2</v>
      </c>
      <c r="T143" s="15"/>
      <c r="U143" s="15"/>
      <c r="V143" s="15"/>
      <c r="W143" s="16"/>
      <c r="X143" s="14"/>
      <c r="Y143" s="15"/>
      <c r="Z143" s="15"/>
      <c r="AA143" s="15"/>
      <c r="AB143" s="15"/>
      <c r="AC143" s="15"/>
      <c r="AD143" s="15"/>
      <c r="AE143" s="15"/>
      <c r="AF143" s="15"/>
      <c r="AG143" s="15"/>
      <c r="AH143" s="15"/>
      <c r="AI143" s="15"/>
      <c r="AJ143" s="15"/>
      <c r="AK143" s="15"/>
      <c r="AL143" s="15"/>
      <c r="AM143" s="15"/>
      <c r="AN143" s="15"/>
      <c r="AO143" s="16"/>
    </row>
    <row r="144" spans="1:41" ht="17.25" customHeight="1" x14ac:dyDescent="0.25">
      <c r="A144" s="2042"/>
      <c r="B144" s="1687" t="s">
        <v>441</v>
      </c>
      <c r="C144" s="394">
        <v>39</v>
      </c>
      <c r="D144" s="394">
        <v>230</v>
      </c>
      <c r="E144" s="394">
        <v>108</v>
      </c>
      <c r="F144" s="394">
        <v>61</v>
      </c>
      <c r="G144" s="394">
        <v>35</v>
      </c>
      <c r="H144" s="394">
        <v>12</v>
      </c>
      <c r="I144" s="394">
        <v>17</v>
      </c>
      <c r="J144" s="394">
        <v>5369</v>
      </c>
      <c r="K144" s="394">
        <v>279</v>
      </c>
      <c r="L144" s="394">
        <v>124</v>
      </c>
      <c r="M144" s="394">
        <v>1240</v>
      </c>
      <c r="N144" s="394">
        <v>418</v>
      </c>
      <c r="O144" s="394">
        <v>18</v>
      </c>
      <c r="P144" s="394">
        <v>258</v>
      </c>
      <c r="Q144" s="395">
        <v>209</v>
      </c>
      <c r="R144" s="666">
        <f t="shared" si="35"/>
        <v>8417</v>
      </c>
      <c r="S144" s="696">
        <f>R144/SUM(R143:R145)</f>
        <v>0.8796112446441634</v>
      </c>
      <c r="T144" s="15"/>
      <c r="U144" s="15"/>
      <c r="V144" s="15"/>
      <c r="W144" s="16"/>
      <c r="X144" s="14"/>
      <c r="Y144" s="15"/>
      <c r="Z144" s="15"/>
      <c r="AA144" s="15"/>
      <c r="AB144" s="15"/>
      <c r="AC144" s="15"/>
      <c r="AD144" s="15"/>
      <c r="AE144" s="15"/>
      <c r="AF144" s="15"/>
      <c r="AG144" s="15"/>
      <c r="AH144" s="15"/>
      <c r="AI144" s="15"/>
      <c r="AJ144" s="15"/>
      <c r="AK144" s="15"/>
      <c r="AL144" s="15"/>
      <c r="AM144" s="15"/>
      <c r="AN144" s="15"/>
      <c r="AO144" s="16"/>
    </row>
    <row r="145" spans="1:41" ht="17.25" customHeight="1" thickBot="1" x14ac:dyDescent="0.3">
      <c r="A145" s="2043"/>
      <c r="B145" s="1688" t="s">
        <v>883</v>
      </c>
      <c r="C145" s="397">
        <v>2</v>
      </c>
      <c r="D145" s="397">
        <v>11</v>
      </c>
      <c r="E145" s="397">
        <v>16</v>
      </c>
      <c r="F145" s="397">
        <v>3</v>
      </c>
      <c r="G145" s="397">
        <v>4</v>
      </c>
      <c r="H145" s="397">
        <v>2</v>
      </c>
      <c r="I145" s="397">
        <v>0</v>
      </c>
      <c r="J145" s="397">
        <v>383</v>
      </c>
      <c r="K145" s="397">
        <v>13</v>
      </c>
      <c r="L145" s="397">
        <v>12</v>
      </c>
      <c r="M145" s="397">
        <v>97</v>
      </c>
      <c r="N145" s="397">
        <v>18</v>
      </c>
      <c r="O145" s="397">
        <v>7</v>
      </c>
      <c r="P145" s="397">
        <v>5</v>
      </c>
      <c r="Q145" s="398">
        <v>5</v>
      </c>
      <c r="R145" s="667">
        <f t="shared" si="35"/>
        <v>578</v>
      </c>
      <c r="S145" s="697">
        <f>R145/SUM(R142:R145)</f>
        <v>5.7267413058555434E-2</v>
      </c>
      <c r="T145" s="15"/>
      <c r="U145" s="15"/>
      <c r="V145" s="15"/>
      <c r="W145" s="16"/>
      <c r="X145" s="14"/>
      <c r="Y145" s="15"/>
      <c r="Z145" s="15"/>
      <c r="AA145" s="15"/>
      <c r="AB145" s="15"/>
      <c r="AC145" s="15"/>
      <c r="AD145" s="15"/>
      <c r="AE145" s="15"/>
      <c r="AF145" s="17"/>
      <c r="AG145" s="15"/>
      <c r="AH145" s="15"/>
      <c r="AI145" s="15"/>
      <c r="AJ145" s="15"/>
      <c r="AK145" s="15"/>
      <c r="AL145" s="15"/>
      <c r="AM145" s="15"/>
      <c r="AN145" s="17"/>
      <c r="AO145" s="16"/>
    </row>
    <row r="146" spans="1:41" ht="17.25" customHeight="1" x14ac:dyDescent="0.25">
      <c r="A146" s="2057" t="s">
        <v>49</v>
      </c>
      <c r="B146" s="1718" t="s">
        <v>78</v>
      </c>
      <c r="C146" s="381">
        <v>0</v>
      </c>
      <c r="D146" s="381">
        <v>0</v>
      </c>
      <c r="E146" s="381">
        <v>0</v>
      </c>
      <c r="F146" s="381">
        <v>0</v>
      </c>
      <c r="G146" s="381">
        <v>0</v>
      </c>
      <c r="H146" s="381">
        <v>0</v>
      </c>
      <c r="I146" s="381">
        <v>0</v>
      </c>
      <c r="J146" s="381">
        <v>41</v>
      </c>
      <c r="K146" s="381">
        <v>1</v>
      </c>
      <c r="L146" s="381">
        <v>1</v>
      </c>
      <c r="M146" s="381">
        <v>1</v>
      </c>
      <c r="N146" s="381">
        <v>2</v>
      </c>
      <c r="O146" s="381">
        <v>0</v>
      </c>
      <c r="P146" s="381">
        <v>0</v>
      </c>
      <c r="Q146" s="382">
        <v>0</v>
      </c>
      <c r="R146" s="1746">
        <f t="shared" ref="R146" si="38">SUM(C146:Q146)</f>
        <v>46</v>
      </c>
      <c r="S146" s="1473">
        <f>R146/SUM(R146:R149)</f>
        <v>0.17424242424242425</v>
      </c>
      <c r="T146" s="15"/>
      <c r="U146" s="15"/>
      <c r="V146" s="15"/>
      <c r="W146" s="16"/>
      <c r="X146" s="14"/>
      <c r="Y146" s="15"/>
      <c r="Z146" s="15"/>
      <c r="AA146" s="15"/>
      <c r="AB146" s="15"/>
      <c r="AC146" s="15"/>
      <c r="AD146" s="15"/>
      <c r="AE146" s="15"/>
      <c r="AF146" s="17"/>
      <c r="AG146" s="15"/>
      <c r="AH146" s="15"/>
      <c r="AI146" s="15"/>
      <c r="AJ146" s="15"/>
      <c r="AK146" s="15"/>
      <c r="AL146" s="15"/>
      <c r="AM146" s="15"/>
      <c r="AN146" s="17"/>
      <c r="AO146" s="16"/>
    </row>
    <row r="147" spans="1:41" ht="17.25" customHeight="1" x14ac:dyDescent="0.25">
      <c r="A147" s="2058"/>
      <c r="B147" s="1720" t="s">
        <v>79</v>
      </c>
      <c r="C147" s="388">
        <v>0</v>
      </c>
      <c r="D147" s="388">
        <v>0</v>
      </c>
      <c r="E147" s="388">
        <v>0</v>
      </c>
      <c r="F147" s="388">
        <v>0</v>
      </c>
      <c r="G147" s="388">
        <v>0</v>
      </c>
      <c r="H147" s="388">
        <v>0</v>
      </c>
      <c r="I147" s="388">
        <v>0</v>
      </c>
      <c r="J147" s="388">
        <v>43</v>
      </c>
      <c r="K147" s="388">
        <v>0</v>
      </c>
      <c r="L147" s="388">
        <v>0</v>
      </c>
      <c r="M147" s="388">
        <v>6</v>
      </c>
      <c r="N147" s="388">
        <v>7</v>
      </c>
      <c r="O147" s="388">
        <v>0</v>
      </c>
      <c r="P147" s="388">
        <v>0</v>
      </c>
      <c r="Q147" s="389">
        <v>0</v>
      </c>
      <c r="R147" s="1747">
        <f t="shared" ref="R147:R153" si="39">SUM(C147:Q147)</f>
        <v>56</v>
      </c>
      <c r="S147" s="1748">
        <f>R147/SUM(R147:R149)</f>
        <v>0.25688073394495414</v>
      </c>
      <c r="T147" s="15"/>
      <c r="U147" s="15"/>
      <c r="V147" s="15"/>
      <c r="W147" s="16"/>
      <c r="X147" s="14"/>
      <c r="Y147" s="15"/>
      <c r="Z147" s="15"/>
      <c r="AA147" s="15"/>
      <c r="AB147" s="15"/>
      <c r="AC147" s="15"/>
      <c r="AD147" s="15"/>
      <c r="AE147" s="15"/>
      <c r="AF147" s="17"/>
      <c r="AG147" s="15"/>
      <c r="AH147" s="15"/>
      <c r="AI147" s="15"/>
      <c r="AJ147" s="15"/>
      <c r="AK147" s="15"/>
      <c r="AL147" s="15"/>
      <c r="AM147" s="15"/>
      <c r="AN147" s="17"/>
      <c r="AO147" s="16"/>
    </row>
    <row r="148" spans="1:41" ht="17.25" customHeight="1" x14ac:dyDescent="0.25">
      <c r="A148" s="2058"/>
      <c r="B148" s="1720" t="s">
        <v>441</v>
      </c>
      <c r="C148" s="388">
        <v>0</v>
      </c>
      <c r="D148" s="388">
        <v>6</v>
      </c>
      <c r="E148" s="388">
        <v>1</v>
      </c>
      <c r="F148" s="388">
        <v>0</v>
      </c>
      <c r="G148" s="388">
        <v>1</v>
      </c>
      <c r="H148" s="388">
        <v>0</v>
      </c>
      <c r="I148" s="388">
        <v>0</v>
      </c>
      <c r="J148" s="388">
        <v>109</v>
      </c>
      <c r="K148" s="388">
        <v>1</v>
      </c>
      <c r="L148" s="388">
        <v>1</v>
      </c>
      <c r="M148" s="388">
        <v>21</v>
      </c>
      <c r="N148" s="388">
        <v>9</v>
      </c>
      <c r="O148" s="388">
        <v>0</v>
      </c>
      <c r="P148" s="388">
        <v>1</v>
      </c>
      <c r="Q148" s="389">
        <v>1</v>
      </c>
      <c r="R148" s="1747">
        <f t="shared" si="39"/>
        <v>151</v>
      </c>
      <c r="S148" s="1748">
        <f>R148/SUM(R146:R149)</f>
        <v>0.57196969696969702</v>
      </c>
      <c r="T148" s="15"/>
      <c r="U148" s="15"/>
      <c r="V148" s="15"/>
      <c r="W148" s="16"/>
      <c r="X148" s="14"/>
      <c r="Y148" s="15"/>
      <c r="Z148" s="15"/>
      <c r="AA148" s="15"/>
      <c r="AB148" s="15"/>
      <c r="AC148" s="15"/>
      <c r="AD148" s="15"/>
      <c r="AE148" s="15"/>
      <c r="AF148" s="17"/>
      <c r="AG148" s="15"/>
      <c r="AH148" s="15"/>
      <c r="AI148" s="15"/>
      <c r="AJ148" s="15"/>
      <c r="AK148" s="15"/>
      <c r="AL148" s="15"/>
      <c r="AM148" s="15"/>
      <c r="AN148" s="17"/>
      <c r="AO148" s="16"/>
    </row>
    <row r="149" spans="1:41" ht="17.25" customHeight="1" thickBot="1" x14ac:dyDescent="0.3">
      <c r="A149" s="2058"/>
      <c r="B149" s="1722" t="s">
        <v>883</v>
      </c>
      <c r="C149" s="386">
        <v>0</v>
      </c>
      <c r="D149" s="386">
        <v>0</v>
      </c>
      <c r="E149" s="386">
        <v>0</v>
      </c>
      <c r="F149" s="386">
        <v>0</v>
      </c>
      <c r="G149" s="386">
        <v>0</v>
      </c>
      <c r="H149" s="386">
        <v>0</v>
      </c>
      <c r="I149" s="386">
        <v>0</v>
      </c>
      <c r="J149" s="386">
        <v>9</v>
      </c>
      <c r="K149" s="386">
        <v>0</v>
      </c>
      <c r="L149" s="386">
        <v>0</v>
      </c>
      <c r="M149" s="386">
        <v>2</v>
      </c>
      <c r="N149" s="386">
        <v>0</v>
      </c>
      <c r="O149" s="386">
        <v>0</v>
      </c>
      <c r="P149" s="386">
        <v>0</v>
      </c>
      <c r="Q149" s="387">
        <v>0</v>
      </c>
      <c r="R149" s="1749">
        <f t="shared" si="39"/>
        <v>11</v>
      </c>
      <c r="S149" s="1004">
        <f>R149/SUM(R147:R149)</f>
        <v>5.0458715596330278E-2</v>
      </c>
      <c r="T149" s="15"/>
      <c r="U149" s="15"/>
      <c r="V149" s="15"/>
      <c r="W149" s="16"/>
      <c r="X149" s="14"/>
      <c r="Y149" s="16"/>
      <c r="Z149" s="16"/>
      <c r="AA149" s="16"/>
      <c r="AB149" s="16"/>
      <c r="AC149" s="16"/>
      <c r="AD149" s="16"/>
      <c r="AE149" s="16"/>
      <c r="AF149" s="16"/>
      <c r="AG149" s="16"/>
      <c r="AH149" s="16"/>
      <c r="AI149" s="16"/>
      <c r="AJ149" s="16"/>
      <c r="AK149" s="16"/>
      <c r="AL149" s="16"/>
      <c r="AM149" s="16"/>
      <c r="AN149" s="16"/>
      <c r="AO149" s="15"/>
    </row>
    <row r="150" spans="1:41" ht="17.25" customHeight="1" thickTop="1" x14ac:dyDescent="0.25">
      <c r="A150" s="2059" t="s">
        <v>26</v>
      </c>
      <c r="B150" s="1715" t="s">
        <v>78</v>
      </c>
      <c r="C150" s="1710">
        <f>SUM(C134,C138,C142,C146)</f>
        <v>2</v>
      </c>
      <c r="D150" s="1710">
        <f t="shared" ref="D150:Q150" si="40">SUM(D134,D138,D142,D146)</f>
        <v>37</v>
      </c>
      <c r="E150" s="1710">
        <f t="shared" si="40"/>
        <v>49</v>
      </c>
      <c r="F150" s="1710">
        <f t="shared" si="40"/>
        <v>29</v>
      </c>
      <c r="G150" s="1710">
        <f t="shared" si="40"/>
        <v>10</v>
      </c>
      <c r="H150" s="1710">
        <f t="shared" si="40"/>
        <v>2</v>
      </c>
      <c r="I150" s="1710">
        <f t="shared" si="40"/>
        <v>6</v>
      </c>
      <c r="J150" s="1710">
        <f t="shared" si="40"/>
        <v>1520</v>
      </c>
      <c r="K150" s="1710">
        <f t="shared" si="40"/>
        <v>136</v>
      </c>
      <c r="L150" s="1710">
        <f t="shared" si="40"/>
        <v>29</v>
      </c>
      <c r="M150" s="1710">
        <f t="shared" si="40"/>
        <v>637</v>
      </c>
      <c r="N150" s="1710">
        <f t="shared" si="40"/>
        <v>103</v>
      </c>
      <c r="O150" s="1710">
        <f t="shared" si="40"/>
        <v>4</v>
      </c>
      <c r="P150" s="1710">
        <f t="shared" si="40"/>
        <v>77</v>
      </c>
      <c r="Q150" s="1710">
        <f t="shared" si="40"/>
        <v>33</v>
      </c>
      <c r="R150" s="1711">
        <f>SUM(C150:Q150)</f>
        <v>2674</v>
      </c>
      <c r="S150" s="1829">
        <f>R150/SUM(R150:R153)</f>
        <v>0.12463876200242378</v>
      </c>
      <c r="T150" s="15"/>
      <c r="U150" s="15"/>
      <c r="V150" s="15"/>
      <c r="W150" s="16"/>
      <c r="X150" s="14"/>
      <c r="Y150" s="16"/>
      <c r="Z150" s="16"/>
      <c r="AA150" s="16"/>
      <c r="AB150" s="16"/>
      <c r="AC150" s="16"/>
      <c r="AD150" s="16"/>
      <c r="AE150" s="16"/>
      <c r="AF150" s="16"/>
      <c r="AG150" s="16"/>
      <c r="AH150" s="16"/>
      <c r="AI150" s="16"/>
      <c r="AJ150" s="16"/>
      <c r="AK150" s="16"/>
      <c r="AL150" s="16"/>
      <c r="AM150" s="16"/>
      <c r="AN150" s="16"/>
      <c r="AO150" s="15"/>
    </row>
    <row r="151" spans="1:41" ht="17.25" customHeight="1" x14ac:dyDescent="0.25">
      <c r="A151" s="2042"/>
      <c r="B151" s="1687" t="s">
        <v>79</v>
      </c>
      <c r="C151" s="1710">
        <f t="shared" ref="C151:Q153" si="41">SUM(C135,C139,C143,C147)</f>
        <v>10</v>
      </c>
      <c r="D151" s="1710">
        <f t="shared" si="41"/>
        <v>77</v>
      </c>
      <c r="E151" s="1710">
        <f t="shared" si="41"/>
        <v>60</v>
      </c>
      <c r="F151" s="1710">
        <f t="shared" si="41"/>
        <v>28</v>
      </c>
      <c r="G151" s="1710">
        <f t="shared" si="41"/>
        <v>8</v>
      </c>
      <c r="H151" s="1710">
        <f t="shared" si="41"/>
        <v>0</v>
      </c>
      <c r="I151" s="1710">
        <f t="shared" si="41"/>
        <v>13</v>
      </c>
      <c r="J151" s="1710">
        <f t="shared" si="41"/>
        <v>1148</v>
      </c>
      <c r="K151" s="1710">
        <f t="shared" si="41"/>
        <v>85</v>
      </c>
      <c r="L151" s="1710">
        <f t="shared" si="41"/>
        <v>20</v>
      </c>
      <c r="M151" s="1710">
        <f t="shared" si="41"/>
        <v>398</v>
      </c>
      <c r="N151" s="1710">
        <f t="shared" si="41"/>
        <v>172</v>
      </c>
      <c r="O151" s="1710">
        <f t="shared" si="41"/>
        <v>16</v>
      </c>
      <c r="P151" s="1710">
        <f t="shared" si="41"/>
        <v>89</v>
      </c>
      <c r="Q151" s="1710">
        <f t="shared" si="41"/>
        <v>29</v>
      </c>
      <c r="R151" s="1711">
        <f>SUM(C151:Q151)</f>
        <v>2153</v>
      </c>
      <c r="S151" s="1712">
        <f>R151/SUM(R150:R153)</f>
        <v>0.10035424629439732</v>
      </c>
      <c r="T151" s="15"/>
      <c r="U151" s="15"/>
      <c r="V151" s="15"/>
      <c r="W151" s="16"/>
      <c r="X151" s="14"/>
      <c r="Y151" s="16"/>
      <c r="Z151" s="16"/>
      <c r="AA151" s="16"/>
      <c r="AB151" s="16"/>
      <c r="AC151" s="16"/>
      <c r="AD151" s="16"/>
      <c r="AE151" s="16"/>
      <c r="AF151" s="16"/>
      <c r="AG151" s="16"/>
      <c r="AH151" s="16"/>
      <c r="AI151" s="16"/>
      <c r="AJ151" s="16"/>
      <c r="AK151" s="16"/>
      <c r="AL151" s="16"/>
      <c r="AM151" s="16"/>
      <c r="AN151" s="16"/>
      <c r="AO151" s="15"/>
    </row>
    <row r="152" spans="1:41" ht="17.25" customHeight="1" x14ac:dyDescent="0.25">
      <c r="A152" s="2042"/>
      <c r="B152" s="1687" t="s">
        <v>441</v>
      </c>
      <c r="C152" s="1710">
        <f t="shared" si="41"/>
        <v>67</v>
      </c>
      <c r="D152" s="1710">
        <f t="shared" si="41"/>
        <v>383</v>
      </c>
      <c r="E152" s="1710">
        <f t="shared" si="41"/>
        <v>216</v>
      </c>
      <c r="F152" s="1710">
        <f t="shared" si="41"/>
        <v>120</v>
      </c>
      <c r="G152" s="1710">
        <f t="shared" si="41"/>
        <v>73</v>
      </c>
      <c r="H152" s="1710">
        <f t="shared" si="41"/>
        <v>21</v>
      </c>
      <c r="I152" s="1710">
        <f t="shared" si="41"/>
        <v>28</v>
      </c>
      <c r="J152" s="1710">
        <f t="shared" si="41"/>
        <v>10054</v>
      </c>
      <c r="K152" s="1710">
        <f t="shared" si="41"/>
        <v>481</v>
      </c>
      <c r="L152" s="1710">
        <f t="shared" si="41"/>
        <v>226</v>
      </c>
      <c r="M152" s="1710">
        <f t="shared" si="41"/>
        <v>2322</v>
      </c>
      <c r="N152" s="1710">
        <f t="shared" si="41"/>
        <v>688</v>
      </c>
      <c r="O152" s="1710">
        <f t="shared" si="41"/>
        <v>52</v>
      </c>
      <c r="P152" s="1710">
        <f t="shared" si="41"/>
        <v>454</v>
      </c>
      <c r="Q152" s="1710">
        <f t="shared" si="41"/>
        <v>419</v>
      </c>
      <c r="R152" s="666">
        <f t="shared" si="39"/>
        <v>15604</v>
      </c>
      <c r="S152" s="1712">
        <f>R152/SUM(R150:R153)</f>
        <v>0.72732357602311926</v>
      </c>
      <c r="T152" s="15"/>
      <c r="U152" s="15"/>
      <c r="V152" s="15"/>
      <c r="W152" s="16"/>
      <c r="X152" s="14"/>
      <c r="Y152" s="16"/>
      <c r="Z152" s="16"/>
      <c r="AA152" s="16"/>
      <c r="AB152" s="16"/>
      <c r="AC152" s="16"/>
      <c r="AD152" s="16"/>
      <c r="AE152" s="16"/>
      <c r="AF152" s="16"/>
      <c r="AG152" s="16"/>
      <c r="AH152" s="16"/>
      <c r="AI152" s="16"/>
      <c r="AJ152" s="16"/>
      <c r="AK152" s="16"/>
      <c r="AL152" s="16"/>
      <c r="AM152" s="16"/>
      <c r="AN152" s="16"/>
      <c r="AO152" s="15"/>
    </row>
    <row r="153" spans="1:41" ht="17.25" customHeight="1" thickBot="1" x14ac:dyDescent="0.3">
      <c r="A153" s="2043"/>
      <c r="B153" s="1688" t="s">
        <v>883</v>
      </c>
      <c r="C153" s="1713">
        <f t="shared" si="41"/>
        <v>2</v>
      </c>
      <c r="D153" s="1713">
        <f t="shared" si="41"/>
        <v>16</v>
      </c>
      <c r="E153" s="1713">
        <f t="shared" si="41"/>
        <v>24</v>
      </c>
      <c r="F153" s="1713">
        <f t="shared" si="41"/>
        <v>8</v>
      </c>
      <c r="G153" s="1713">
        <f t="shared" si="41"/>
        <v>8</v>
      </c>
      <c r="H153" s="1713">
        <f t="shared" si="41"/>
        <v>2</v>
      </c>
      <c r="I153" s="1713">
        <f t="shared" si="41"/>
        <v>0</v>
      </c>
      <c r="J153" s="1713">
        <f t="shared" si="41"/>
        <v>678</v>
      </c>
      <c r="K153" s="1713">
        <f t="shared" si="41"/>
        <v>28</v>
      </c>
      <c r="L153" s="1713">
        <f t="shared" si="41"/>
        <v>23</v>
      </c>
      <c r="M153" s="1713">
        <f t="shared" si="41"/>
        <v>156</v>
      </c>
      <c r="N153" s="1713">
        <f t="shared" si="41"/>
        <v>40</v>
      </c>
      <c r="O153" s="1713">
        <f t="shared" si="41"/>
        <v>13</v>
      </c>
      <c r="P153" s="1713">
        <f t="shared" si="41"/>
        <v>14</v>
      </c>
      <c r="Q153" s="1713">
        <f>SUM(Q137,Q141,Q145,Q149)</f>
        <v>11</v>
      </c>
      <c r="R153" s="667">
        <f t="shared" si="39"/>
        <v>1023</v>
      </c>
      <c r="S153" s="1714">
        <f>R153/SUM(R150:R153)</f>
        <v>4.7683415680059661E-2</v>
      </c>
      <c r="T153" s="15"/>
      <c r="U153" s="15"/>
      <c r="V153" s="15"/>
      <c r="W153" s="16"/>
      <c r="X153" s="14"/>
      <c r="Y153" s="14"/>
      <c r="Z153" s="14"/>
      <c r="AA153" s="14"/>
      <c r="AB153" s="14"/>
      <c r="AC153" s="14"/>
      <c r="AD153" s="14"/>
      <c r="AE153" s="14"/>
      <c r="AF153" s="14"/>
      <c r="AG153" s="14"/>
      <c r="AH153" s="14"/>
      <c r="AI153" s="14"/>
      <c r="AJ153" s="14"/>
      <c r="AK153" s="14"/>
      <c r="AL153" s="14"/>
      <c r="AM153" s="14"/>
      <c r="AN153" s="14"/>
      <c r="AO153" s="14"/>
    </row>
    <row r="154" spans="1:41" ht="17.25" customHeight="1" thickBot="1" x14ac:dyDescent="0.3">
      <c r="A154" s="2054" t="s">
        <v>349</v>
      </c>
      <c r="B154" s="2055"/>
      <c r="C154" s="2052"/>
      <c r="D154" s="2052"/>
      <c r="E154" s="2052"/>
      <c r="F154" s="2052"/>
      <c r="G154" s="2052"/>
      <c r="H154" s="2052"/>
      <c r="I154" s="2052"/>
      <c r="J154" s="2052"/>
      <c r="K154" s="2052"/>
      <c r="L154" s="2052"/>
      <c r="M154" s="2052"/>
      <c r="N154" s="2052"/>
      <c r="O154" s="2052"/>
      <c r="P154" s="2052"/>
      <c r="Q154" s="2052"/>
      <c r="R154" s="2055"/>
      <c r="S154" s="2056"/>
      <c r="T154" s="15"/>
      <c r="U154" s="15"/>
      <c r="V154" s="15"/>
      <c r="W154" s="16"/>
      <c r="X154" s="14"/>
      <c r="Y154" s="14"/>
      <c r="Z154" s="14"/>
      <c r="AA154" s="14"/>
      <c r="AB154" s="14"/>
      <c r="AC154" s="14"/>
      <c r="AD154" s="14"/>
      <c r="AE154" s="14"/>
      <c r="AF154" s="14"/>
      <c r="AG154" s="14"/>
      <c r="AH154" s="14"/>
      <c r="AI154" s="14"/>
      <c r="AJ154" s="14"/>
      <c r="AK154" s="14"/>
      <c r="AL154" s="14"/>
      <c r="AM154" s="14"/>
      <c r="AN154" s="14"/>
      <c r="AO154" s="14"/>
    </row>
    <row r="155" spans="1:41" ht="16.5" customHeight="1" x14ac:dyDescent="0.25">
      <c r="A155" s="2041" t="s">
        <v>75</v>
      </c>
      <c r="B155" s="1706" t="s">
        <v>78</v>
      </c>
      <c r="C155" s="391">
        <v>0</v>
      </c>
      <c r="D155" s="391">
        <v>0</v>
      </c>
      <c r="E155" s="391">
        <v>0</v>
      </c>
      <c r="F155" s="391">
        <v>0</v>
      </c>
      <c r="G155" s="391">
        <v>0</v>
      </c>
      <c r="H155" s="391">
        <v>0</v>
      </c>
      <c r="I155" s="391">
        <v>0</v>
      </c>
      <c r="J155" s="391">
        <v>2</v>
      </c>
      <c r="K155" s="391">
        <v>0</v>
      </c>
      <c r="L155" s="391">
        <v>0</v>
      </c>
      <c r="M155" s="391">
        <v>0</v>
      </c>
      <c r="N155" s="391">
        <v>0</v>
      </c>
      <c r="O155" s="391">
        <v>0</v>
      </c>
      <c r="P155" s="391">
        <v>0</v>
      </c>
      <c r="Q155" s="392">
        <v>0</v>
      </c>
      <c r="R155" s="665">
        <f t="shared" ref="R155:R170" si="42">SUM(C155:Q155)</f>
        <v>2</v>
      </c>
      <c r="S155" s="695">
        <f>R155/SUM(R155:R158)</f>
        <v>6.2305295950155761E-3</v>
      </c>
      <c r="T155" s="15"/>
      <c r="U155" s="15"/>
      <c r="V155" s="15"/>
      <c r="W155" s="16"/>
      <c r="X155" s="14"/>
      <c r="Y155" s="14"/>
      <c r="Z155" s="14"/>
      <c r="AA155" s="14"/>
      <c r="AB155" s="14"/>
      <c r="AC155" s="14"/>
      <c r="AD155" s="14"/>
      <c r="AE155" s="14"/>
      <c r="AF155" s="14"/>
      <c r="AG155" s="14"/>
      <c r="AH155" s="14"/>
      <c r="AI155" s="14"/>
      <c r="AJ155" s="14"/>
      <c r="AK155" s="14"/>
      <c r="AL155" s="14"/>
      <c r="AM155" s="14"/>
      <c r="AN155" s="14"/>
      <c r="AO155" s="14"/>
    </row>
    <row r="156" spans="1:41" ht="16.5" customHeight="1" x14ac:dyDescent="0.25">
      <c r="A156" s="2042"/>
      <c r="B156" s="1687" t="s">
        <v>79</v>
      </c>
      <c r="C156" s="394">
        <v>0</v>
      </c>
      <c r="D156" s="394">
        <v>0</v>
      </c>
      <c r="E156" s="394">
        <v>0</v>
      </c>
      <c r="F156" s="394">
        <v>0</v>
      </c>
      <c r="G156" s="394">
        <v>0</v>
      </c>
      <c r="H156" s="394">
        <v>0</v>
      </c>
      <c r="I156" s="394">
        <v>0</v>
      </c>
      <c r="J156" s="394">
        <v>8</v>
      </c>
      <c r="K156" s="394">
        <v>0</v>
      </c>
      <c r="L156" s="394">
        <v>0</v>
      </c>
      <c r="M156" s="394">
        <v>0</v>
      </c>
      <c r="N156" s="394">
        <v>1</v>
      </c>
      <c r="O156" s="394">
        <v>0</v>
      </c>
      <c r="P156" s="394">
        <v>0</v>
      </c>
      <c r="Q156" s="395">
        <v>1</v>
      </c>
      <c r="R156" s="666">
        <f t="shared" ref="R156" si="43">SUM(C156:Q156)</f>
        <v>10</v>
      </c>
      <c r="S156" s="696">
        <f>R156/SUM(R155:R160)</f>
        <v>2.7839643652561247E-3</v>
      </c>
      <c r="T156" s="15"/>
      <c r="U156" s="15"/>
      <c r="V156" s="15"/>
      <c r="W156" s="16"/>
      <c r="X156" s="14"/>
      <c r="Y156" s="14"/>
      <c r="Z156" s="14"/>
      <c r="AA156" s="14"/>
      <c r="AB156" s="14"/>
      <c r="AC156" s="14"/>
      <c r="AD156" s="14"/>
      <c r="AE156" s="14"/>
      <c r="AF156" s="14"/>
      <c r="AG156" s="14"/>
      <c r="AH156" s="14"/>
      <c r="AI156" s="14"/>
      <c r="AJ156" s="14"/>
      <c r="AK156" s="14"/>
      <c r="AL156" s="14"/>
      <c r="AM156" s="14"/>
      <c r="AN156" s="14"/>
      <c r="AO156" s="14"/>
    </row>
    <row r="157" spans="1:41" ht="17.25" customHeight="1" x14ac:dyDescent="0.25">
      <c r="A157" s="2042"/>
      <c r="B157" s="1687" t="s">
        <v>441</v>
      </c>
      <c r="C157" s="394">
        <v>1</v>
      </c>
      <c r="D157" s="394">
        <v>9</v>
      </c>
      <c r="E157" s="394">
        <v>4</v>
      </c>
      <c r="F157" s="394">
        <v>4</v>
      </c>
      <c r="G157" s="394">
        <v>1</v>
      </c>
      <c r="H157" s="394">
        <v>0</v>
      </c>
      <c r="I157" s="394">
        <v>0</v>
      </c>
      <c r="J157" s="394">
        <v>185</v>
      </c>
      <c r="K157" s="394">
        <v>3</v>
      </c>
      <c r="L157" s="394">
        <v>4</v>
      </c>
      <c r="M157" s="394">
        <v>51</v>
      </c>
      <c r="N157" s="394">
        <v>13</v>
      </c>
      <c r="O157" s="394">
        <v>1</v>
      </c>
      <c r="P157" s="394">
        <v>13</v>
      </c>
      <c r="Q157" s="395">
        <v>12</v>
      </c>
      <c r="R157" s="666">
        <f t="shared" si="42"/>
        <v>301</v>
      </c>
      <c r="S157" s="696">
        <f>R157/SUM(R155:R158)</f>
        <v>0.93769470404984423</v>
      </c>
      <c r="T157" s="15"/>
      <c r="U157" s="15"/>
      <c r="V157" s="15"/>
      <c r="W157" s="16"/>
      <c r="X157" s="14"/>
      <c r="Y157" s="14"/>
      <c r="Z157" s="14"/>
      <c r="AA157" s="14"/>
      <c r="AB157" s="14"/>
      <c r="AC157" s="14"/>
      <c r="AD157" s="14"/>
      <c r="AE157" s="14"/>
      <c r="AF157" s="14"/>
      <c r="AG157" s="14"/>
      <c r="AH157" s="14"/>
      <c r="AI157" s="14"/>
      <c r="AJ157" s="14"/>
      <c r="AK157" s="14"/>
      <c r="AL157" s="14"/>
      <c r="AM157" s="14"/>
      <c r="AN157" s="14"/>
      <c r="AO157" s="14"/>
    </row>
    <row r="158" spans="1:41" ht="17.25" customHeight="1" thickBot="1" x14ac:dyDescent="0.3">
      <c r="A158" s="2043"/>
      <c r="B158" s="1688" t="s">
        <v>883</v>
      </c>
      <c r="C158" s="397">
        <v>0</v>
      </c>
      <c r="D158" s="397">
        <v>0</v>
      </c>
      <c r="E158" s="397">
        <v>0</v>
      </c>
      <c r="F158" s="397">
        <v>0</v>
      </c>
      <c r="G158" s="397">
        <v>0</v>
      </c>
      <c r="H158" s="397">
        <v>0</v>
      </c>
      <c r="I158" s="397">
        <v>0</v>
      </c>
      <c r="J158" s="397">
        <v>5</v>
      </c>
      <c r="K158" s="397">
        <v>0</v>
      </c>
      <c r="L158" s="397">
        <v>0</v>
      </c>
      <c r="M158" s="397">
        <v>3</v>
      </c>
      <c r="N158" s="397">
        <v>0</v>
      </c>
      <c r="O158" s="397">
        <v>0</v>
      </c>
      <c r="P158" s="397">
        <v>0</v>
      </c>
      <c r="Q158" s="398">
        <v>0</v>
      </c>
      <c r="R158" s="667">
        <f t="shared" si="42"/>
        <v>8</v>
      </c>
      <c r="S158" s="697">
        <f>R158/SUM(R155:R158)</f>
        <v>2.4922118380062305E-2</v>
      </c>
      <c r="T158" s="15"/>
      <c r="U158" s="15"/>
      <c r="V158" s="15"/>
      <c r="W158" s="16"/>
      <c r="X158" s="14"/>
      <c r="Y158" s="14"/>
      <c r="Z158" s="14"/>
      <c r="AA158" s="14"/>
      <c r="AB158" s="14"/>
      <c r="AC158" s="14"/>
      <c r="AD158" s="14"/>
      <c r="AE158" s="14"/>
      <c r="AF158" s="14"/>
      <c r="AG158" s="14"/>
      <c r="AH158" s="14"/>
      <c r="AI158" s="14"/>
      <c r="AJ158" s="14"/>
      <c r="AK158" s="14"/>
      <c r="AL158" s="14"/>
      <c r="AM158" s="14"/>
      <c r="AN158" s="14"/>
      <c r="AO158" s="14"/>
    </row>
    <row r="159" spans="1:41" ht="16.5" customHeight="1" x14ac:dyDescent="0.25">
      <c r="A159" s="2057" t="s">
        <v>46</v>
      </c>
      <c r="B159" s="1718" t="s">
        <v>78</v>
      </c>
      <c r="C159" s="381">
        <v>2</v>
      </c>
      <c r="D159" s="381">
        <v>28</v>
      </c>
      <c r="E159" s="381">
        <v>30</v>
      </c>
      <c r="F159" s="381">
        <v>24</v>
      </c>
      <c r="G159" s="381">
        <v>9</v>
      </c>
      <c r="H159" s="381">
        <v>2</v>
      </c>
      <c r="I159" s="381">
        <v>5</v>
      </c>
      <c r="J159" s="381">
        <v>1044</v>
      </c>
      <c r="K159" s="381">
        <v>106</v>
      </c>
      <c r="L159" s="381">
        <v>14</v>
      </c>
      <c r="M159" s="381">
        <v>455</v>
      </c>
      <c r="N159" s="381">
        <v>73</v>
      </c>
      <c r="O159" s="381">
        <v>4</v>
      </c>
      <c r="P159" s="381">
        <v>54</v>
      </c>
      <c r="Q159" s="382">
        <v>21</v>
      </c>
      <c r="R159" s="1746">
        <f t="shared" ref="R159" si="44">SUM(C159:Q159)</f>
        <v>1871</v>
      </c>
      <c r="S159" s="1473">
        <f>R159/SUM(R159:R162)</f>
        <v>0.14083552879187053</v>
      </c>
      <c r="T159" s="15"/>
      <c r="U159" s="15"/>
      <c r="V159" s="15"/>
      <c r="W159" s="16"/>
      <c r="X159" s="14"/>
      <c r="Y159" s="14"/>
      <c r="Z159" s="14"/>
      <c r="AA159" s="14"/>
      <c r="AB159" s="14"/>
      <c r="AC159" s="14"/>
      <c r="AD159" s="14"/>
      <c r="AE159" s="14"/>
      <c r="AF159" s="14"/>
      <c r="AG159" s="14"/>
      <c r="AH159" s="14"/>
      <c r="AI159" s="14"/>
      <c r="AJ159" s="14"/>
      <c r="AK159" s="14"/>
      <c r="AL159" s="14"/>
      <c r="AM159" s="14"/>
      <c r="AN159" s="14"/>
      <c r="AO159" s="14"/>
    </row>
    <row r="160" spans="1:41" ht="17.25" customHeight="1" x14ac:dyDescent="0.25">
      <c r="A160" s="2058"/>
      <c r="B160" s="1720" t="s">
        <v>79</v>
      </c>
      <c r="C160" s="388">
        <v>8</v>
      </c>
      <c r="D160" s="388">
        <v>57</v>
      </c>
      <c r="E160" s="388">
        <v>39</v>
      </c>
      <c r="F160" s="388">
        <v>22</v>
      </c>
      <c r="G160" s="388">
        <v>4</v>
      </c>
      <c r="H160" s="388">
        <v>0</v>
      </c>
      <c r="I160" s="388">
        <v>9</v>
      </c>
      <c r="J160" s="388">
        <v>732</v>
      </c>
      <c r="K160" s="388">
        <v>50</v>
      </c>
      <c r="L160" s="388">
        <v>15</v>
      </c>
      <c r="M160" s="388">
        <v>266</v>
      </c>
      <c r="N160" s="388">
        <v>105</v>
      </c>
      <c r="O160" s="388">
        <v>14</v>
      </c>
      <c r="P160" s="388">
        <v>61</v>
      </c>
      <c r="Q160" s="389">
        <v>18</v>
      </c>
      <c r="R160" s="1747">
        <f t="shared" si="42"/>
        <v>1400</v>
      </c>
      <c r="S160" s="1748">
        <f>R160/SUM(R159:R162)</f>
        <v>0.10538200978547234</v>
      </c>
      <c r="T160" s="15"/>
      <c r="U160" s="15"/>
      <c r="V160" s="15"/>
      <c r="W160" s="16"/>
      <c r="X160" s="14"/>
      <c r="Y160" s="14"/>
      <c r="Z160" s="14"/>
      <c r="AA160" s="14"/>
      <c r="AB160" s="14"/>
      <c r="AC160" s="14"/>
      <c r="AD160" s="14"/>
      <c r="AE160" s="14"/>
      <c r="AF160" s="14"/>
      <c r="AG160" s="14"/>
      <c r="AH160" s="14"/>
      <c r="AI160" s="14"/>
      <c r="AJ160" s="14"/>
      <c r="AK160" s="14"/>
      <c r="AL160" s="14"/>
      <c r="AM160" s="14"/>
      <c r="AN160" s="14"/>
      <c r="AO160" s="14"/>
    </row>
    <row r="161" spans="1:41" ht="17.25" customHeight="1" x14ac:dyDescent="0.25">
      <c r="A161" s="2058"/>
      <c r="B161" s="1720" t="s">
        <v>441</v>
      </c>
      <c r="C161" s="388">
        <v>40</v>
      </c>
      <c r="D161" s="388">
        <v>229</v>
      </c>
      <c r="E161" s="388">
        <v>123</v>
      </c>
      <c r="F161" s="388">
        <v>70</v>
      </c>
      <c r="G161" s="388">
        <v>51</v>
      </c>
      <c r="H161" s="388">
        <v>12</v>
      </c>
      <c r="I161" s="388">
        <v>16</v>
      </c>
      <c r="J161" s="388">
        <v>5963</v>
      </c>
      <c r="K161" s="388">
        <v>266</v>
      </c>
      <c r="L161" s="388">
        <v>141</v>
      </c>
      <c r="M161" s="388">
        <v>1422</v>
      </c>
      <c r="N161" s="388">
        <v>395</v>
      </c>
      <c r="O161" s="388">
        <v>28</v>
      </c>
      <c r="P161" s="388">
        <v>268</v>
      </c>
      <c r="Q161" s="389">
        <v>276</v>
      </c>
      <c r="R161" s="1747">
        <f t="shared" si="42"/>
        <v>9300</v>
      </c>
      <c r="S161" s="1748">
        <f>R161/SUM(R159:R162)</f>
        <v>0.70003763643206629</v>
      </c>
      <c r="T161" s="15"/>
      <c r="U161" s="15"/>
      <c r="V161" s="15"/>
      <c r="W161" s="16"/>
      <c r="X161" s="14"/>
      <c r="Y161" s="14"/>
      <c r="Z161" s="14"/>
      <c r="AA161" s="14"/>
      <c r="AB161" s="14"/>
      <c r="AC161" s="14"/>
      <c r="AD161" s="14"/>
      <c r="AE161" s="14"/>
      <c r="AF161" s="14"/>
      <c r="AG161" s="14"/>
      <c r="AH161" s="14"/>
      <c r="AI161" s="14"/>
      <c r="AJ161" s="14"/>
      <c r="AK161" s="14"/>
      <c r="AL161" s="14"/>
      <c r="AM161" s="14"/>
      <c r="AN161" s="14"/>
      <c r="AO161" s="14"/>
    </row>
    <row r="162" spans="1:41" ht="17.25" customHeight="1" thickBot="1" x14ac:dyDescent="0.3">
      <c r="A162" s="2060"/>
      <c r="B162" s="1722" t="s">
        <v>883</v>
      </c>
      <c r="C162" s="386">
        <v>0</v>
      </c>
      <c r="D162" s="386">
        <v>11</v>
      </c>
      <c r="E162" s="386">
        <v>15</v>
      </c>
      <c r="F162" s="386">
        <v>8</v>
      </c>
      <c r="G162" s="386">
        <v>7</v>
      </c>
      <c r="H162" s="386">
        <v>1</v>
      </c>
      <c r="I162" s="386"/>
      <c r="J162" s="386">
        <v>462</v>
      </c>
      <c r="K162" s="386">
        <v>18</v>
      </c>
      <c r="L162" s="386">
        <v>19</v>
      </c>
      <c r="M162" s="386">
        <v>119</v>
      </c>
      <c r="N162" s="386">
        <v>25</v>
      </c>
      <c r="O162" s="386">
        <v>8</v>
      </c>
      <c r="P162" s="386">
        <v>12</v>
      </c>
      <c r="Q162" s="387">
        <v>9</v>
      </c>
      <c r="R162" s="1749">
        <f t="shared" si="42"/>
        <v>714</v>
      </c>
      <c r="S162" s="1004">
        <f>R162/SUM(R159:R162)</f>
        <v>5.3744824990590891E-2</v>
      </c>
      <c r="T162" s="15"/>
      <c r="U162" s="15"/>
      <c r="V162" s="15"/>
      <c r="W162" s="16"/>
      <c r="X162" s="14"/>
      <c r="Y162" s="14"/>
      <c r="Z162" s="14"/>
      <c r="AA162" s="14"/>
      <c r="AB162" s="14"/>
      <c r="AC162" s="14"/>
      <c r="AD162" s="14"/>
      <c r="AE162" s="14"/>
      <c r="AF162" s="14"/>
      <c r="AG162" s="14"/>
      <c r="AH162" s="14"/>
      <c r="AI162" s="14"/>
      <c r="AJ162" s="14"/>
      <c r="AK162" s="14"/>
      <c r="AL162" s="14"/>
      <c r="AM162" s="14"/>
      <c r="AN162" s="14"/>
      <c r="AO162" s="14"/>
    </row>
    <row r="163" spans="1:41" ht="16.5" customHeight="1" x14ac:dyDescent="0.25">
      <c r="A163" s="2041" t="s">
        <v>47</v>
      </c>
      <c r="B163" s="1706" t="s">
        <v>78</v>
      </c>
      <c r="C163" s="391">
        <v>0</v>
      </c>
      <c r="D163" s="391">
        <v>8</v>
      </c>
      <c r="E163" s="391">
        <v>16</v>
      </c>
      <c r="F163" s="391">
        <v>4</v>
      </c>
      <c r="G163" s="391">
        <v>1</v>
      </c>
      <c r="H163" s="391">
        <v>0</v>
      </c>
      <c r="I163" s="391">
        <v>1</v>
      </c>
      <c r="J163" s="391">
        <v>375</v>
      </c>
      <c r="K163" s="391">
        <v>26</v>
      </c>
      <c r="L163" s="391">
        <v>12</v>
      </c>
      <c r="M163" s="391">
        <v>166</v>
      </c>
      <c r="N163" s="391">
        <v>24</v>
      </c>
      <c r="O163" s="391">
        <v>0</v>
      </c>
      <c r="P163" s="391">
        <v>19</v>
      </c>
      <c r="Q163" s="392">
        <v>7</v>
      </c>
      <c r="R163" s="665">
        <f t="shared" si="42"/>
        <v>659</v>
      </c>
      <c r="S163" s="695">
        <f>R163/SUM(R163:R166)</f>
        <v>9.5286292654713708E-2</v>
      </c>
      <c r="T163" s="15"/>
      <c r="U163" s="15"/>
      <c r="V163" s="15"/>
      <c r="W163" s="16"/>
      <c r="X163" s="14"/>
      <c r="Y163" s="14"/>
      <c r="Z163" s="14"/>
      <c r="AA163" s="14"/>
      <c r="AB163" s="14"/>
      <c r="AC163" s="14"/>
      <c r="AD163" s="14"/>
      <c r="AE163" s="14"/>
      <c r="AF163" s="14"/>
      <c r="AG163" s="14"/>
      <c r="AH163" s="14"/>
      <c r="AI163" s="14"/>
      <c r="AJ163" s="14"/>
      <c r="AK163" s="14"/>
      <c r="AL163" s="14"/>
      <c r="AM163" s="14"/>
      <c r="AN163" s="14"/>
      <c r="AO163" s="14"/>
    </row>
    <row r="164" spans="1:41" ht="17.25" customHeight="1" x14ac:dyDescent="0.25">
      <c r="A164" s="2042"/>
      <c r="B164" s="1687" t="s">
        <v>79</v>
      </c>
      <c r="C164" s="394">
        <v>2</v>
      </c>
      <c r="D164" s="394">
        <v>17</v>
      </c>
      <c r="E164" s="394">
        <v>19</v>
      </c>
      <c r="F164" s="394">
        <v>3</v>
      </c>
      <c r="G164" s="394">
        <v>3</v>
      </c>
      <c r="H164" s="394">
        <v>0</v>
      </c>
      <c r="I164" s="394">
        <v>3</v>
      </c>
      <c r="J164" s="394">
        <v>308</v>
      </c>
      <c r="K164" s="394">
        <v>26</v>
      </c>
      <c r="L164" s="394">
        <v>3</v>
      </c>
      <c r="M164" s="394">
        <v>109</v>
      </c>
      <c r="N164" s="394">
        <v>59</v>
      </c>
      <c r="O164" s="394">
        <v>2</v>
      </c>
      <c r="P164" s="394">
        <v>24</v>
      </c>
      <c r="Q164" s="395">
        <v>7</v>
      </c>
      <c r="R164" s="666">
        <f t="shared" si="42"/>
        <v>585</v>
      </c>
      <c r="S164" s="696">
        <f>R164/SUM(R163:R166)</f>
        <v>8.4586466165413529E-2</v>
      </c>
      <c r="T164" s="15"/>
      <c r="U164" s="15"/>
      <c r="V164" s="15"/>
      <c r="W164" s="16"/>
      <c r="X164" s="14"/>
      <c r="Y164" s="14"/>
      <c r="Z164" s="14"/>
      <c r="AA164" s="14"/>
      <c r="AB164" s="14"/>
      <c r="AC164" s="14"/>
      <c r="AD164" s="14"/>
      <c r="AE164" s="14"/>
      <c r="AF164" s="14"/>
      <c r="AG164" s="14"/>
      <c r="AH164" s="14"/>
      <c r="AI164" s="14"/>
      <c r="AJ164" s="14"/>
      <c r="AK164" s="14"/>
      <c r="AL164" s="14"/>
      <c r="AM164" s="14"/>
      <c r="AN164" s="14"/>
      <c r="AO164" s="14"/>
    </row>
    <row r="165" spans="1:41" ht="17.25" customHeight="1" x14ac:dyDescent="0.25">
      <c r="A165" s="2042"/>
      <c r="B165" s="1687" t="s">
        <v>441</v>
      </c>
      <c r="C165" s="394">
        <v>24</v>
      </c>
      <c r="D165" s="394">
        <v>126</v>
      </c>
      <c r="E165" s="394">
        <v>80</v>
      </c>
      <c r="F165" s="394">
        <v>42</v>
      </c>
      <c r="G165" s="394">
        <v>17</v>
      </c>
      <c r="H165" s="394">
        <v>6</v>
      </c>
      <c r="I165" s="394">
        <v>11</v>
      </c>
      <c r="J165" s="394">
        <v>3514</v>
      </c>
      <c r="K165" s="394">
        <v>195</v>
      </c>
      <c r="L165" s="394">
        <v>70</v>
      </c>
      <c r="M165" s="394">
        <v>781</v>
      </c>
      <c r="N165" s="394">
        <v>245</v>
      </c>
      <c r="O165" s="394">
        <v>17</v>
      </c>
      <c r="P165" s="394">
        <v>151</v>
      </c>
      <c r="Q165" s="395">
        <v>111</v>
      </c>
      <c r="R165" s="666">
        <f t="shared" si="42"/>
        <v>5390</v>
      </c>
      <c r="S165" s="696">
        <f>R165/SUM(R163:R166)</f>
        <v>0.77935222672064774</v>
      </c>
      <c r="T165" s="15"/>
      <c r="U165" s="15"/>
      <c r="V165" s="15"/>
      <c r="W165" s="16"/>
      <c r="X165" s="14"/>
      <c r="Y165" s="14"/>
      <c r="Z165" s="14"/>
      <c r="AA165" s="14"/>
      <c r="AB165" s="14"/>
      <c r="AC165" s="14"/>
      <c r="AD165" s="14"/>
      <c r="AE165" s="14"/>
      <c r="AF165" s="14"/>
      <c r="AG165" s="14"/>
      <c r="AH165" s="14"/>
      <c r="AI165" s="14"/>
      <c r="AJ165" s="14"/>
      <c r="AK165" s="14"/>
      <c r="AL165" s="14"/>
      <c r="AM165" s="14"/>
      <c r="AN165" s="14"/>
      <c r="AO165" s="14"/>
    </row>
    <row r="166" spans="1:41" ht="17.25" customHeight="1" thickBot="1" x14ac:dyDescent="0.3">
      <c r="A166" s="2043"/>
      <c r="B166" s="1688" t="s">
        <v>883</v>
      </c>
      <c r="C166" s="397">
        <v>2</v>
      </c>
      <c r="D166" s="397">
        <v>5</v>
      </c>
      <c r="E166" s="397">
        <v>9</v>
      </c>
      <c r="F166" s="397">
        <v>0</v>
      </c>
      <c r="G166" s="397">
        <v>1</v>
      </c>
      <c r="H166" s="397">
        <v>1</v>
      </c>
      <c r="I166" s="397">
        <v>0</v>
      </c>
      <c r="J166" s="397">
        <v>194</v>
      </c>
      <c r="K166" s="397">
        <v>10</v>
      </c>
      <c r="L166" s="397">
        <v>4</v>
      </c>
      <c r="M166" s="397">
        <v>33</v>
      </c>
      <c r="N166" s="397">
        <v>15</v>
      </c>
      <c r="O166" s="397">
        <v>4</v>
      </c>
      <c r="P166" s="397">
        <v>2</v>
      </c>
      <c r="Q166" s="398">
        <v>2</v>
      </c>
      <c r="R166" s="667">
        <f t="shared" si="42"/>
        <v>282</v>
      </c>
      <c r="S166" s="697">
        <f>R166/SUM(R163:R166)</f>
        <v>4.0775014459224983E-2</v>
      </c>
      <c r="T166" s="15"/>
      <c r="U166" s="15"/>
      <c r="V166" s="15"/>
      <c r="W166" s="16"/>
      <c r="X166" s="14"/>
      <c r="Y166" s="14"/>
      <c r="Z166" s="14"/>
      <c r="AA166" s="14"/>
      <c r="AB166" s="14"/>
      <c r="AC166" s="14"/>
      <c r="AD166" s="14"/>
      <c r="AE166" s="14"/>
      <c r="AF166" s="14"/>
      <c r="AG166" s="14"/>
      <c r="AH166" s="14"/>
      <c r="AI166" s="14"/>
      <c r="AJ166" s="14"/>
      <c r="AK166" s="14"/>
      <c r="AL166" s="14"/>
      <c r="AM166" s="14"/>
      <c r="AN166" s="14"/>
      <c r="AO166" s="14"/>
    </row>
    <row r="167" spans="1:41" ht="16.5" customHeight="1" x14ac:dyDescent="0.25">
      <c r="A167" s="2057" t="s">
        <v>77</v>
      </c>
      <c r="B167" s="1718" t="s">
        <v>78</v>
      </c>
      <c r="C167" s="381">
        <v>0</v>
      </c>
      <c r="D167" s="381">
        <v>1</v>
      </c>
      <c r="E167" s="381">
        <v>3</v>
      </c>
      <c r="F167" s="381">
        <v>1</v>
      </c>
      <c r="G167" s="381">
        <v>0</v>
      </c>
      <c r="H167" s="381">
        <v>0</v>
      </c>
      <c r="I167" s="381">
        <v>0</v>
      </c>
      <c r="J167" s="381">
        <v>99</v>
      </c>
      <c r="K167" s="381">
        <v>4</v>
      </c>
      <c r="L167" s="381">
        <v>3</v>
      </c>
      <c r="M167" s="381">
        <v>16</v>
      </c>
      <c r="N167" s="381">
        <v>6</v>
      </c>
      <c r="O167" s="381">
        <v>0</v>
      </c>
      <c r="P167" s="381">
        <v>4</v>
      </c>
      <c r="Q167" s="382">
        <v>5</v>
      </c>
      <c r="R167" s="1746">
        <f t="shared" ref="R167" si="45">SUM(C167:Q167)</f>
        <v>142</v>
      </c>
      <c r="S167" s="1473">
        <f>R167/SUM(R167:R170)</f>
        <v>0.15236051502145923</v>
      </c>
      <c r="T167" s="15"/>
      <c r="U167" s="15"/>
      <c r="V167" s="15"/>
      <c r="W167" s="16"/>
      <c r="X167" s="14"/>
      <c r="Y167" s="14"/>
      <c r="Z167" s="14"/>
      <c r="AA167" s="14"/>
      <c r="AB167" s="14"/>
      <c r="AC167" s="14"/>
      <c r="AD167" s="14"/>
      <c r="AE167" s="14"/>
      <c r="AF167" s="14"/>
      <c r="AG167" s="14"/>
      <c r="AH167" s="14"/>
      <c r="AI167" s="14"/>
      <c r="AJ167" s="14"/>
      <c r="AK167" s="14"/>
      <c r="AL167" s="14"/>
      <c r="AM167" s="14"/>
      <c r="AN167" s="14"/>
      <c r="AO167" s="14"/>
    </row>
    <row r="168" spans="1:41" ht="17.25" customHeight="1" x14ac:dyDescent="0.25">
      <c r="A168" s="2058"/>
      <c r="B168" s="1720" t="s">
        <v>79</v>
      </c>
      <c r="C168" s="388">
        <v>0</v>
      </c>
      <c r="D168" s="388">
        <v>3</v>
      </c>
      <c r="E168" s="388">
        <v>2</v>
      </c>
      <c r="F168" s="388">
        <v>3</v>
      </c>
      <c r="G168" s="388">
        <v>1</v>
      </c>
      <c r="H168" s="388">
        <v>0</v>
      </c>
      <c r="I168" s="388">
        <v>1</v>
      </c>
      <c r="J168" s="388">
        <v>100</v>
      </c>
      <c r="K168" s="388">
        <v>9</v>
      </c>
      <c r="L168" s="388">
        <v>2</v>
      </c>
      <c r="M168" s="388">
        <v>23</v>
      </c>
      <c r="N168" s="388">
        <v>7</v>
      </c>
      <c r="O168" s="388">
        <v>0</v>
      </c>
      <c r="P168" s="388">
        <v>4</v>
      </c>
      <c r="Q168" s="389">
        <v>3</v>
      </c>
      <c r="R168" s="1747">
        <f t="shared" si="42"/>
        <v>158</v>
      </c>
      <c r="S168" s="1748">
        <f>R168/SUM(R167:R170)</f>
        <v>0.16952789699570817</v>
      </c>
      <c r="T168" s="15"/>
      <c r="U168" s="15"/>
      <c r="V168" s="15"/>
      <c r="W168" s="16"/>
      <c r="X168" s="14"/>
      <c r="Y168" s="14"/>
      <c r="Z168" s="14"/>
      <c r="AA168" s="14"/>
      <c r="AB168" s="14"/>
      <c r="AC168" s="14"/>
      <c r="AD168" s="14"/>
      <c r="AE168" s="14"/>
      <c r="AF168" s="14"/>
      <c r="AG168" s="14"/>
      <c r="AH168" s="14"/>
      <c r="AI168" s="14"/>
      <c r="AJ168" s="14"/>
      <c r="AK168" s="14"/>
      <c r="AL168" s="14"/>
      <c r="AM168" s="14"/>
      <c r="AN168" s="14"/>
      <c r="AO168" s="14"/>
    </row>
    <row r="169" spans="1:41" ht="17.25" customHeight="1" x14ac:dyDescent="0.25">
      <c r="A169" s="2058"/>
      <c r="B169" s="1720" t="s">
        <v>441</v>
      </c>
      <c r="C169" s="388">
        <v>2</v>
      </c>
      <c r="D169" s="388">
        <v>19</v>
      </c>
      <c r="E169" s="388">
        <v>9</v>
      </c>
      <c r="F169" s="388">
        <v>4</v>
      </c>
      <c r="G169" s="388">
        <v>4</v>
      </c>
      <c r="H169" s="388">
        <v>3</v>
      </c>
      <c r="I169" s="388">
        <v>1</v>
      </c>
      <c r="J169" s="388">
        <v>392</v>
      </c>
      <c r="K169" s="388">
        <v>17</v>
      </c>
      <c r="L169" s="388">
        <v>11</v>
      </c>
      <c r="M169" s="388">
        <v>68</v>
      </c>
      <c r="N169" s="388">
        <v>35</v>
      </c>
      <c r="O169" s="388">
        <v>6</v>
      </c>
      <c r="P169" s="388">
        <v>22</v>
      </c>
      <c r="Q169" s="389">
        <v>20</v>
      </c>
      <c r="R169" s="1747">
        <f t="shared" si="42"/>
        <v>613</v>
      </c>
      <c r="S169" s="1748">
        <f>R169/SUM(R167:R170)</f>
        <v>0.65772532188841204</v>
      </c>
      <c r="T169" s="15"/>
      <c r="U169" s="15"/>
      <c r="V169" s="15"/>
      <c r="W169" s="16"/>
      <c r="X169" s="14"/>
      <c r="Y169" s="14"/>
      <c r="Z169" s="14"/>
      <c r="AA169" s="14"/>
      <c r="AB169" s="14"/>
      <c r="AC169" s="14"/>
      <c r="AD169" s="14"/>
      <c r="AE169" s="14"/>
      <c r="AF169" s="14"/>
      <c r="AG169" s="14"/>
      <c r="AH169" s="14"/>
      <c r="AI169" s="14"/>
      <c r="AJ169" s="14"/>
      <c r="AK169" s="14"/>
      <c r="AL169" s="14"/>
      <c r="AM169" s="14"/>
      <c r="AN169" s="14"/>
      <c r="AO169" s="14"/>
    </row>
    <row r="170" spans="1:41" ht="17.25" customHeight="1" thickBot="1" x14ac:dyDescent="0.3">
      <c r="A170" s="2058"/>
      <c r="B170" s="1722" t="s">
        <v>883</v>
      </c>
      <c r="C170" s="1685">
        <v>0</v>
      </c>
      <c r="D170" s="1685">
        <v>0</v>
      </c>
      <c r="E170" s="1685">
        <v>0</v>
      </c>
      <c r="F170" s="1685">
        <v>0</v>
      </c>
      <c r="G170" s="1685">
        <v>0</v>
      </c>
      <c r="H170" s="1685">
        <v>0</v>
      </c>
      <c r="I170" s="1685">
        <v>0</v>
      </c>
      <c r="J170" s="1685">
        <v>17</v>
      </c>
      <c r="K170" s="1685">
        <v>0</v>
      </c>
      <c r="L170" s="1685">
        <v>0</v>
      </c>
      <c r="M170" s="1685">
        <v>1</v>
      </c>
      <c r="N170" s="1685">
        <v>0</v>
      </c>
      <c r="O170" s="1685">
        <v>1</v>
      </c>
      <c r="P170" s="1685">
        <v>0</v>
      </c>
      <c r="Q170" s="1686">
        <v>0</v>
      </c>
      <c r="R170" s="1750">
        <f t="shared" si="42"/>
        <v>19</v>
      </c>
      <c r="S170" s="1751">
        <f>R170/SUM(R167:R170)</f>
        <v>2.03862660944206E-2</v>
      </c>
      <c r="T170" s="15"/>
      <c r="U170" s="15"/>
      <c r="V170" s="15"/>
      <c r="W170" s="16"/>
      <c r="X170" s="14"/>
      <c r="Y170" s="14"/>
      <c r="Z170" s="14"/>
      <c r="AA170" s="14"/>
      <c r="AB170" s="14"/>
      <c r="AC170" s="14"/>
      <c r="AD170" s="14"/>
      <c r="AE170" s="14"/>
      <c r="AF170" s="14"/>
      <c r="AG170" s="14"/>
      <c r="AH170" s="14"/>
      <c r="AI170" s="14"/>
      <c r="AJ170" s="14"/>
      <c r="AK170" s="14"/>
      <c r="AL170" s="14"/>
      <c r="AM170" s="14"/>
      <c r="AN170" s="14"/>
      <c r="AO170" s="14"/>
    </row>
    <row r="171" spans="1:41" ht="17.25" customHeight="1" thickTop="1" x14ac:dyDescent="0.25">
      <c r="A171" s="2059" t="s">
        <v>26</v>
      </c>
      <c r="B171" s="1706" t="s">
        <v>78</v>
      </c>
      <c r="C171" s="1707">
        <f>SUM(C167,C163,C159,C155)</f>
        <v>2</v>
      </c>
      <c r="D171" s="1707">
        <f t="shared" ref="D171:P171" si="46">SUM(D167,D163,D159,D155)</f>
        <v>37</v>
      </c>
      <c r="E171" s="1707">
        <f t="shared" si="46"/>
        <v>49</v>
      </c>
      <c r="F171" s="1707">
        <f t="shared" si="46"/>
        <v>29</v>
      </c>
      <c r="G171" s="1707">
        <f t="shared" si="46"/>
        <v>10</v>
      </c>
      <c r="H171" s="1707">
        <f t="shared" si="46"/>
        <v>2</v>
      </c>
      <c r="I171" s="1707">
        <f t="shared" si="46"/>
        <v>6</v>
      </c>
      <c r="J171" s="1707">
        <f>SUM(J167,J163,J159,J155)</f>
        <v>1520</v>
      </c>
      <c r="K171" s="1707">
        <f t="shared" si="46"/>
        <v>136</v>
      </c>
      <c r="L171" s="1707">
        <f t="shared" si="46"/>
        <v>29</v>
      </c>
      <c r="M171" s="1707">
        <f t="shared" si="46"/>
        <v>637</v>
      </c>
      <c r="N171" s="1707">
        <f t="shared" si="46"/>
        <v>103</v>
      </c>
      <c r="O171" s="1707">
        <f t="shared" si="46"/>
        <v>4</v>
      </c>
      <c r="P171" s="1707">
        <f t="shared" si="46"/>
        <v>77</v>
      </c>
      <c r="Q171" s="1707">
        <f>SUM(Q167,Q163,Q159,Q155)</f>
        <v>33</v>
      </c>
      <c r="R171" s="1708">
        <f>SUM(C171:Q171)</f>
        <v>2674</v>
      </c>
      <c r="S171" s="1709">
        <f>R171/SUM(R171:R174)</f>
        <v>0.12463876200242378</v>
      </c>
      <c r="T171" s="15"/>
      <c r="U171" s="15"/>
      <c r="V171" s="15"/>
      <c r="W171" s="16"/>
      <c r="X171" s="14"/>
      <c r="Y171" s="14"/>
      <c r="Z171" s="14"/>
      <c r="AA171" s="14"/>
      <c r="AB171" s="14"/>
      <c r="AC171" s="14"/>
      <c r="AD171" s="14"/>
      <c r="AE171" s="14"/>
      <c r="AF171" s="14"/>
      <c r="AG171" s="14"/>
      <c r="AH171" s="14"/>
      <c r="AI171" s="14"/>
      <c r="AJ171" s="14"/>
      <c r="AK171" s="14"/>
      <c r="AL171" s="14"/>
      <c r="AM171" s="14"/>
      <c r="AN171" s="14"/>
      <c r="AO171" s="14"/>
    </row>
    <row r="172" spans="1:41" ht="17.25" customHeight="1" x14ac:dyDescent="0.25">
      <c r="A172" s="2042"/>
      <c r="B172" s="1687" t="s">
        <v>79</v>
      </c>
      <c r="C172" s="1710">
        <f>SUM(C168,C164,C160,C156)</f>
        <v>10</v>
      </c>
      <c r="D172" s="1710">
        <f t="shared" ref="D172:P172" si="47">SUM(D168,D164,D160,D156)</f>
        <v>77</v>
      </c>
      <c r="E172" s="1710">
        <f t="shared" si="47"/>
        <v>60</v>
      </c>
      <c r="F172" s="1710">
        <f t="shared" si="47"/>
        <v>28</v>
      </c>
      <c r="G172" s="1710">
        <f t="shared" si="47"/>
        <v>8</v>
      </c>
      <c r="H172" s="1710">
        <f t="shared" si="47"/>
        <v>0</v>
      </c>
      <c r="I172" s="1710">
        <f t="shared" si="47"/>
        <v>13</v>
      </c>
      <c r="J172" s="1710">
        <f t="shared" si="47"/>
        <v>1148</v>
      </c>
      <c r="K172" s="1710">
        <f t="shared" si="47"/>
        <v>85</v>
      </c>
      <c r="L172" s="1710">
        <f t="shared" si="47"/>
        <v>20</v>
      </c>
      <c r="M172" s="1710">
        <f t="shared" si="47"/>
        <v>398</v>
      </c>
      <c r="N172" s="1710">
        <f t="shared" si="47"/>
        <v>172</v>
      </c>
      <c r="O172" s="1710">
        <f t="shared" si="47"/>
        <v>16</v>
      </c>
      <c r="P172" s="1710">
        <f t="shared" si="47"/>
        <v>89</v>
      </c>
      <c r="Q172" s="1710">
        <f>SUM(Q168,Q164,Q160,Q156)</f>
        <v>29</v>
      </c>
      <c r="R172" s="1711">
        <f>SUM(C172:Q172)</f>
        <v>2153</v>
      </c>
      <c r="S172" s="1712">
        <f>R172/SUM(R171:R174)</f>
        <v>0.10035424629439732</v>
      </c>
      <c r="T172" s="15"/>
      <c r="U172" s="15"/>
      <c r="V172" s="15"/>
      <c r="W172" s="16"/>
      <c r="X172" s="14"/>
      <c r="Y172" s="14"/>
      <c r="Z172" s="14"/>
      <c r="AA172" s="14"/>
      <c r="AB172" s="14"/>
      <c r="AC172" s="14"/>
      <c r="AD172" s="14"/>
      <c r="AE172" s="14"/>
      <c r="AF172" s="14"/>
      <c r="AG172" s="14"/>
      <c r="AH172" s="14"/>
      <c r="AI172" s="14"/>
      <c r="AJ172" s="14"/>
      <c r="AK172" s="14"/>
      <c r="AL172" s="14"/>
      <c r="AM172" s="14"/>
      <c r="AN172" s="14"/>
      <c r="AO172" s="14"/>
    </row>
    <row r="173" spans="1:41" ht="17.25" customHeight="1" x14ac:dyDescent="0.25">
      <c r="A173" s="2042"/>
      <c r="B173" s="1687" t="s">
        <v>441</v>
      </c>
      <c r="C173" s="1710">
        <f>SUM(C169,C165,C161,C157)</f>
        <v>67</v>
      </c>
      <c r="D173" s="1710">
        <f t="shared" ref="D173:P173" si="48">SUM(D169,D165,D161,D157)</f>
        <v>383</v>
      </c>
      <c r="E173" s="1710">
        <f t="shared" si="48"/>
        <v>216</v>
      </c>
      <c r="F173" s="1710">
        <f t="shared" si="48"/>
        <v>120</v>
      </c>
      <c r="G173" s="1710">
        <f t="shared" si="48"/>
        <v>73</v>
      </c>
      <c r="H173" s="1710">
        <f t="shared" si="48"/>
        <v>21</v>
      </c>
      <c r="I173" s="1710">
        <f t="shared" si="48"/>
        <v>28</v>
      </c>
      <c r="J173" s="1710">
        <f t="shared" si="48"/>
        <v>10054</v>
      </c>
      <c r="K173" s="1710">
        <f t="shared" si="48"/>
        <v>481</v>
      </c>
      <c r="L173" s="1710">
        <f t="shared" si="48"/>
        <v>226</v>
      </c>
      <c r="M173" s="1710">
        <f t="shared" si="48"/>
        <v>2322</v>
      </c>
      <c r="N173" s="1710">
        <f t="shared" si="48"/>
        <v>688</v>
      </c>
      <c r="O173" s="1710">
        <f t="shared" si="48"/>
        <v>52</v>
      </c>
      <c r="P173" s="1710">
        <f t="shared" si="48"/>
        <v>454</v>
      </c>
      <c r="Q173" s="1710">
        <f>SUM(Q169,Q165,Q161,Q157)</f>
        <v>419</v>
      </c>
      <c r="R173" s="666">
        <f>SUM(C173:Q173)</f>
        <v>15604</v>
      </c>
      <c r="S173" s="1712">
        <f>R173/SUM(R171:R174)</f>
        <v>0.72732357602311926</v>
      </c>
      <c r="T173" s="15"/>
      <c r="U173" s="15"/>
      <c r="V173" s="15"/>
      <c r="W173" s="16"/>
      <c r="X173" s="14"/>
      <c r="Y173" s="14"/>
      <c r="Z173" s="14"/>
      <c r="AA173" s="14"/>
      <c r="AB173" s="14"/>
      <c r="AC173" s="14"/>
      <c r="AD173" s="14"/>
      <c r="AE173" s="14"/>
      <c r="AF173" s="14"/>
      <c r="AG173" s="14"/>
      <c r="AH173" s="14"/>
      <c r="AI173" s="14"/>
      <c r="AJ173" s="14"/>
      <c r="AK173" s="14"/>
      <c r="AL173" s="14"/>
      <c r="AM173" s="14"/>
      <c r="AN173" s="14"/>
      <c r="AO173" s="14"/>
    </row>
    <row r="174" spans="1:41" ht="17.25" customHeight="1" thickBot="1" x14ac:dyDescent="0.3">
      <c r="A174" s="2043"/>
      <c r="B174" s="1688" t="s">
        <v>883</v>
      </c>
      <c r="C174" s="1716">
        <f>SUM(C170,C166,C162,C158)</f>
        <v>2</v>
      </c>
      <c r="D174" s="1716">
        <f t="shared" ref="D174:P174" si="49">SUM(D170,D166,D162,D158)</f>
        <v>16</v>
      </c>
      <c r="E174" s="1716">
        <f t="shared" si="49"/>
        <v>24</v>
      </c>
      <c r="F174" s="1716">
        <f t="shared" si="49"/>
        <v>8</v>
      </c>
      <c r="G174" s="1716">
        <f t="shared" si="49"/>
        <v>8</v>
      </c>
      <c r="H174" s="1716">
        <f t="shared" si="49"/>
        <v>2</v>
      </c>
      <c r="I174" s="1716">
        <f t="shared" si="49"/>
        <v>0</v>
      </c>
      <c r="J174" s="1716">
        <f t="shared" si="49"/>
        <v>678</v>
      </c>
      <c r="K174" s="1716">
        <f t="shared" si="49"/>
        <v>28</v>
      </c>
      <c r="L174" s="1716">
        <f t="shared" si="49"/>
        <v>23</v>
      </c>
      <c r="M174" s="1716">
        <f t="shared" si="49"/>
        <v>156</v>
      </c>
      <c r="N174" s="1716">
        <f t="shared" si="49"/>
        <v>40</v>
      </c>
      <c r="O174" s="1716">
        <f t="shared" si="49"/>
        <v>13</v>
      </c>
      <c r="P174" s="1716">
        <f t="shared" si="49"/>
        <v>14</v>
      </c>
      <c r="Q174" s="1716">
        <f>SUM(Q170,Q166,Q162,Q158)</f>
        <v>11</v>
      </c>
      <c r="R174" s="1717">
        <f>SUM(C174:Q174)</f>
        <v>1023</v>
      </c>
      <c r="S174" s="1714">
        <f>R174/SUM(R171:R174)</f>
        <v>4.7683415680059661E-2</v>
      </c>
      <c r="T174" s="15"/>
      <c r="U174" s="15"/>
      <c r="V174" s="15"/>
      <c r="W174" s="16"/>
      <c r="X174" s="14"/>
      <c r="Y174" s="14"/>
      <c r="Z174" s="14"/>
      <c r="AA174" s="14"/>
      <c r="AB174" s="14"/>
      <c r="AC174" s="14"/>
      <c r="AD174" s="14"/>
      <c r="AE174" s="14"/>
      <c r="AF174" s="14"/>
      <c r="AG174" s="14"/>
      <c r="AH174" s="14"/>
      <c r="AI174" s="14"/>
      <c r="AJ174" s="14"/>
      <c r="AK174" s="14"/>
      <c r="AL174" s="14"/>
      <c r="AM174" s="14"/>
      <c r="AN174" s="14"/>
      <c r="AO174" s="14"/>
    </row>
    <row r="175" spans="1:41" ht="15.75" customHeight="1" x14ac:dyDescent="0.25">
      <c r="A175" s="2057" t="s">
        <v>43</v>
      </c>
      <c r="B175" s="1718" t="s">
        <v>78</v>
      </c>
      <c r="C175" s="1719">
        <f>C171/SUM($C$171:$C$174)</f>
        <v>2.4691358024691357E-2</v>
      </c>
      <c r="D175" s="1719">
        <f>D171/SUM(D171:D174)</f>
        <v>7.2124756335282647E-2</v>
      </c>
      <c r="E175" s="1719">
        <f t="shared" ref="E175:R175" si="50">E171/SUM(E171:E174)</f>
        <v>0.14040114613180515</v>
      </c>
      <c r="F175" s="1719">
        <f t="shared" si="50"/>
        <v>0.15675675675675677</v>
      </c>
      <c r="G175" s="1719">
        <f t="shared" si="50"/>
        <v>0.10101010101010101</v>
      </c>
      <c r="H175" s="1719">
        <f t="shared" si="50"/>
        <v>0.08</v>
      </c>
      <c r="I175" s="1719">
        <f t="shared" si="50"/>
        <v>0.1276595744680851</v>
      </c>
      <c r="J175" s="1719">
        <f t="shared" si="50"/>
        <v>0.11343283582089553</v>
      </c>
      <c r="K175" s="1719">
        <f t="shared" si="50"/>
        <v>0.18630136986301371</v>
      </c>
      <c r="L175" s="1719">
        <f t="shared" si="50"/>
        <v>9.7315436241610737E-2</v>
      </c>
      <c r="M175" s="1719">
        <f t="shared" si="50"/>
        <v>0.18132650156561345</v>
      </c>
      <c r="N175" s="1719">
        <f t="shared" si="50"/>
        <v>0.10269192422731804</v>
      </c>
      <c r="O175" s="1719">
        <f t="shared" si="50"/>
        <v>4.7058823529411764E-2</v>
      </c>
      <c r="P175" s="1719">
        <f t="shared" si="50"/>
        <v>0.12145110410094637</v>
      </c>
      <c r="Q175" s="1719">
        <f t="shared" si="50"/>
        <v>6.7073170731707321E-2</v>
      </c>
      <c r="R175" s="1719">
        <f t="shared" si="50"/>
        <v>0.12463876200242378</v>
      </c>
      <c r="S175" s="2045"/>
      <c r="T175" s="15"/>
      <c r="U175" s="15"/>
      <c r="V175" s="15"/>
      <c r="W175" s="16"/>
      <c r="X175" s="14"/>
      <c r="Y175" s="14"/>
      <c r="Z175" s="14"/>
      <c r="AA175" s="14"/>
      <c r="AB175" s="14"/>
      <c r="AC175" s="14"/>
      <c r="AD175" s="14"/>
      <c r="AE175" s="14"/>
      <c r="AF175" s="14"/>
      <c r="AG175" s="14"/>
      <c r="AH175" s="14"/>
      <c r="AI175" s="14"/>
      <c r="AJ175" s="14"/>
      <c r="AK175" s="14"/>
      <c r="AL175" s="14"/>
      <c r="AM175" s="14"/>
      <c r="AN175" s="14"/>
      <c r="AO175" s="14"/>
    </row>
    <row r="176" spans="1:41" ht="15.75" customHeight="1" x14ac:dyDescent="0.25">
      <c r="A176" s="2058"/>
      <c r="B176" s="1720" t="s">
        <v>79</v>
      </c>
      <c r="C176" s="1721">
        <f t="shared" ref="C176:C177" si="51">C172/SUM($C$171:$C$174)</f>
        <v>0.12345679012345678</v>
      </c>
      <c r="D176" s="1721">
        <f>D172/SUM(D171:D174)</f>
        <v>0.15009746588693956</v>
      </c>
      <c r="E176" s="1721">
        <f t="shared" ref="E176:R176" si="52">E172/SUM(E171:E174)</f>
        <v>0.17191977077363896</v>
      </c>
      <c r="F176" s="1721">
        <f t="shared" si="52"/>
        <v>0.15135135135135136</v>
      </c>
      <c r="G176" s="1721">
        <f t="shared" si="52"/>
        <v>8.0808080808080815E-2</v>
      </c>
      <c r="H176" s="1721">
        <f t="shared" si="52"/>
        <v>0</v>
      </c>
      <c r="I176" s="1721">
        <f t="shared" si="52"/>
        <v>0.27659574468085107</v>
      </c>
      <c r="J176" s="1721">
        <f t="shared" si="52"/>
        <v>8.5671641791044778E-2</v>
      </c>
      <c r="K176" s="1721">
        <f t="shared" si="52"/>
        <v>0.11643835616438356</v>
      </c>
      <c r="L176" s="1721">
        <f t="shared" si="52"/>
        <v>6.7114093959731544E-2</v>
      </c>
      <c r="M176" s="1721">
        <f t="shared" si="52"/>
        <v>0.11329348135496727</v>
      </c>
      <c r="N176" s="1721">
        <f t="shared" si="52"/>
        <v>0.17148554336989033</v>
      </c>
      <c r="O176" s="1721">
        <f t="shared" si="52"/>
        <v>0.18823529411764706</v>
      </c>
      <c r="P176" s="1721">
        <f t="shared" si="52"/>
        <v>0.14037854889589904</v>
      </c>
      <c r="Q176" s="1721">
        <f t="shared" si="52"/>
        <v>5.894308943089431E-2</v>
      </c>
      <c r="R176" s="1721">
        <f t="shared" si="52"/>
        <v>0.10035424629439732</v>
      </c>
      <c r="S176" s="2046"/>
      <c r="T176" s="15"/>
      <c r="U176" s="15"/>
      <c r="V176" s="15"/>
      <c r="W176" s="16"/>
      <c r="X176" s="14"/>
      <c r="Y176" s="14"/>
      <c r="Z176" s="14"/>
      <c r="AA176" s="14"/>
      <c r="AB176" s="14"/>
      <c r="AC176" s="14"/>
      <c r="AD176" s="14"/>
      <c r="AE176" s="14"/>
      <c r="AF176" s="14"/>
      <c r="AG176" s="14"/>
      <c r="AH176" s="14"/>
      <c r="AI176" s="14"/>
      <c r="AJ176" s="14"/>
      <c r="AK176" s="14"/>
      <c r="AL176" s="14"/>
      <c r="AM176" s="14"/>
      <c r="AN176" s="14"/>
      <c r="AO176" s="14"/>
    </row>
    <row r="177" spans="1:41" ht="15.75" customHeight="1" x14ac:dyDescent="0.25">
      <c r="A177" s="2058"/>
      <c r="B177" s="1720" t="s">
        <v>441</v>
      </c>
      <c r="C177" s="1721">
        <f t="shared" si="51"/>
        <v>0.8271604938271605</v>
      </c>
      <c r="D177" s="1721">
        <f t="shared" ref="D177" si="53">D173/SUM(D171:D174)</f>
        <v>0.74658869395711502</v>
      </c>
      <c r="E177" s="1721">
        <f t="shared" ref="E177:R177" si="54">E173/SUM(E171:E174)</f>
        <v>0.61891117478510027</v>
      </c>
      <c r="F177" s="1721">
        <f t="shared" si="54"/>
        <v>0.64864864864864868</v>
      </c>
      <c r="G177" s="1721">
        <f t="shared" si="54"/>
        <v>0.73737373737373735</v>
      </c>
      <c r="H177" s="1721">
        <f t="shared" si="54"/>
        <v>0.84</v>
      </c>
      <c r="I177" s="1721">
        <f t="shared" si="54"/>
        <v>0.5957446808510638</v>
      </c>
      <c r="J177" s="1721">
        <f t="shared" si="54"/>
        <v>0.75029850746268656</v>
      </c>
      <c r="K177" s="1721">
        <f t="shared" si="54"/>
        <v>0.65890410958904111</v>
      </c>
      <c r="L177" s="1721">
        <f t="shared" si="54"/>
        <v>0.75838926174496646</v>
      </c>
      <c r="M177" s="1721">
        <f t="shared" si="54"/>
        <v>0.66097352690008537</v>
      </c>
      <c r="N177" s="1721">
        <f t="shared" si="54"/>
        <v>0.68594217347956132</v>
      </c>
      <c r="O177" s="1721">
        <f t="shared" si="54"/>
        <v>0.61176470588235299</v>
      </c>
      <c r="P177" s="1721">
        <f t="shared" si="54"/>
        <v>0.71608832807570977</v>
      </c>
      <c r="Q177" s="1721">
        <f t="shared" si="54"/>
        <v>0.85162601626016265</v>
      </c>
      <c r="R177" s="1721">
        <f t="shared" si="54"/>
        <v>0.72732357602311926</v>
      </c>
      <c r="S177" s="2046"/>
      <c r="T177" s="15"/>
      <c r="U177" s="15"/>
      <c r="V177" s="15"/>
      <c r="W177" s="16"/>
      <c r="X177" s="14"/>
      <c r="Y177" s="14"/>
      <c r="Z177" s="14"/>
      <c r="AA177" s="14"/>
      <c r="AB177" s="14"/>
      <c r="AC177" s="14"/>
      <c r="AD177" s="14"/>
      <c r="AE177" s="14"/>
      <c r="AF177" s="14"/>
      <c r="AG177" s="14"/>
      <c r="AH177" s="14"/>
      <c r="AI177" s="14"/>
      <c r="AJ177" s="14"/>
      <c r="AK177" s="14"/>
      <c r="AL177" s="14"/>
      <c r="AM177" s="14"/>
      <c r="AN177" s="14"/>
      <c r="AO177" s="14"/>
    </row>
    <row r="178" spans="1:41" ht="18.75" customHeight="1" thickBot="1" x14ac:dyDescent="0.3">
      <c r="A178" s="2060"/>
      <c r="B178" s="1722" t="s">
        <v>883</v>
      </c>
      <c r="C178" s="1486">
        <f>C174/SUM(C$171:C$174)</f>
        <v>2.4691358024691357E-2</v>
      </c>
      <c r="D178" s="1486">
        <f t="shared" ref="D178" si="55">D174/SUM(D171:D174)</f>
        <v>3.1189083820662766E-2</v>
      </c>
      <c r="E178" s="1486">
        <f t="shared" ref="E178:R178" si="56">E174/SUM(E171:E174)</f>
        <v>6.8767908309455589E-2</v>
      </c>
      <c r="F178" s="1486">
        <f t="shared" si="56"/>
        <v>4.3243243243243246E-2</v>
      </c>
      <c r="G178" s="1486">
        <f t="shared" si="56"/>
        <v>8.0808080808080815E-2</v>
      </c>
      <c r="H178" s="1486">
        <f t="shared" si="56"/>
        <v>0.08</v>
      </c>
      <c r="I178" s="1486">
        <f t="shared" si="56"/>
        <v>0</v>
      </c>
      <c r="J178" s="1486">
        <f t="shared" si="56"/>
        <v>5.0597014925373135E-2</v>
      </c>
      <c r="K178" s="1486">
        <f t="shared" si="56"/>
        <v>3.8356164383561646E-2</v>
      </c>
      <c r="L178" s="1486">
        <f t="shared" si="56"/>
        <v>7.7181208053691275E-2</v>
      </c>
      <c r="M178" s="1486">
        <f t="shared" si="56"/>
        <v>4.4406490179333902E-2</v>
      </c>
      <c r="N178" s="1486">
        <f t="shared" si="56"/>
        <v>3.9880358923230309E-2</v>
      </c>
      <c r="O178" s="1486">
        <f t="shared" si="56"/>
        <v>0.15294117647058825</v>
      </c>
      <c r="P178" s="1486">
        <f t="shared" si="56"/>
        <v>2.2082018927444796E-2</v>
      </c>
      <c r="Q178" s="1486">
        <f t="shared" si="56"/>
        <v>2.2357723577235773E-2</v>
      </c>
      <c r="R178" s="1486">
        <f t="shared" si="56"/>
        <v>4.7683415680059661E-2</v>
      </c>
      <c r="S178" s="2047"/>
      <c r="T178" s="15"/>
      <c r="U178" s="15"/>
      <c r="V178" s="17"/>
      <c r="W178" s="16"/>
      <c r="X178" s="14"/>
      <c r="Y178" s="14"/>
      <c r="Z178" s="14"/>
      <c r="AA178" s="14"/>
      <c r="AB178" s="14"/>
      <c r="AC178" s="14"/>
      <c r="AD178" s="14"/>
      <c r="AE178" s="14"/>
      <c r="AF178" s="14"/>
      <c r="AG178" s="14"/>
      <c r="AH178" s="14"/>
      <c r="AI178" s="14"/>
      <c r="AJ178" s="14"/>
      <c r="AK178" s="14"/>
      <c r="AL178" s="14"/>
      <c r="AM178" s="14"/>
      <c r="AN178" s="14"/>
      <c r="AO178" s="14"/>
    </row>
    <row r="179" spans="1:41" ht="15.75" hidden="1" customHeight="1" thickBot="1" x14ac:dyDescent="0.3">
      <c r="A179" s="2048" t="s">
        <v>768</v>
      </c>
      <c r="B179" s="2049"/>
      <c r="C179" s="2049"/>
      <c r="D179" s="2049"/>
      <c r="E179" s="2049"/>
      <c r="F179" s="2049"/>
      <c r="G179" s="2049"/>
      <c r="H179" s="2049"/>
      <c r="I179" s="2049"/>
      <c r="J179" s="2049"/>
      <c r="K179" s="2049"/>
      <c r="L179" s="2049"/>
      <c r="M179" s="2049"/>
      <c r="N179" s="2049"/>
      <c r="O179" s="2049"/>
      <c r="P179" s="2049"/>
      <c r="Q179" s="2049"/>
      <c r="R179" s="2049"/>
      <c r="S179" s="2050"/>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1:41" ht="71.25" hidden="1" customHeight="1" thickBot="1" x14ac:dyDescent="0.3">
      <c r="A180" s="75"/>
      <c r="B180" s="161" t="s">
        <v>97</v>
      </c>
      <c r="C180" s="724" t="s">
        <v>80</v>
      </c>
      <c r="D180" s="170" t="s">
        <v>81</v>
      </c>
      <c r="E180" s="170" t="s">
        <v>82</v>
      </c>
      <c r="F180" s="170" t="s">
        <v>83</v>
      </c>
      <c r="G180" s="170" t="s">
        <v>84</v>
      </c>
      <c r="H180" s="170" t="s">
        <v>85</v>
      </c>
      <c r="I180" s="170" t="s">
        <v>86</v>
      </c>
      <c r="J180" s="170" t="s">
        <v>87</v>
      </c>
      <c r="K180" s="170" t="s">
        <v>88</v>
      </c>
      <c r="L180" s="170" t="s">
        <v>89</v>
      </c>
      <c r="M180" s="170" t="s">
        <v>90</v>
      </c>
      <c r="N180" s="170" t="s">
        <v>91</v>
      </c>
      <c r="O180" s="170" t="s">
        <v>92</v>
      </c>
      <c r="P180" s="170" t="s">
        <v>93</v>
      </c>
      <c r="Q180" s="171" t="s">
        <v>94</v>
      </c>
      <c r="R180" s="161" t="s">
        <v>95</v>
      </c>
      <c r="S180" s="161" t="s">
        <v>442</v>
      </c>
      <c r="T180" s="15"/>
      <c r="U180" s="15"/>
      <c r="V180" s="15"/>
      <c r="W180" s="16"/>
      <c r="X180" s="14"/>
      <c r="Y180" s="15"/>
      <c r="Z180" s="15"/>
      <c r="AA180" s="15"/>
      <c r="AB180" s="15"/>
      <c r="AC180" s="15"/>
      <c r="AD180" s="15"/>
      <c r="AE180" s="15"/>
      <c r="AF180" s="15"/>
      <c r="AG180" s="15"/>
      <c r="AH180" s="15"/>
      <c r="AI180" s="15"/>
      <c r="AJ180" s="15"/>
      <c r="AK180" s="15"/>
      <c r="AL180" s="15"/>
      <c r="AM180" s="15"/>
      <c r="AN180" s="15"/>
      <c r="AO180" s="16"/>
    </row>
    <row r="181" spans="1:41" ht="15.75" hidden="1" customHeight="1" thickBot="1" x14ac:dyDescent="0.3">
      <c r="A181" s="2051" t="s">
        <v>76</v>
      </c>
      <c r="B181" s="2052"/>
      <c r="C181" s="2052"/>
      <c r="D181" s="2052"/>
      <c r="E181" s="2052"/>
      <c r="F181" s="2052"/>
      <c r="G181" s="2052"/>
      <c r="H181" s="2052"/>
      <c r="I181" s="2052"/>
      <c r="J181" s="2052"/>
      <c r="K181" s="2052"/>
      <c r="L181" s="2052"/>
      <c r="M181" s="2052"/>
      <c r="N181" s="2052"/>
      <c r="O181" s="2052"/>
      <c r="P181" s="2052"/>
      <c r="Q181" s="2052"/>
      <c r="R181" s="2052"/>
      <c r="S181" s="2053"/>
      <c r="T181" s="15"/>
      <c r="U181" s="15"/>
      <c r="V181" s="15"/>
      <c r="W181" s="16"/>
      <c r="X181" s="14"/>
      <c r="Y181" s="15"/>
      <c r="Z181" s="15"/>
      <c r="AA181" s="15"/>
      <c r="AB181" s="15"/>
      <c r="AC181" s="15"/>
      <c r="AD181" s="15"/>
      <c r="AE181" s="15"/>
      <c r="AF181" s="17"/>
      <c r="AG181" s="15"/>
      <c r="AH181" s="15"/>
      <c r="AI181" s="15"/>
      <c r="AJ181" s="15"/>
      <c r="AK181" s="15"/>
      <c r="AL181" s="15"/>
      <c r="AM181" s="15"/>
      <c r="AN181" s="17"/>
      <c r="AO181" s="16"/>
    </row>
    <row r="182" spans="1:41" ht="17.25" hidden="1" customHeight="1" x14ac:dyDescent="0.25">
      <c r="A182" s="2041" t="s">
        <v>44</v>
      </c>
      <c r="B182" s="1706" t="s">
        <v>882</v>
      </c>
      <c r="C182" s="391">
        <v>0</v>
      </c>
      <c r="D182" s="391">
        <v>0</v>
      </c>
      <c r="E182" s="391">
        <v>0</v>
      </c>
      <c r="F182" s="391">
        <v>0</v>
      </c>
      <c r="G182" s="391">
        <v>0</v>
      </c>
      <c r="H182" s="391">
        <v>0</v>
      </c>
      <c r="I182" s="391">
        <v>0</v>
      </c>
      <c r="J182" s="391">
        <v>0</v>
      </c>
      <c r="K182" s="391">
        <v>0</v>
      </c>
      <c r="L182" s="391">
        <v>0</v>
      </c>
      <c r="M182" s="391">
        <v>0</v>
      </c>
      <c r="N182" s="391">
        <v>0</v>
      </c>
      <c r="O182" s="391">
        <v>0</v>
      </c>
      <c r="P182" s="391">
        <v>0</v>
      </c>
      <c r="Q182" s="392">
        <v>0</v>
      </c>
      <c r="R182" s="665">
        <f t="shared" ref="R182:R189" si="57">SUM(C182:Q182)</f>
        <v>0</v>
      </c>
      <c r="S182" s="695">
        <f>R182/SUM(R182:R185)</f>
        <v>0</v>
      </c>
      <c r="T182" s="15"/>
      <c r="U182" s="15"/>
      <c r="V182" s="15"/>
      <c r="W182" s="16"/>
      <c r="X182" s="14"/>
      <c r="Y182" s="15"/>
      <c r="Z182" s="15"/>
      <c r="AA182" s="15"/>
      <c r="AB182" s="15"/>
      <c r="AC182" s="15"/>
      <c r="AD182" s="15"/>
      <c r="AE182" s="15"/>
      <c r="AF182" s="17"/>
      <c r="AG182" s="15"/>
      <c r="AH182" s="15"/>
      <c r="AI182" s="15"/>
      <c r="AJ182" s="15"/>
      <c r="AK182" s="15"/>
      <c r="AL182" s="15"/>
      <c r="AM182" s="15"/>
      <c r="AN182" s="17"/>
      <c r="AO182" s="16"/>
    </row>
    <row r="183" spans="1:41" ht="17.25" hidden="1" customHeight="1" x14ac:dyDescent="0.25">
      <c r="A183" s="2042"/>
      <c r="B183" s="1687" t="s">
        <v>78</v>
      </c>
      <c r="C183" s="394">
        <v>1</v>
      </c>
      <c r="D183" s="394">
        <v>8</v>
      </c>
      <c r="E183" s="394">
        <v>15</v>
      </c>
      <c r="F183" s="394">
        <v>17</v>
      </c>
      <c r="G183" s="394">
        <v>1</v>
      </c>
      <c r="H183" s="394">
        <v>0</v>
      </c>
      <c r="I183" s="394">
        <v>2</v>
      </c>
      <c r="J183" s="394">
        <v>425</v>
      </c>
      <c r="K183" s="394">
        <v>84</v>
      </c>
      <c r="L183" s="394">
        <v>14</v>
      </c>
      <c r="M183" s="394">
        <v>121</v>
      </c>
      <c r="N183" s="394">
        <v>48</v>
      </c>
      <c r="O183" s="394">
        <v>2</v>
      </c>
      <c r="P183" s="394">
        <v>15</v>
      </c>
      <c r="Q183" s="395">
        <v>18</v>
      </c>
      <c r="R183" s="666">
        <f t="shared" si="57"/>
        <v>771</v>
      </c>
      <c r="S183" s="696">
        <f>R183/SUM(R182:R185)</f>
        <v>0.23001193317422433</v>
      </c>
      <c r="T183" s="15"/>
      <c r="U183" s="15"/>
      <c r="V183" s="15"/>
      <c r="W183" s="16"/>
      <c r="X183" s="14"/>
      <c r="Y183" s="15"/>
      <c r="Z183" s="15"/>
      <c r="AA183" s="15"/>
      <c r="AB183" s="15"/>
      <c r="AC183" s="15"/>
      <c r="AD183" s="15"/>
      <c r="AE183" s="15"/>
      <c r="AF183" s="17"/>
      <c r="AG183" s="15"/>
      <c r="AH183" s="15"/>
      <c r="AI183" s="15"/>
      <c r="AJ183" s="15"/>
      <c r="AK183" s="15"/>
      <c r="AL183" s="15"/>
      <c r="AM183" s="15"/>
      <c r="AN183" s="17"/>
      <c r="AO183" s="16"/>
    </row>
    <row r="184" spans="1:41" ht="17.25" hidden="1" customHeight="1" x14ac:dyDescent="0.25">
      <c r="A184" s="2042"/>
      <c r="B184" s="1687" t="s">
        <v>79</v>
      </c>
      <c r="C184" s="394">
        <v>2</v>
      </c>
      <c r="D184" s="394">
        <v>15</v>
      </c>
      <c r="E184" s="394">
        <v>7</v>
      </c>
      <c r="F184" s="394">
        <v>12</v>
      </c>
      <c r="G184" s="394">
        <v>6</v>
      </c>
      <c r="H184" s="394">
        <v>0</v>
      </c>
      <c r="I184" s="394">
        <v>1</v>
      </c>
      <c r="J184" s="394">
        <v>333</v>
      </c>
      <c r="K184" s="394">
        <v>18</v>
      </c>
      <c r="L184" s="394">
        <v>3</v>
      </c>
      <c r="M184" s="394">
        <v>89</v>
      </c>
      <c r="N184" s="394">
        <v>34</v>
      </c>
      <c r="O184" s="394">
        <v>3</v>
      </c>
      <c r="P184" s="394">
        <v>15</v>
      </c>
      <c r="Q184" s="395">
        <v>18</v>
      </c>
      <c r="R184" s="666">
        <f t="shared" si="57"/>
        <v>556</v>
      </c>
      <c r="S184" s="696">
        <f>R184/SUM(R182:R185)</f>
        <v>0.16587112171837709</v>
      </c>
      <c r="T184" s="15"/>
      <c r="U184" s="15"/>
      <c r="V184" s="15"/>
      <c r="W184" s="16"/>
      <c r="X184" s="14"/>
      <c r="Y184" s="15"/>
      <c r="Z184" s="15"/>
      <c r="AA184" s="15"/>
      <c r="AB184" s="15"/>
      <c r="AC184" s="15"/>
      <c r="AD184" s="15"/>
      <c r="AE184" s="15"/>
      <c r="AF184" s="17"/>
      <c r="AG184" s="15"/>
      <c r="AH184" s="15"/>
      <c r="AI184" s="15"/>
      <c r="AJ184" s="15"/>
      <c r="AK184" s="15"/>
      <c r="AL184" s="15"/>
      <c r="AM184" s="15"/>
      <c r="AN184" s="17"/>
      <c r="AO184" s="16"/>
    </row>
    <row r="185" spans="1:41" ht="17.25" hidden="1" customHeight="1" thickBot="1" x14ac:dyDescent="0.3">
      <c r="A185" s="2043"/>
      <c r="B185" s="1688" t="s">
        <v>441</v>
      </c>
      <c r="C185" s="397">
        <v>6</v>
      </c>
      <c r="D185" s="397">
        <v>28</v>
      </c>
      <c r="E185" s="397">
        <v>31</v>
      </c>
      <c r="F185" s="397">
        <v>17</v>
      </c>
      <c r="G185" s="397">
        <v>16</v>
      </c>
      <c r="H185" s="397">
        <v>5</v>
      </c>
      <c r="I185" s="397">
        <v>5</v>
      </c>
      <c r="J185" s="397">
        <v>1362</v>
      </c>
      <c r="K185" s="397">
        <v>51</v>
      </c>
      <c r="L185" s="397">
        <v>27</v>
      </c>
      <c r="M185" s="397">
        <v>274</v>
      </c>
      <c r="N185" s="397">
        <v>96</v>
      </c>
      <c r="O185" s="397">
        <v>6</v>
      </c>
      <c r="P185" s="397">
        <v>45</v>
      </c>
      <c r="Q185" s="398">
        <v>56</v>
      </c>
      <c r="R185" s="667">
        <f t="shared" si="57"/>
        <v>2025</v>
      </c>
      <c r="S185" s="697">
        <f>R185/SUM(R182:R185)</f>
        <v>0.60411694510739855</v>
      </c>
      <c r="T185" s="15"/>
      <c r="U185" s="15"/>
      <c r="V185" s="15"/>
      <c r="W185" s="16"/>
      <c r="X185" s="14"/>
      <c r="Y185" s="15"/>
      <c r="Z185" s="15"/>
      <c r="AA185" s="15"/>
      <c r="AB185" s="15"/>
      <c r="AC185" s="15"/>
      <c r="AD185" s="15"/>
      <c r="AE185" s="15"/>
      <c r="AF185" s="15"/>
      <c r="AG185" s="15"/>
      <c r="AH185" s="15"/>
      <c r="AI185" s="15"/>
      <c r="AJ185" s="15"/>
      <c r="AK185" s="15"/>
      <c r="AL185" s="15"/>
      <c r="AM185" s="15"/>
      <c r="AN185" s="15"/>
      <c r="AO185" s="16"/>
    </row>
    <row r="186" spans="1:41" ht="17.25" hidden="1" customHeight="1" x14ac:dyDescent="0.25">
      <c r="A186" s="2057" t="s">
        <v>48</v>
      </c>
      <c r="B186" s="1718" t="s">
        <v>882</v>
      </c>
      <c r="C186" s="381">
        <v>0</v>
      </c>
      <c r="D186" s="381">
        <v>0</v>
      </c>
      <c r="E186" s="381">
        <v>0</v>
      </c>
      <c r="F186" s="381">
        <v>0</v>
      </c>
      <c r="G186" s="381">
        <v>1</v>
      </c>
      <c r="H186" s="381">
        <v>0</v>
      </c>
      <c r="I186" s="381">
        <v>0</v>
      </c>
      <c r="J186" s="381">
        <v>1</v>
      </c>
      <c r="K186" s="381">
        <v>0</v>
      </c>
      <c r="L186" s="381">
        <v>0</v>
      </c>
      <c r="M186" s="381">
        <v>0</v>
      </c>
      <c r="N186" s="381">
        <v>0</v>
      </c>
      <c r="O186" s="381">
        <v>0</v>
      </c>
      <c r="P186" s="381">
        <v>0</v>
      </c>
      <c r="Q186" s="382">
        <v>0</v>
      </c>
      <c r="R186" s="1746">
        <f t="shared" si="57"/>
        <v>2</v>
      </c>
      <c r="S186" s="1473">
        <f>R186/SUM(R186:R189)</f>
        <v>2.2946305644791189E-4</v>
      </c>
      <c r="T186" s="15"/>
      <c r="U186" s="15"/>
      <c r="V186" s="15"/>
      <c r="W186" s="16"/>
      <c r="X186" s="14"/>
      <c r="Y186" s="15"/>
      <c r="Z186" s="15"/>
      <c r="AA186" s="15"/>
      <c r="AB186" s="15"/>
      <c r="AC186" s="15"/>
      <c r="AD186" s="15"/>
      <c r="AE186" s="15"/>
      <c r="AF186" s="17"/>
      <c r="AG186" s="15"/>
      <c r="AH186" s="15"/>
      <c r="AI186" s="15"/>
      <c r="AJ186" s="15"/>
      <c r="AK186" s="15"/>
      <c r="AL186" s="15"/>
      <c r="AM186" s="15"/>
      <c r="AN186" s="17"/>
      <c r="AO186" s="16"/>
    </row>
    <row r="187" spans="1:41" ht="17.25" hidden="1" customHeight="1" x14ac:dyDescent="0.25">
      <c r="A187" s="2058"/>
      <c r="B187" s="1720" t="s">
        <v>78</v>
      </c>
      <c r="C187" s="388">
        <v>3</v>
      </c>
      <c r="D187" s="388">
        <v>22</v>
      </c>
      <c r="E187" s="388">
        <v>31</v>
      </c>
      <c r="F187" s="388">
        <v>19</v>
      </c>
      <c r="G187" s="388">
        <v>9</v>
      </c>
      <c r="H187" s="388">
        <v>1</v>
      </c>
      <c r="I187" s="388">
        <v>6</v>
      </c>
      <c r="J187" s="388">
        <v>859</v>
      </c>
      <c r="K187" s="388">
        <v>82</v>
      </c>
      <c r="L187" s="388">
        <v>13</v>
      </c>
      <c r="M187" s="388">
        <v>433</v>
      </c>
      <c r="N187" s="388">
        <v>70</v>
      </c>
      <c r="O187" s="388">
        <v>12</v>
      </c>
      <c r="P187" s="388">
        <v>40</v>
      </c>
      <c r="Q187" s="389">
        <v>19</v>
      </c>
      <c r="R187" s="1747">
        <f t="shared" si="57"/>
        <v>1619</v>
      </c>
      <c r="S187" s="1748">
        <f>R187/SUM(R186:R189)</f>
        <v>0.18575034419458467</v>
      </c>
      <c r="T187" s="15"/>
      <c r="U187" s="15"/>
      <c r="V187" s="15"/>
      <c r="W187" s="16"/>
      <c r="X187" s="14"/>
      <c r="Y187" s="15"/>
      <c r="Z187" s="15"/>
      <c r="AA187" s="15"/>
      <c r="AB187" s="15"/>
      <c r="AC187" s="15"/>
      <c r="AD187" s="15"/>
      <c r="AE187" s="15"/>
      <c r="AF187" s="15"/>
      <c r="AG187" s="15"/>
      <c r="AH187" s="15"/>
      <c r="AI187" s="15"/>
      <c r="AJ187" s="15"/>
      <c r="AK187" s="15"/>
      <c r="AL187" s="15"/>
      <c r="AM187" s="15"/>
      <c r="AN187" s="15"/>
      <c r="AO187" s="16"/>
    </row>
    <row r="188" spans="1:41" ht="17.25" hidden="1" customHeight="1" x14ac:dyDescent="0.25">
      <c r="A188" s="2058"/>
      <c r="B188" s="1720" t="s">
        <v>79</v>
      </c>
      <c r="C188" s="388">
        <v>2</v>
      </c>
      <c r="D188" s="388">
        <v>22</v>
      </c>
      <c r="E188" s="388">
        <v>17</v>
      </c>
      <c r="F188" s="388">
        <v>16</v>
      </c>
      <c r="G188" s="388">
        <v>8</v>
      </c>
      <c r="H188" s="388">
        <v>3</v>
      </c>
      <c r="I188" s="388">
        <v>1</v>
      </c>
      <c r="J188" s="388">
        <v>683</v>
      </c>
      <c r="K188" s="388">
        <v>36</v>
      </c>
      <c r="L188" s="388">
        <v>7</v>
      </c>
      <c r="M188" s="388">
        <v>229</v>
      </c>
      <c r="N188" s="388">
        <v>61</v>
      </c>
      <c r="O188" s="388">
        <v>3</v>
      </c>
      <c r="P188" s="388">
        <v>49</v>
      </c>
      <c r="Q188" s="389">
        <v>27</v>
      </c>
      <c r="R188" s="1747">
        <f t="shared" si="57"/>
        <v>1164</v>
      </c>
      <c r="S188" s="1748">
        <f>R188/SUM(R186:R189)</f>
        <v>0.13354749885268472</v>
      </c>
      <c r="T188" s="15"/>
      <c r="U188" s="15"/>
      <c r="V188" s="15"/>
      <c r="W188" s="16"/>
      <c r="X188" s="14"/>
      <c r="Y188" s="15"/>
      <c r="Z188" s="15"/>
      <c r="AA188" s="15"/>
      <c r="AB188" s="15"/>
      <c r="AC188" s="15"/>
      <c r="AD188" s="15"/>
      <c r="AE188" s="15"/>
      <c r="AF188" s="15"/>
      <c r="AG188" s="15"/>
      <c r="AH188" s="15"/>
      <c r="AI188" s="15"/>
      <c r="AJ188" s="15"/>
      <c r="AK188" s="15"/>
      <c r="AL188" s="15"/>
      <c r="AM188" s="15"/>
      <c r="AN188" s="15"/>
      <c r="AO188" s="16"/>
    </row>
    <row r="189" spans="1:41" ht="17.25" hidden="1" customHeight="1" thickBot="1" x14ac:dyDescent="0.3">
      <c r="A189" s="2060"/>
      <c r="B189" s="1722" t="s">
        <v>441</v>
      </c>
      <c r="C189" s="386">
        <v>26</v>
      </c>
      <c r="D189" s="386">
        <v>116</v>
      </c>
      <c r="E189" s="386">
        <v>78</v>
      </c>
      <c r="F189" s="386">
        <v>44</v>
      </c>
      <c r="G189" s="386">
        <v>46</v>
      </c>
      <c r="H189" s="386">
        <v>11</v>
      </c>
      <c r="I189" s="386">
        <v>16</v>
      </c>
      <c r="J189" s="386">
        <v>3754</v>
      </c>
      <c r="K189" s="386">
        <v>188</v>
      </c>
      <c r="L189" s="386">
        <v>100</v>
      </c>
      <c r="M189" s="386">
        <v>935</v>
      </c>
      <c r="N189" s="386">
        <v>252</v>
      </c>
      <c r="O189" s="386">
        <v>26</v>
      </c>
      <c r="P189" s="386">
        <v>216</v>
      </c>
      <c r="Q189" s="387">
        <v>123</v>
      </c>
      <c r="R189" s="1749">
        <f t="shared" si="57"/>
        <v>5931</v>
      </c>
      <c r="S189" s="1004">
        <f>R189/SUM(R186:R189)</f>
        <v>0.68047269389628273</v>
      </c>
      <c r="T189" s="15"/>
      <c r="U189" s="15"/>
      <c r="V189" s="15"/>
      <c r="W189" s="16"/>
      <c r="X189" s="14"/>
      <c r="Y189" s="15"/>
      <c r="Z189" s="15"/>
      <c r="AA189" s="15"/>
      <c r="AB189" s="15"/>
      <c r="AC189" s="15"/>
      <c r="AD189" s="15"/>
      <c r="AE189" s="15"/>
      <c r="AF189" s="15"/>
      <c r="AG189" s="15"/>
      <c r="AH189" s="15"/>
      <c r="AI189" s="15"/>
      <c r="AJ189" s="15"/>
      <c r="AK189" s="15"/>
      <c r="AL189" s="15"/>
      <c r="AM189" s="15"/>
      <c r="AN189" s="15"/>
      <c r="AO189" s="16"/>
    </row>
    <row r="190" spans="1:41" ht="17.25" hidden="1" customHeight="1" x14ac:dyDescent="0.25">
      <c r="A190" s="2041" t="s">
        <v>45</v>
      </c>
      <c r="B190" s="1706" t="s">
        <v>882</v>
      </c>
      <c r="C190" s="391">
        <v>0</v>
      </c>
      <c r="D190" s="391">
        <v>0</v>
      </c>
      <c r="E190" s="391">
        <v>0</v>
      </c>
      <c r="F190" s="391">
        <v>0</v>
      </c>
      <c r="G190" s="391">
        <v>0</v>
      </c>
      <c r="H190" s="391">
        <v>0</v>
      </c>
      <c r="I190" s="391">
        <v>0</v>
      </c>
      <c r="J190" s="391">
        <v>4</v>
      </c>
      <c r="K190" s="391">
        <v>0</v>
      </c>
      <c r="L190" s="391">
        <v>0</v>
      </c>
      <c r="M190" s="391">
        <v>1</v>
      </c>
      <c r="N190" s="391">
        <v>0</v>
      </c>
      <c r="O190" s="391">
        <v>0</v>
      </c>
      <c r="P190" s="391">
        <v>0</v>
      </c>
      <c r="Q190" s="392">
        <v>0</v>
      </c>
      <c r="R190" s="665">
        <f t="shared" ref="R190" si="58">SUM(C190:Q190)</f>
        <v>5</v>
      </c>
      <c r="S190" s="695">
        <f>R190/SUM(R190:R193)</f>
        <v>5.3061657646184866E-4</v>
      </c>
      <c r="T190" s="15"/>
      <c r="U190" s="15"/>
      <c r="V190" s="15"/>
      <c r="W190" s="16"/>
      <c r="X190" s="14"/>
      <c r="Y190" s="15"/>
      <c r="Z190" s="15"/>
      <c r="AA190" s="15"/>
      <c r="AB190" s="15"/>
      <c r="AC190" s="15"/>
      <c r="AD190" s="15"/>
      <c r="AE190" s="15"/>
      <c r="AF190" s="17"/>
      <c r="AG190" s="15"/>
      <c r="AH190" s="15"/>
      <c r="AI190" s="15"/>
      <c r="AJ190" s="15"/>
      <c r="AK190" s="15"/>
      <c r="AL190" s="15"/>
      <c r="AM190" s="15"/>
      <c r="AN190" s="17"/>
      <c r="AO190" s="16"/>
    </row>
    <row r="191" spans="1:41" ht="17.25" hidden="1" customHeight="1" x14ac:dyDescent="0.25">
      <c r="A191" s="2042"/>
      <c r="B191" s="1687" t="s">
        <v>78</v>
      </c>
      <c r="C191" s="394">
        <v>0</v>
      </c>
      <c r="D191" s="394">
        <v>13</v>
      </c>
      <c r="E191" s="394">
        <v>12</v>
      </c>
      <c r="F191" s="394">
        <v>14</v>
      </c>
      <c r="G191" s="394">
        <v>6</v>
      </c>
      <c r="H191" s="394">
        <v>1</v>
      </c>
      <c r="I191" s="394">
        <v>3</v>
      </c>
      <c r="J191" s="394">
        <v>268</v>
      </c>
      <c r="K191" s="394">
        <v>34</v>
      </c>
      <c r="L191" s="394">
        <v>5</v>
      </c>
      <c r="M191" s="394">
        <v>158</v>
      </c>
      <c r="N191" s="394">
        <v>32</v>
      </c>
      <c r="O191" s="394">
        <v>0</v>
      </c>
      <c r="P191" s="394">
        <v>21</v>
      </c>
      <c r="Q191" s="395">
        <v>5</v>
      </c>
      <c r="R191" s="666">
        <f t="shared" ref="R191:R194" si="59">SUM(C191:Q191)</f>
        <v>572</v>
      </c>
      <c r="S191" s="696">
        <f>R191/SUM(R190:R193)</f>
        <v>6.0702536347235485E-2</v>
      </c>
      <c r="T191" s="15"/>
      <c r="U191" s="15"/>
      <c r="V191" s="15"/>
      <c r="W191" s="16"/>
      <c r="X191" s="14"/>
      <c r="Y191" s="15"/>
      <c r="Z191" s="15"/>
      <c r="AA191" s="15"/>
      <c r="AB191" s="15"/>
      <c r="AC191" s="15"/>
      <c r="AD191" s="15"/>
      <c r="AE191" s="15"/>
      <c r="AF191" s="15"/>
      <c r="AG191" s="15"/>
      <c r="AH191" s="15"/>
      <c r="AI191" s="15"/>
      <c r="AJ191" s="15"/>
      <c r="AK191" s="15"/>
      <c r="AL191" s="15"/>
      <c r="AM191" s="15"/>
      <c r="AN191" s="15"/>
      <c r="AO191" s="16"/>
    </row>
    <row r="192" spans="1:41" ht="17.25" hidden="1" customHeight="1" x14ac:dyDescent="0.25">
      <c r="A192" s="2042"/>
      <c r="B192" s="1687" t="s">
        <v>79</v>
      </c>
      <c r="C192" s="394">
        <v>2</v>
      </c>
      <c r="D192" s="394">
        <v>12</v>
      </c>
      <c r="E192" s="394">
        <v>13</v>
      </c>
      <c r="F192" s="394">
        <v>9</v>
      </c>
      <c r="G192" s="394">
        <v>4</v>
      </c>
      <c r="H192" s="394">
        <v>0</v>
      </c>
      <c r="I192" s="394">
        <v>0</v>
      </c>
      <c r="J192" s="394">
        <v>285</v>
      </c>
      <c r="K192" s="394">
        <v>15</v>
      </c>
      <c r="L192" s="394">
        <v>2</v>
      </c>
      <c r="M192" s="394">
        <v>113</v>
      </c>
      <c r="N192" s="394">
        <v>28</v>
      </c>
      <c r="O192" s="394">
        <v>1</v>
      </c>
      <c r="P192" s="394">
        <v>21</v>
      </c>
      <c r="Q192" s="395">
        <v>11</v>
      </c>
      <c r="R192" s="666">
        <f t="shared" si="59"/>
        <v>516</v>
      </c>
      <c r="S192" s="696">
        <f>R192/SUM(R190:R193)</f>
        <v>5.475963069086278E-2</v>
      </c>
      <c r="T192" s="15"/>
      <c r="U192" s="15"/>
      <c r="V192" s="15"/>
      <c r="W192" s="16"/>
      <c r="X192" s="14"/>
      <c r="Y192" s="15"/>
      <c r="Z192" s="15"/>
      <c r="AA192" s="15"/>
      <c r="AB192" s="15"/>
      <c r="AC192" s="15"/>
      <c r="AD192" s="15"/>
      <c r="AE192" s="15"/>
      <c r="AF192" s="15"/>
      <c r="AG192" s="15"/>
      <c r="AH192" s="15"/>
      <c r="AI192" s="15"/>
      <c r="AJ192" s="15"/>
      <c r="AK192" s="15"/>
      <c r="AL192" s="15"/>
      <c r="AM192" s="15"/>
      <c r="AN192" s="15"/>
      <c r="AO192" s="16"/>
    </row>
    <row r="193" spans="1:41" ht="17.25" hidden="1" customHeight="1" thickBot="1" x14ac:dyDescent="0.3">
      <c r="A193" s="2043"/>
      <c r="B193" s="1688" t="s">
        <v>441</v>
      </c>
      <c r="C193" s="397">
        <v>32</v>
      </c>
      <c r="D193" s="397">
        <v>177</v>
      </c>
      <c r="E193" s="397">
        <v>122</v>
      </c>
      <c r="F193" s="397">
        <v>56</v>
      </c>
      <c r="G193" s="397">
        <v>60</v>
      </c>
      <c r="H193" s="397">
        <v>15</v>
      </c>
      <c r="I193" s="397">
        <v>17</v>
      </c>
      <c r="J193" s="397">
        <v>5241</v>
      </c>
      <c r="K193" s="397">
        <v>300</v>
      </c>
      <c r="L193" s="397">
        <v>130</v>
      </c>
      <c r="M193" s="397">
        <v>1315</v>
      </c>
      <c r="N193" s="397">
        <v>398</v>
      </c>
      <c r="O193" s="397">
        <v>27</v>
      </c>
      <c r="P193" s="397">
        <v>256</v>
      </c>
      <c r="Q193" s="398">
        <v>184</v>
      </c>
      <c r="R193" s="667">
        <f t="shared" si="59"/>
        <v>8330</v>
      </c>
      <c r="S193" s="697">
        <f>R193/SUM(R190:R193)</f>
        <v>0.88400721638543989</v>
      </c>
      <c r="T193" s="15"/>
      <c r="U193" s="15"/>
      <c r="V193" s="15"/>
      <c r="W193" s="16"/>
      <c r="X193" s="14"/>
      <c r="Y193" s="15"/>
      <c r="Z193" s="15"/>
      <c r="AA193" s="15"/>
      <c r="AB193" s="15"/>
      <c r="AC193" s="15"/>
      <c r="AD193" s="15"/>
      <c r="AE193" s="15"/>
      <c r="AF193" s="17"/>
      <c r="AG193" s="15"/>
      <c r="AH193" s="15"/>
      <c r="AI193" s="15"/>
      <c r="AJ193" s="15"/>
      <c r="AK193" s="15"/>
      <c r="AL193" s="15"/>
      <c r="AM193" s="15"/>
      <c r="AN193" s="17"/>
      <c r="AO193" s="16"/>
    </row>
    <row r="194" spans="1:41" ht="17.25" hidden="1" customHeight="1" x14ac:dyDescent="0.25">
      <c r="A194" s="2057" t="s">
        <v>49</v>
      </c>
      <c r="B194" s="1718" t="s">
        <v>882</v>
      </c>
      <c r="C194" s="381">
        <v>0</v>
      </c>
      <c r="D194" s="381">
        <v>0</v>
      </c>
      <c r="E194" s="381">
        <v>0</v>
      </c>
      <c r="F194" s="381">
        <v>0</v>
      </c>
      <c r="G194" s="381">
        <v>0</v>
      </c>
      <c r="H194" s="381">
        <v>0</v>
      </c>
      <c r="I194" s="381">
        <v>0</v>
      </c>
      <c r="J194" s="381">
        <v>0</v>
      </c>
      <c r="K194" s="381">
        <v>0</v>
      </c>
      <c r="L194" s="381">
        <v>0</v>
      </c>
      <c r="M194" s="381">
        <v>0</v>
      </c>
      <c r="N194" s="381">
        <v>0</v>
      </c>
      <c r="O194" s="381">
        <v>0</v>
      </c>
      <c r="P194" s="381">
        <v>0</v>
      </c>
      <c r="Q194" s="382">
        <v>0</v>
      </c>
      <c r="R194" s="1746">
        <f t="shared" si="59"/>
        <v>0</v>
      </c>
      <c r="S194" s="1473">
        <f>R194/SUM(R194:R197)</f>
        <v>0</v>
      </c>
      <c r="T194" s="15"/>
      <c r="U194" s="15"/>
      <c r="V194" s="15"/>
      <c r="W194" s="16"/>
      <c r="X194" s="14"/>
      <c r="Y194" s="15"/>
      <c r="Z194" s="15"/>
      <c r="AA194" s="15"/>
      <c r="AB194" s="15"/>
      <c r="AC194" s="15"/>
      <c r="AD194" s="15"/>
      <c r="AE194" s="15"/>
      <c r="AF194" s="17"/>
      <c r="AG194" s="15"/>
      <c r="AH194" s="15"/>
      <c r="AI194" s="15"/>
      <c r="AJ194" s="15"/>
      <c r="AK194" s="15"/>
      <c r="AL194" s="15"/>
      <c r="AM194" s="15"/>
      <c r="AN194" s="17"/>
      <c r="AO194" s="16"/>
    </row>
    <row r="195" spans="1:41" ht="17.25" hidden="1" customHeight="1" x14ac:dyDescent="0.25">
      <c r="A195" s="2058"/>
      <c r="B195" s="1720" t="s">
        <v>78</v>
      </c>
      <c r="C195" s="388">
        <v>0</v>
      </c>
      <c r="D195" s="388">
        <v>0</v>
      </c>
      <c r="E195" s="388">
        <v>1</v>
      </c>
      <c r="F195" s="388">
        <v>0</v>
      </c>
      <c r="G195" s="388">
        <v>0</v>
      </c>
      <c r="H195" s="388">
        <v>0</v>
      </c>
      <c r="I195" s="388">
        <v>0</v>
      </c>
      <c r="J195" s="388">
        <v>24</v>
      </c>
      <c r="K195" s="388">
        <v>0</v>
      </c>
      <c r="L195" s="388">
        <v>0</v>
      </c>
      <c r="M195" s="388">
        <v>3</v>
      </c>
      <c r="N195" s="388">
        <v>3</v>
      </c>
      <c r="O195" s="388">
        <v>0</v>
      </c>
      <c r="P195" s="388">
        <v>2</v>
      </c>
      <c r="Q195" s="389">
        <v>0</v>
      </c>
      <c r="R195" s="1747">
        <f t="shared" ref="R195:R201" si="60">SUM(C195:Q195)</f>
        <v>33</v>
      </c>
      <c r="S195" s="1748">
        <f>R195/SUM(R194:R197)</f>
        <v>0.13200000000000001</v>
      </c>
      <c r="T195" s="15"/>
      <c r="U195" s="15"/>
      <c r="V195" s="15"/>
      <c r="W195" s="16"/>
      <c r="X195" s="14"/>
      <c r="Y195" s="15"/>
      <c r="Z195" s="15"/>
      <c r="AA195" s="15"/>
      <c r="AB195" s="15"/>
      <c r="AC195" s="15"/>
      <c r="AD195" s="15"/>
      <c r="AE195" s="15"/>
      <c r="AF195" s="17"/>
      <c r="AG195" s="15"/>
      <c r="AH195" s="15"/>
      <c r="AI195" s="15"/>
      <c r="AJ195" s="15"/>
      <c r="AK195" s="15"/>
      <c r="AL195" s="15"/>
      <c r="AM195" s="15"/>
      <c r="AN195" s="17"/>
      <c r="AO195" s="16"/>
    </row>
    <row r="196" spans="1:41" ht="17.25" hidden="1" customHeight="1" x14ac:dyDescent="0.25">
      <c r="A196" s="2058"/>
      <c r="B196" s="1720" t="s">
        <v>79</v>
      </c>
      <c r="C196" s="388">
        <v>0</v>
      </c>
      <c r="D196" s="388">
        <v>0</v>
      </c>
      <c r="E196" s="388">
        <v>0</v>
      </c>
      <c r="F196" s="388">
        <v>0</v>
      </c>
      <c r="G196" s="388">
        <v>0</v>
      </c>
      <c r="H196" s="388">
        <v>0</v>
      </c>
      <c r="I196" s="388">
        <v>0</v>
      </c>
      <c r="J196" s="388">
        <v>61</v>
      </c>
      <c r="K196" s="388">
        <v>0</v>
      </c>
      <c r="L196" s="388">
        <v>0</v>
      </c>
      <c r="M196" s="388">
        <v>4</v>
      </c>
      <c r="N196" s="388">
        <v>9</v>
      </c>
      <c r="O196" s="388">
        <v>1</v>
      </c>
      <c r="P196" s="388">
        <v>0</v>
      </c>
      <c r="Q196" s="389">
        <v>0</v>
      </c>
      <c r="R196" s="1747">
        <f t="shared" si="60"/>
        <v>75</v>
      </c>
      <c r="S196" s="1748">
        <f>R196/SUM(R194:R197)</f>
        <v>0.3</v>
      </c>
      <c r="T196" s="15"/>
      <c r="U196" s="15"/>
      <c r="V196" s="15"/>
      <c r="W196" s="16"/>
      <c r="X196" s="14"/>
      <c r="Y196" s="15"/>
      <c r="Z196" s="15"/>
      <c r="AA196" s="15"/>
      <c r="AB196" s="15"/>
      <c r="AC196" s="15"/>
      <c r="AD196" s="15"/>
      <c r="AE196" s="15"/>
      <c r="AF196" s="17"/>
      <c r="AG196" s="15"/>
      <c r="AH196" s="15"/>
      <c r="AI196" s="15"/>
      <c r="AJ196" s="15"/>
      <c r="AK196" s="15"/>
      <c r="AL196" s="15"/>
      <c r="AM196" s="15"/>
      <c r="AN196" s="17"/>
      <c r="AO196" s="16"/>
    </row>
    <row r="197" spans="1:41" ht="17.25" hidden="1" customHeight="1" thickBot="1" x14ac:dyDescent="0.3">
      <c r="A197" s="2058"/>
      <c r="B197" s="1752" t="s">
        <v>441</v>
      </c>
      <c r="C197" s="1685">
        <v>0</v>
      </c>
      <c r="D197" s="1685">
        <v>2</v>
      </c>
      <c r="E197" s="1685">
        <v>1</v>
      </c>
      <c r="F197" s="1685">
        <v>2</v>
      </c>
      <c r="G197" s="1685">
        <v>0</v>
      </c>
      <c r="H197" s="1685">
        <v>0</v>
      </c>
      <c r="I197" s="1685">
        <v>0</v>
      </c>
      <c r="J197" s="1685">
        <v>90</v>
      </c>
      <c r="K197" s="1685">
        <v>1</v>
      </c>
      <c r="L197" s="1685">
        <v>1</v>
      </c>
      <c r="M197" s="1685">
        <v>29</v>
      </c>
      <c r="N197" s="1685">
        <v>8</v>
      </c>
      <c r="O197" s="1685">
        <v>1</v>
      </c>
      <c r="P197" s="1685">
        <v>5</v>
      </c>
      <c r="Q197" s="1686">
        <v>2</v>
      </c>
      <c r="R197" s="1750">
        <f t="shared" si="60"/>
        <v>142</v>
      </c>
      <c r="S197" s="1751">
        <f>R197/SUM(R194:R197)</f>
        <v>0.56799999999999995</v>
      </c>
      <c r="T197" s="15"/>
      <c r="U197" s="15"/>
      <c r="V197" s="15"/>
      <c r="W197" s="16"/>
      <c r="X197" s="14"/>
      <c r="Y197" s="16"/>
      <c r="Z197" s="16"/>
      <c r="AA197" s="16"/>
      <c r="AB197" s="16"/>
      <c r="AC197" s="16"/>
      <c r="AD197" s="16"/>
      <c r="AE197" s="16"/>
      <c r="AF197" s="16"/>
      <c r="AG197" s="16"/>
      <c r="AH197" s="16"/>
      <c r="AI197" s="16"/>
      <c r="AJ197" s="16"/>
      <c r="AK197" s="16"/>
      <c r="AL197" s="16"/>
      <c r="AM197" s="16"/>
      <c r="AN197" s="16"/>
      <c r="AO197" s="15"/>
    </row>
    <row r="198" spans="1:41" ht="17.25" hidden="1" customHeight="1" thickTop="1" x14ac:dyDescent="0.25">
      <c r="A198" s="2059" t="s">
        <v>26</v>
      </c>
      <c r="B198" s="1715" t="s">
        <v>882</v>
      </c>
      <c r="C198" s="1707">
        <f>SUM(C182,C186,C190,C194)</f>
        <v>0</v>
      </c>
      <c r="D198" s="1707">
        <f t="shared" ref="D198:Q198" si="61">SUM(D182,D186,D190,D194)</f>
        <v>0</v>
      </c>
      <c r="E198" s="1707">
        <f t="shared" si="61"/>
        <v>0</v>
      </c>
      <c r="F198" s="1707">
        <f t="shared" si="61"/>
        <v>0</v>
      </c>
      <c r="G198" s="1707">
        <f t="shared" si="61"/>
        <v>1</v>
      </c>
      <c r="H198" s="1707">
        <f t="shared" si="61"/>
        <v>0</v>
      </c>
      <c r="I198" s="1707">
        <f t="shared" si="61"/>
        <v>0</v>
      </c>
      <c r="J198" s="1707">
        <f t="shared" si="61"/>
        <v>5</v>
      </c>
      <c r="K198" s="1707">
        <f t="shared" si="61"/>
        <v>0</v>
      </c>
      <c r="L198" s="1707">
        <f t="shared" si="61"/>
        <v>0</v>
      </c>
      <c r="M198" s="1707">
        <f t="shared" si="61"/>
        <v>1</v>
      </c>
      <c r="N198" s="1707">
        <f t="shared" si="61"/>
        <v>0</v>
      </c>
      <c r="O198" s="1707">
        <f t="shared" si="61"/>
        <v>0</v>
      </c>
      <c r="P198" s="1707">
        <f t="shared" si="61"/>
        <v>0</v>
      </c>
      <c r="Q198" s="1707">
        <f t="shared" si="61"/>
        <v>0</v>
      </c>
      <c r="R198" s="1708">
        <f t="shared" ref="R198" si="62">SUM(C198:Q198)</f>
        <v>7</v>
      </c>
      <c r="S198" s="1709">
        <f>R198/SUM(R198:R201)</f>
        <v>3.219723103813072E-4</v>
      </c>
      <c r="T198" s="15"/>
      <c r="U198" s="15"/>
      <c r="V198" s="15"/>
      <c r="W198" s="16"/>
      <c r="X198" s="14"/>
      <c r="Y198" s="15"/>
      <c r="Z198" s="15"/>
      <c r="AA198" s="15"/>
      <c r="AB198" s="15"/>
      <c r="AC198" s="15"/>
      <c r="AD198" s="15"/>
      <c r="AE198" s="15"/>
      <c r="AF198" s="17"/>
      <c r="AG198" s="15"/>
      <c r="AH198" s="15"/>
      <c r="AI198" s="15"/>
      <c r="AJ198" s="15"/>
      <c r="AK198" s="15"/>
      <c r="AL198" s="15"/>
      <c r="AM198" s="15"/>
      <c r="AN198" s="17"/>
      <c r="AO198" s="16"/>
    </row>
    <row r="199" spans="1:41" ht="17.25" hidden="1" customHeight="1" x14ac:dyDescent="0.25">
      <c r="A199" s="2042"/>
      <c r="B199" s="1687" t="s">
        <v>78</v>
      </c>
      <c r="C199" s="1710">
        <f>SUM(C183,C187,C191,C195)</f>
        <v>4</v>
      </c>
      <c r="D199" s="1710">
        <f t="shared" ref="D199:Q199" si="63">SUM(D183,D187,D191,D195)</f>
        <v>43</v>
      </c>
      <c r="E199" s="1710">
        <f t="shared" si="63"/>
        <v>59</v>
      </c>
      <c r="F199" s="1710">
        <f t="shared" si="63"/>
        <v>50</v>
      </c>
      <c r="G199" s="1710">
        <f t="shared" si="63"/>
        <v>16</v>
      </c>
      <c r="H199" s="1710">
        <f t="shared" si="63"/>
        <v>2</v>
      </c>
      <c r="I199" s="1710">
        <f t="shared" si="63"/>
        <v>11</v>
      </c>
      <c r="J199" s="1710">
        <f t="shared" si="63"/>
        <v>1576</v>
      </c>
      <c r="K199" s="1710">
        <f t="shared" si="63"/>
        <v>200</v>
      </c>
      <c r="L199" s="1710">
        <f t="shared" si="63"/>
        <v>32</v>
      </c>
      <c r="M199" s="1710">
        <f t="shared" si="63"/>
        <v>715</v>
      </c>
      <c r="N199" s="1710">
        <f t="shared" si="63"/>
        <v>153</v>
      </c>
      <c r="O199" s="1710">
        <f t="shared" si="63"/>
        <v>14</v>
      </c>
      <c r="P199" s="1710">
        <f t="shared" si="63"/>
        <v>78</v>
      </c>
      <c r="Q199" s="1710">
        <f t="shared" si="63"/>
        <v>42</v>
      </c>
      <c r="R199" s="1711">
        <f t="shared" si="60"/>
        <v>2995</v>
      </c>
      <c r="S199" s="1712">
        <f>R199/SUM(R198:R201)</f>
        <v>0.13775815279885931</v>
      </c>
      <c r="T199" s="15"/>
      <c r="U199" s="15"/>
      <c r="V199" s="15"/>
      <c r="W199" s="16"/>
      <c r="X199" s="14"/>
      <c r="Y199" s="16"/>
      <c r="Z199" s="16"/>
      <c r="AA199" s="16"/>
      <c r="AB199" s="16"/>
      <c r="AC199" s="16"/>
      <c r="AD199" s="16"/>
      <c r="AE199" s="16"/>
      <c r="AF199" s="16"/>
      <c r="AG199" s="16"/>
      <c r="AH199" s="16"/>
      <c r="AI199" s="16"/>
      <c r="AJ199" s="16"/>
      <c r="AK199" s="16"/>
      <c r="AL199" s="16"/>
      <c r="AM199" s="16"/>
      <c r="AN199" s="16"/>
      <c r="AO199" s="15"/>
    </row>
    <row r="200" spans="1:41" ht="17.25" hidden="1" customHeight="1" x14ac:dyDescent="0.25">
      <c r="A200" s="2042"/>
      <c r="B200" s="1687" t="s">
        <v>79</v>
      </c>
      <c r="C200" s="1710">
        <f>SUM(C184,C188,C192,C196)</f>
        <v>6</v>
      </c>
      <c r="D200" s="1710">
        <f t="shared" ref="D200:Q200" si="64">SUM(D184,D188,D192,D196)</f>
        <v>49</v>
      </c>
      <c r="E200" s="1710">
        <f t="shared" si="64"/>
        <v>37</v>
      </c>
      <c r="F200" s="1710">
        <f t="shared" si="64"/>
        <v>37</v>
      </c>
      <c r="G200" s="1710">
        <f t="shared" si="64"/>
        <v>18</v>
      </c>
      <c r="H200" s="1710">
        <f t="shared" si="64"/>
        <v>3</v>
      </c>
      <c r="I200" s="1710">
        <f t="shared" si="64"/>
        <v>2</v>
      </c>
      <c r="J200" s="1710">
        <f t="shared" si="64"/>
        <v>1362</v>
      </c>
      <c r="K200" s="1710">
        <f t="shared" si="64"/>
        <v>69</v>
      </c>
      <c r="L200" s="1710">
        <f t="shared" si="64"/>
        <v>12</v>
      </c>
      <c r="M200" s="1710">
        <f t="shared" si="64"/>
        <v>435</v>
      </c>
      <c r="N200" s="1710">
        <f t="shared" si="64"/>
        <v>132</v>
      </c>
      <c r="O200" s="1710">
        <f t="shared" si="64"/>
        <v>8</v>
      </c>
      <c r="P200" s="1710">
        <f t="shared" si="64"/>
        <v>85</v>
      </c>
      <c r="Q200" s="1710">
        <f t="shared" si="64"/>
        <v>56</v>
      </c>
      <c r="R200" s="666">
        <f t="shared" si="60"/>
        <v>2311</v>
      </c>
      <c r="S200" s="1712">
        <f>R200/SUM(R198:R201)</f>
        <v>0.10629685847017156</v>
      </c>
      <c r="T200" s="15"/>
      <c r="U200" s="15"/>
      <c r="V200" s="15"/>
      <c r="W200" s="16"/>
      <c r="X200" s="14"/>
      <c r="Y200" s="16"/>
      <c r="Z200" s="16"/>
      <c r="AA200" s="16"/>
      <c r="AB200" s="16"/>
      <c r="AC200" s="16"/>
      <c r="AD200" s="16"/>
      <c r="AE200" s="16"/>
      <c r="AF200" s="16"/>
      <c r="AG200" s="16"/>
      <c r="AH200" s="16"/>
      <c r="AI200" s="16"/>
      <c r="AJ200" s="16"/>
      <c r="AK200" s="16"/>
      <c r="AL200" s="16"/>
      <c r="AM200" s="16"/>
      <c r="AN200" s="16"/>
      <c r="AO200" s="15"/>
    </row>
    <row r="201" spans="1:41" ht="17.25" hidden="1" customHeight="1" thickBot="1" x14ac:dyDescent="0.3">
      <c r="A201" s="2043"/>
      <c r="B201" s="1688" t="s">
        <v>441</v>
      </c>
      <c r="C201" s="1713">
        <f>SUM(C185,C189,C193,C197)</f>
        <v>64</v>
      </c>
      <c r="D201" s="1713">
        <f t="shared" ref="D201:Q201" si="65">SUM(D185,D189,D193,D197)</f>
        <v>323</v>
      </c>
      <c r="E201" s="1713">
        <f t="shared" si="65"/>
        <v>232</v>
      </c>
      <c r="F201" s="1713">
        <f t="shared" si="65"/>
        <v>119</v>
      </c>
      <c r="G201" s="1713">
        <f t="shared" si="65"/>
        <v>122</v>
      </c>
      <c r="H201" s="1713">
        <f t="shared" si="65"/>
        <v>31</v>
      </c>
      <c r="I201" s="1713">
        <f t="shared" si="65"/>
        <v>38</v>
      </c>
      <c r="J201" s="1713">
        <f t="shared" si="65"/>
        <v>10447</v>
      </c>
      <c r="K201" s="1713">
        <f t="shared" si="65"/>
        <v>540</v>
      </c>
      <c r="L201" s="1713">
        <f t="shared" si="65"/>
        <v>258</v>
      </c>
      <c r="M201" s="1713">
        <f t="shared" si="65"/>
        <v>2553</v>
      </c>
      <c r="N201" s="1713">
        <f t="shared" si="65"/>
        <v>754</v>
      </c>
      <c r="O201" s="1713">
        <f t="shared" si="65"/>
        <v>60</v>
      </c>
      <c r="P201" s="1713">
        <f t="shared" si="65"/>
        <v>522</v>
      </c>
      <c r="Q201" s="1713">
        <f t="shared" si="65"/>
        <v>365</v>
      </c>
      <c r="R201" s="667">
        <f t="shared" si="60"/>
        <v>16428</v>
      </c>
      <c r="S201" s="1714">
        <f>R201/SUM(R198:R201)</f>
        <v>0.75562301642058782</v>
      </c>
      <c r="T201" s="15"/>
      <c r="U201" s="15"/>
      <c r="V201" s="15"/>
      <c r="W201" s="16"/>
      <c r="X201" s="14"/>
      <c r="Y201" s="14"/>
      <c r="Z201" s="14"/>
      <c r="AA201" s="14"/>
      <c r="AB201" s="14"/>
      <c r="AC201" s="14"/>
      <c r="AD201" s="14"/>
      <c r="AE201" s="14"/>
      <c r="AF201" s="14"/>
      <c r="AG201" s="14"/>
      <c r="AH201" s="14"/>
      <c r="AI201" s="14"/>
      <c r="AJ201" s="14"/>
      <c r="AK201" s="14"/>
      <c r="AL201" s="14"/>
      <c r="AM201" s="14"/>
      <c r="AN201" s="14"/>
      <c r="AO201" s="14"/>
    </row>
    <row r="202" spans="1:41" ht="17.25" hidden="1" customHeight="1" thickBot="1" x14ac:dyDescent="0.3">
      <c r="A202" s="2054" t="s">
        <v>349</v>
      </c>
      <c r="B202" s="2055"/>
      <c r="C202" s="2052"/>
      <c r="D202" s="2052"/>
      <c r="E202" s="2052"/>
      <c r="F202" s="2052"/>
      <c r="G202" s="2052"/>
      <c r="H202" s="2052"/>
      <c r="I202" s="2052"/>
      <c r="J202" s="2052"/>
      <c r="K202" s="2052"/>
      <c r="L202" s="2052"/>
      <c r="M202" s="2052"/>
      <c r="N202" s="2052"/>
      <c r="O202" s="2052"/>
      <c r="P202" s="2052"/>
      <c r="Q202" s="2052"/>
      <c r="R202" s="2055"/>
      <c r="S202" s="2056"/>
      <c r="T202" s="15"/>
      <c r="U202" s="15"/>
      <c r="V202" s="15"/>
      <c r="W202" s="16"/>
      <c r="X202" s="14"/>
      <c r="Y202" s="14"/>
      <c r="Z202" s="14"/>
      <c r="AA202" s="14"/>
      <c r="AB202" s="14"/>
      <c r="AC202" s="14"/>
      <c r="AD202" s="14"/>
      <c r="AE202" s="14"/>
      <c r="AF202" s="14"/>
      <c r="AG202" s="14"/>
      <c r="AH202" s="14"/>
      <c r="AI202" s="14"/>
      <c r="AJ202" s="14"/>
      <c r="AK202" s="14"/>
      <c r="AL202" s="14"/>
      <c r="AM202" s="14"/>
      <c r="AN202" s="14"/>
      <c r="AO202" s="14"/>
    </row>
    <row r="203" spans="1:41" ht="17.25" hidden="1" customHeight="1" x14ac:dyDescent="0.25">
      <c r="A203" s="2041" t="s">
        <v>75</v>
      </c>
      <c r="B203" s="1706" t="s">
        <v>882</v>
      </c>
      <c r="C203" s="391">
        <v>0</v>
      </c>
      <c r="D203" s="391">
        <v>0</v>
      </c>
      <c r="E203" s="391">
        <v>0</v>
      </c>
      <c r="F203" s="391">
        <v>0</v>
      </c>
      <c r="G203" s="391">
        <v>0</v>
      </c>
      <c r="H203" s="391">
        <v>0</v>
      </c>
      <c r="I203" s="391">
        <v>0</v>
      </c>
      <c r="J203" s="391">
        <v>0</v>
      </c>
      <c r="K203" s="391">
        <v>0</v>
      </c>
      <c r="L203" s="391">
        <v>0</v>
      </c>
      <c r="M203" s="391">
        <v>0</v>
      </c>
      <c r="N203" s="391">
        <v>0</v>
      </c>
      <c r="O203" s="391">
        <v>0</v>
      </c>
      <c r="P203" s="391">
        <v>0</v>
      </c>
      <c r="Q203" s="392">
        <v>0</v>
      </c>
      <c r="R203" s="665">
        <f t="shared" ref="R203" si="66">SUM(C203:Q203)</f>
        <v>0</v>
      </c>
      <c r="S203" s="695">
        <f>R203/SUM(R203:R206)</f>
        <v>0</v>
      </c>
      <c r="T203" s="15"/>
      <c r="U203" s="15"/>
      <c r="V203" s="15"/>
      <c r="W203" s="16"/>
      <c r="X203" s="14"/>
      <c r="Y203" s="15"/>
      <c r="Z203" s="15"/>
      <c r="AA203" s="15"/>
      <c r="AB203" s="15"/>
      <c r="AC203" s="15"/>
      <c r="AD203" s="15"/>
      <c r="AE203" s="15"/>
      <c r="AF203" s="17"/>
      <c r="AG203" s="15"/>
      <c r="AH203" s="15"/>
      <c r="AI203" s="15"/>
      <c r="AJ203" s="15"/>
      <c r="AK203" s="15"/>
      <c r="AL203" s="15"/>
      <c r="AM203" s="15"/>
      <c r="AN203" s="17"/>
      <c r="AO203" s="16"/>
    </row>
    <row r="204" spans="1:41" ht="15.95" hidden="1" customHeight="1" x14ac:dyDescent="0.25">
      <c r="A204" s="2042"/>
      <c r="B204" s="1687" t="s">
        <v>78</v>
      </c>
      <c r="C204" s="394">
        <v>0</v>
      </c>
      <c r="D204" s="394">
        <v>1</v>
      </c>
      <c r="E204" s="394">
        <v>0</v>
      </c>
      <c r="F204" s="394">
        <v>0</v>
      </c>
      <c r="G204" s="394">
        <v>0</v>
      </c>
      <c r="H204" s="394">
        <v>0</v>
      </c>
      <c r="I204" s="394">
        <v>0</v>
      </c>
      <c r="J204" s="394">
        <v>2</v>
      </c>
      <c r="K204" s="394">
        <v>0</v>
      </c>
      <c r="L204" s="394">
        <v>0</v>
      </c>
      <c r="M204" s="394">
        <v>0</v>
      </c>
      <c r="N204" s="394">
        <v>0</v>
      </c>
      <c r="O204" s="394">
        <v>0</v>
      </c>
      <c r="P204" s="394">
        <v>0</v>
      </c>
      <c r="Q204" s="395">
        <v>0</v>
      </c>
      <c r="R204" s="666">
        <f t="shared" ref="R204:R218" si="67">SUM(C204:Q204)</f>
        <v>3</v>
      </c>
      <c r="S204" s="696">
        <f>R204/SUM(R203:R206)</f>
        <v>1.7857142857142856E-2</v>
      </c>
      <c r="T204" s="15"/>
      <c r="U204" s="15"/>
      <c r="V204" s="15"/>
      <c r="W204" s="16"/>
      <c r="X204" s="14"/>
      <c r="Y204" s="14"/>
      <c r="Z204" s="14"/>
      <c r="AA204" s="14"/>
      <c r="AB204" s="14"/>
      <c r="AC204" s="14"/>
      <c r="AD204" s="14"/>
      <c r="AE204" s="14"/>
      <c r="AF204" s="14"/>
      <c r="AG204" s="14"/>
      <c r="AH204" s="14"/>
      <c r="AI204" s="14"/>
      <c r="AJ204" s="14"/>
      <c r="AK204" s="14"/>
      <c r="AL204" s="14"/>
      <c r="AM204" s="14"/>
      <c r="AN204" s="14"/>
      <c r="AO204" s="14"/>
    </row>
    <row r="205" spans="1:41" ht="15.95" hidden="1" customHeight="1" x14ac:dyDescent="0.25">
      <c r="A205" s="2042"/>
      <c r="B205" s="1687" t="s">
        <v>79</v>
      </c>
      <c r="C205" s="394">
        <v>0</v>
      </c>
      <c r="D205" s="394">
        <v>0</v>
      </c>
      <c r="E205" s="394">
        <v>0</v>
      </c>
      <c r="F205" s="394">
        <v>0</v>
      </c>
      <c r="G205" s="394">
        <v>0</v>
      </c>
      <c r="H205" s="394">
        <v>0</v>
      </c>
      <c r="I205" s="394">
        <v>0</v>
      </c>
      <c r="J205" s="394">
        <v>2</v>
      </c>
      <c r="K205" s="394">
        <v>0</v>
      </c>
      <c r="L205" s="394">
        <v>0</v>
      </c>
      <c r="M205" s="394">
        <v>0</v>
      </c>
      <c r="N205" s="394">
        <v>0</v>
      </c>
      <c r="O205" s="394">
        <v>0</v>
      </c>
      <c r="P205" s="394">
        <v>0</v>
      </c>
      <c r="Q205" s="395">
        <v>1</v>
      </c>
      <c r="R205" s="666">
        <f t="shared" si="67"/>
        <v>3</v>
      </c>
      <c r="S205" s="696">
        <f>R205/SUM(R203:R206)</f>
        <v>1.7857142857142856E-2</v>
      </c>
      <c r="T205" s="15"/>
      <c r="U205" s="15"/>
      <c r="V205" s="15"/>
      <c r="W205" s="16"/>
      <c r="X205" s="14"/>
      <c r="Y205" s="14"/>
      <c r="Z205" s="14"/>
      <c r="AA205" s="14"/>
      <c r="AB205" s="14"/>
      <c r="AC205" s="14"/>
      <c r="AD205" s="14"/>
      <c r="AE205" s="14"/>
      <c r="AF205" s="14"/>
      <c r="AG205" s="14"/>
      <c r="AH205" s="14"/>
      <c r="AI205" s="14"/>
      <c r="AJ205" s="14"/>
      <c r="AK205" s="14"/>
      <c r="AL205" s="14"/>
      <c r="AM205" s="14"/>
      <c r="AN205" s="14"/>
      <c r="AO205" s="14"/>
    </row>
    <row r="206" spans="1:41" ht="15.95" hidden="1" customHeight="1" thickBot="1" x14ac:dyDescent="0.3">
      <c r="A206" s="2043"/>
      <c r="B206" s="1688" t="s">
        <v>441</v>
      </c>
      <c r="C206" s="397">
        <v>1</v>
      </c>
      <c r="D206" s="397">
        <v>3</v>
      </c>
      <c r="E206" s="397">
        <v>3</v>
      </c>
      <c r="F206" s="397">
        <v>1</v>
      </c>
      <c r="G206" s="397">
        <v>2</v>
      </c>
      <c r="H206" s="397">
        <v>1</v>
      </c>
      <c r="I206" s="397">
        <v>0</v>
      </c>
      <c r="J206" s="397">
        <v>100</v>
      </c>
      <c r="K206" s="397">
        <v>6</v>
      </c>
      <c r="L206" s="397">
        <v>1</v>
      </c>
      <c r="M206" s="397">
        <v>27</v>
      </c>
      <c r="N206" s="397">
        <v>7</v>
      </c>
      <c r="O206" s="397">
        <v>0</v>
      </c>
      <c r="P206" s="397">
        <v>6</v>
      </c>
      <c r="Q206" s="398">
        <v>4</v>
      </c>
      <c r="R206" s="667">
        <f t="shared" si="67"/>
        <v>162</v>
      </c>
      <c r="S206" s="697">
        <f>R206/SUM(R203:R206)</f>
        <v>0.9642857142857143</v>
      </c>
      <c r="T206" s="15"/>
      <c r="U206" s="15"/>
      <c r="V206" s="15"/>
      <c r="W206" s="16"/>
      <c r="X206" s="14"/>
      <c r="Y206" s="14"/>
      <c r="Z206" s="14"/>
      <c r="AA206" s="14"/>
      <c r="AB206" s="14"/>
      <c r="AC206" s="14"/>
      <c r="AD206" s="14"/>
      <c r="AE206" s="14"/>
      <c r="AF206" s="14"/>
      <c r="AG206" s="14"/>
      <c r="AH206" s="14"/>
      <c r="AI206" s="14"/>
      <c r="AJ206" s="14"/>
      <c r="AK206" s="14"/>
      <c r="AL206" s="14"/>
      <c r="AM206" s="14"/>
      <c r="AN206" s="14"/>
      <c r="AO206" s="14"/>
    </row>
    <row r="207" spans="1:41" ht="17.25" hidden="1" customHeight="1" x14ac:dyDescent="0.25">
      <c r="A207" s="2057" t="s">
        <v>46</v>
      </c>
      <c r="B207" s="1718" t="s">
        <v>882</v>
      </c>
      <c r="C207" s="381">
        <v>0</v>
      </c>
      <c r="D207" s="381">
        <v>0</v>
      </c>
      <c r="E207" s="381">
        <v>0</v>
      </c>
      <c r="F207" s="381">
        <v>0</v>
      </c>
      <c r="G207" s="381">
        <v>1</v>
      </c>
      <c r="H207" s="381">
        <v>0</v>
      </c>
      <c r="I207" s="381">
        <v>0</v>
      </c>
      <c r="J207" s="381">
        <v>4</v>
      </c>
      <c r="K207" s="381">
        <v>0</v>
      </c>
      <c r="L207" s="381">
        <v>0</v>
      </c>
      <c r="M207" s="381">
        <v>1</v>
      </c>
      <c r="N207" s="381">
        <v>0</v>
      </c>
      <c r="O207" s="381">
        <v>0</v>
      </c>
      <c r="P207" s="381">
        <v>0</v>
      </c>
      <c r="Q207" s="382">
        <v>0</v>
      </c>
      <c r="R207" s="1746">
        <f t="shared" ref="R207" si="68">SUM(C207:Q207)</f>
        <v>6</v>
      </c>
      <c r="S207" s="1473">
        <f>R207/SUM(R207:R210)</f>
        <v>4.1276829939460648E-4</v>
      </c>
      <c r="T207" s="15"/>
      <c r="U207" s="15"/>
      <c r="V207" s="15"/>
      <c r="W207" s="16"/>
      <c r="X207" s="14"/>
      <c r="Y207" s="15"/>
      <c r="Z207" s="15"/>
      <c r="AA207" s="15"/>
      <c r="AB207" s="15"/>
      <c r="AC207" s="15"/>
      <c r="AD207" s="15"/>
      <c r="AE207" s="15"/>
      <c r="AF207" s="17"/>
      <c r="AG207" s="15"/>
      <c r="AH207" s="15"/>
      <c r="AI207" s="15"/>
      <c r="AJ207" s="15"/>
      <c r="AK207" s="15"/>
      <c r="AL207" s="15"/>
      <c r="AM207" s="15"/>
      <c r="AN207" s="17"/>
      <c r="AO207" s="16"/>
    </row>
    <row r="208" spans="1:41" ht="15.95" hidden="1" customHeight="1" x14ac:dyDescent="0.25">
      <c r="A208" s="2058"/>
      <c r="B208" s="1720" t="s">
        <v>78</v>
      </c>
      <c r="C208" s="388">
        <v>2</v>
      </c>
      <c r="D208" s="388">
        <v>28</v>
      </c>
      <c r="E208" s="388">
        <v>42</v>
      </c>
      <c r="F208" s="388">
        <v>40</v>
      </c>
      <c r="G208" s="388">
        <v>9</v>
      </c>
      <c r="H208" s="388">
        <v>1</v>
      </c>
      <c r="I208" s="388">
        <v>8</v>
      </c>
      <c r="J208" s="388">
        <v>1079</v>
      </c>
      <c r="K208" s="388">
        <v>164</v>
      </c>
      <c r="L208" s="388">
        <v>28</v>
      </c>
      <c r="M208" s="388">
        <v>509</v>
      </c>
      <c r="N208" s="388">
        <v>116</v>
      </c>
      <c r="O208" s="388">
        <v>13</v>
      </c>
      <c r="P208" s="388">
        <v>47</v>
      </c>
      <c r="Q208" s="389">
        <v>35</v>
      </c>
      <c r="R208" s="1747">
        <f t="shared" si="67"/>
        <v>2121</v>
      </c>
      <c r="S208" s="1748">
        <f>R208/SUM(R207:R210)</f>
        <v>0.14591359383599339</v>
      </c>
      <c r="T208" s="15"/>
      <c r="U208" s="15"/>
      <c r="V208" s="15"/>
      <c r="W208" s="16"/>
      <c r="X208" s="14"/>
      <c r="Y208" s="14"/>
      <c r="Z208" s="14"/>
      <c r="AA208" s="14"/>
      <c r="AB208" s="14"/>
      <c r="AC208" s="14"/>
      <c r="AD208" s="14"/>
      <c r="AE208" s="14"/>
      <c r="AF208" s="14"/>
      <c r="AG208" s="14"/>
      <c r="AH208" s="14"/>
      <c r="AI208" s="14"/>
      <c r="AJ208" s="14"/>
      <c r="AK208" s="14"/>
      <c r="AL208" s="14"/>
      <c r="AM208" s="14"/>
      <c r="AN208" s="14"/>
      <c r="AO208" s="14"/>
    </row>
    <row r="209" spans="1:41" ht="15.95" hidden="1" customHeight="1" x14ac:dyDescent="0.25">
      <c r="A209" s="2058"/>
      <c r="B209" s="1720" t="s">
        <v>79</v>
      </c>
      <c r="C209" s="388">
        <v>3</v>
      </c>
      <c r="D209" s="388">
        <v>39</v>
      </c>
      <c r="E209" s="388">
        <v>26</v>
      </c>
      <c r="F209" s="388">
        <v>26</v>
      </c>
      <c r="G209" s="388">
        <v>14</v>
      </c>
      <c r="H209" s="388">
        <v>1</v>
      </c>
      <c r="I209" s="388">
        <v>1</v>
      </c>
      <c r="J209" s="388">
        <v>996</v>
      </c>
      <c r="K209" s="388">
        <v>50</v>
      </c>
      <c r="L209" s="388">
        <v>9</v>
      </c>
      <c r="M209" s="388">
        <v>324</v>
      </c>
      <c r="N209" s="388">
        <v>94</v>
      </c>
      <c r="O209" s="388">
        <v>5</v>
      </c>
      <c r="P209" s="388">
        <v>52</v>
      </c>
      <c r="Q209" s="389">
        <v>42</v>
      </c>
      <c r="R209" s="1747">
        <f t="shared" si="67"/>
        <v>1682</v>
      </c>
      <c r="S209" s="1748">
        <f>R209/SUM(R207:R210)</f>
        <v>0.11571271326362136</v>
      </c>
      <c r="T209" s="15"/>
      <c r="U209" s="15"/>
      <c r="V209" s="15"/>
      <c r="W209" s="16"/>
      <c r="X209" s="14"/>
      <c r="Y209" s="14"/>
      <c r="Z209" s="14"/>
      <c r="AA209" s="14"/>
      <c r="AB209" s="14"/>
      <c r="AC209" s="14"/>
      <c r="AD209" s="14"/>
      <c r="AE209" s="14"/>
      <c r="AF209" s="14"/>
      <c r="AG209" s="14"/>
      <c r="AH209" s="14"/>
      <c r="AI209" s="14"/>
      <c r="AJ209" s="14"/>
      <c r="AK209" s="14"/>
      <c r="AL209" s="14"/>
      <c r="AM209" s="14"/>
      <c r="AN209" s="14"/>
      <c r="AO209" s="14"/>
    </row>
    <row r="210" spans="1:41" ht="15.95" hidden="1" customHeight="1" thickBot="1" x14ac:dyDescent="0.3">
      <c r="A210" s="2060"/>
      <c r="B210" s="1722" t="s">
        <v>441</v>
      </c>
      <c r="C210" s="386">
        <v>40</v>
      </c>
      <c r="D210" s="386">
        <v>206</v>
      </c>
      <c r="E210" s="386">
        <v>136</v>
      </c>
      <c r="F210" s="386">
        <v>79</v>
      </c>
      <c r="G210" s="386">
        <v>78</v>
      </c>
      <c r="H210" s="386">
        <v>18</v>
      </c>
      <c r="I210" s="386">
        <v>33</v>
      </c>
      <c r="J210" s="386">
        <v>6769</v>
      </c>
      <c r="K210" s="386">
        <v>355</v>
      </c>
      <c r="L210" s="386">
        <v>174</v>
      </c>
      <c r="M210" s="386">
        <v>1721</v>
      </c>
      <c r="N210" s="386">
        <v>480</v>
      </c>
      <c r="O210" s="386">
        <v>45</v>
      </c>
      <c r="P210" s="386">
        <v>336</v>
      </c>
      <c r="Q210" s="387">
        <v>257</v>
      </c>
      <c r="R210" s="1749">
        <f t="shared" si="67"/>
        <v>10727</v>
      </c>
      <c r="S210" s="1004">
        <f>R210/SUM(R207:R210)</f>
        <v>0.73796092460099061</v>
      </c>
      <c r="T210" s="15"/>
      <c r="U210" s="15"/>
      <c r="V210" s="15"/>
      <c r="W210" s="16"/>
      <c r="X210" s="14"/>
      <c r="Y210" s="14"/>
      <c r="Z210" s="14"/>
      <c r="AA210" s="14"/>
      <c r="AB210" s="14"/>
      <c r="AC210" s="14"/>
      <c r="AD210" s="14"/>
      <c r="AE210" s="14"/>
      <c r="AF210" s="14"/>
      <c r="AG210" s="14"/>
      <c r="AH210" s="14"/>
      <c r="AI210" s="14"/>
      <c r="AJ210" s="14"/>
      <c r="AK210" s="14"/>
      <c r="AL210" s="14"/>
      <c r="AM210" s="14"/>
      <c r="AN210" s="14"/>
      <c r="AO210" s="14"/>
    </row>
    <row r="211" spans="1:41" ht="17.25" hidden="1" customHeight="1" x14ac:dyDescent="0.25">
      <c r="A211" s="2041" t="s">
        <v>47</v>
      </c>
      <c r="B211" s="1706" t="s">
        <v>882</v>
      </c>
      <c r="C211" s="391">
        <v>0</v>
      </c>
      <c r="D211" s="391">
        <v>0</v>
      </c>
      <c r="E211" s="391">
        <v>0</v>
      </c>
      <c r="F211" s="391">
        <v>0</v>
      </c>
      <c r="G211" s="391">
        <v>0</v>
      </c>
      <c r="H211" s="391">
        <v>0</v>
      </c>
      <c r="I211" s="391">
        <v>0</v>
      </c>
      <c r="J211" s="391">
        <v>1</v>
      </c>
      <c r="K211" s="391">
        <v>0</v>
      </c>
      <c r="L211" s="391">
        <v>0</v>
      </c>
      <c r="M211" s="391">
        <v>0</v>
      </c>
      <c r="N211" s="391">
        <v>0</v>
      </c>
      <c r="O211" s="391">
        <v>0</v>
      </c>
      <c r="P211" s="391">
        <v>0</v>
      </c>
      <c r="Q211" s="392">
        <v>0</v>
      </c>
      <c r="R211" s="665">
        <f t="shared" ref="R211" si="69">SUM(C211:Q211)</f>
        <v>1</v>
      </c>
      <c r="S211" s="695">
        <f>R211/SUM(R211:R214)</f>
        <v>1.5518311607697082E-4</v>
      </c>
      <c r="T211" s="15"/>
      <c r="U211" s="15"/>
      <c r="V211" s="15"/>
      <c r="W211" s="16"/>
      <c r="X211" s="14"/>
      <c r="Y211" s="15"/>
      <c r="Z211" s="15"/>
      <c r="AA211" s="15"/>
      <c r="AB211" s="15"/>
      <c r="AC211" s="15"/>
      <c r="AD211" s="15"/>
      <c r="AE211" s="15"/>
      <c r="AF211" s="17"/>
      <c r="AG211" s="15"/>
      <c r="AH211" s="15"/>
      <c r="AI211" s="15"/>
      <c r="AJ211" s="15"/>
      <c r="AK211" s="15"/>
      <c r="AL211" s="15"/>
      <c r="AM211" s="15"/>
      <c r="AN211" s="17"/>
      <c r="AO211" s="16"/>
    </row>
    <row r="212" spans="1:41" ht="15.95" hidden="1" customHeight="1" x14ac:dyDescent="0.25">
      <c r="A212" s="2042"/>
      <c r="B212" s="1687" t="s">
        <v>78</v>
      </c>
      <c r="C212" s="394">
        <v>2</v>
      </c>
      <c r="D212" s="394">
        <v>13</v>
      </c>
      <c r="E212" s="394">
        <v>15</v>
      </c>
      <c r="F212" s="394">
        <v>10</v>
      </c>
      <c r="G212" s="394">
        <v>6</v>
      </c>
      <c r="H212" s="394">
        <v>1</v>
      </c>
      <c r="I212" s="394">
        <v>3</v>
      </c>
      <c r="J212" s="394">
        <v>411</v>
      </c>
      <c r="K212" s="394">
        <v>34</v>
      </c>
      <c r="L212" s="394">
        <v>4</v>
      </c>
      <c r="M212" s="394">
        <v>197</v>
      </c>
      <c r="N212" s="394">
        <v>33</v>
      </c>
      <c r="O212" s="394">
        <v>1</v>
      </c>
      <c r="P212" s="394">
        <v>28</v>
      </c>
      <c r="Q212" s="395">
        <v>3</v>
      </c>
      <c r="R212" s="666">
        <f t="shared" si="67"/>
        <v>761</v>
      </c>
      <c r="S212" s="696">
        <f>R212/SUM(R211:R214)</f>
        <v>0.1180943513345748</v>
      </c>
      <c r="T212" s="15"/>
      <c r="U212" s="15"/>
      <c r="V212" s="15"/>
      <c r="W212" s="16"/>
      <c r="X212" s="14"/>
      <c r="Y212" s="14"/>
      <c r="Z212" s="14"/>
      <c r="AA212" s="14"/>
      <c r="AB212" s="14"/>
      <c r="AC212" s="14"/>
      <c r="AD212" s="14"/>
      <c r="AE212" s="14"/>
      <c r="AF212" s="14"/>
      <c r="AG212" s="14"/>
      <c r="AH212" s="14"/>
      <c r="AI212" s="14"/>
      <c r="AJ212" s="14"/>
      <c r="AK212" s="14"/>
      <c r="AL212" s="14"/>
      <c r="AM212" s="14"/>
      <c r="AN212" s="14"/>
      <c r="AO212" s="14"/>
    </row>
    <row r="213" spans="1:41" ht="15.95" hidden="1" customHeight="1" x14ac:dyDescent="0.25">
      <c r="A213" s="2042"/>
      <c r="B213" s="1687" t="s">
        <v>79</v>
      </c>
      <c r="C213" s="394">
        <v>2</v>
      </c>
      <c r="D213" s="394">
        <v>9</v>
      </c>
      <c r="E213" s="394">
        <v>11</v>
      </c>
      <c r="F213" s="394">
        <v>11</v>
      </c>
      <c r="G213" s="394">
        <v>3</v>
      </c>
      <c r="H213" s="394">
        <v>2</v>
      </c>
      <c r="I213" s="394">
        <v>0</v>
      </c>
      <c r="J213" s="394">
        <v>315</v>
      </c>
      <c r="K213" s="394">
        <v>17</v>
      </c>
      <c r="L213" s="394">
        <v>3</v>
      </c>
      <c r="M213" s="394">
        <v>104</v>
      </c>
      <c r="N213" s="394">
        <v>36</v>
      </c>
      <c r="O213" s="394">
        <v>3</v>
      </c>
      <c r="P213" s="394">
        <v>30</v>
      </c>
      <c r="Q213" s="395">
        <v>9</v>
      </c>
      <c r="R213" s="666">
        <f t="shared" si="67"/>
        <v>555</v>
      </c>
      <c r="S213" s="696">
        <f>R213/SUM(R211:R214)</f>
        <v>8.6126629422718814E-2</v>
      </c>
      <c r="T213" s="15"/>
      <c r="U213" s="15"/>
      <c r="V213" s="15"/>
      <c r="W213" s="16"/>
      <c r="X213" s="14"/>
      <c r="Y213" s="14"/>
      <c r="Z213" s="14"/>
      <c r="AA213" s="14"/>
      <c r="AB213" s="14"/>
      <c r="AC213" s="14"/>
      <c r="AD213" s="14"/>
      <c r="AE213" s="14"/>
      <c r="AF213" s="14"/>
      <c r="AG213" s="14"/>
      <c r="AH213" s="14"/>
      <c r="AI213" s="14"/>
      <c r="AJ213" s="14"/>
      <c r="AK213" s="14"/>
      <c r="AL213" s="14"/>
      <c r="AM213" s="14"/>
      <c r="AN213" s="14"/>
      <c r="AO213" s="14"/>
    </row>
    <row r="214" spans="1:41" ht="15.95" hidden="1" customHeight="1" thickBot="1" x14ac:dyDescent="0.3">
      <c r="A214" s="2043"/>
      <c r="B214" s="1688" t="s">
        <v>441</v>
      </c>
      <c r="C214" s="397">
        <v>19</v>
      </c>
      <c r="D214" s="397">
        <v>108</v>
      </c>
      <c r="E214" s="397">
        <v>83</v>
      </c>
      <c r="F214" s="397">
        <v>34</v>
      </c>
      <c r="G214" s="397">
        <v>39</v>
      </c>
      <c r="H214" s="397">
        <v>11</v>
      </c>
      <c r="I214" s="397">
        <v>5</v>
      </c>
      <c r="J214" s="397">
        <v>3328</v>
      </c>
      <c r="K214" s="397">
        <v>164</v>
      </c>
      <c r="L214" s="397">
        <v>78</v>
      </c>
      <c r="M214" s="397">
        <v>741</v>
      </c>
      <c r="N214" s="397">
        <v>241</v>
      </c>
      <c r="O214" s="397">
        <v>11</v>
      </c>
      <c r="P214" s="397">
        <v>166</v>
      </c>
      <c r="Q214" s="398">
        <v>99</v>
      </c>
      <c r="R214" s="667">
        <f t="shared" si="67"/>
        <v>5127</v>
      </c>
      <c r="S214" s="697">
        <f>R214/SUM(R211:R214)</f>
        <v>0.79562383612662946</v>
      </c>
      <c r="T214" s="15"/>
      <c r="U214" s="15"/>
      <c r="V214" s="15"/>
      <c r="W214" s="16"/>
      <c r="X214" s="14"/>
      <c r="Y214" s="14"/>
      <c r="Z214" s="14"/>
      <c r="AA214" s="14"/>
      <c r="AB214" s="14"/>
      <c r="AC214" s="14"/>
      <c r="AD214" s="14"/>
      <c r="AE214" s="14"/>
      <c r="AF214" s="14"/>
      <c r="AG214" s="14"/>
      <c r="AH214" s="14"/>
      <c r="AI214" s="14"/>
      <c r="AJ214" s="14"/>
      <c r="AK214" s="14"/>
      <c r="AL214" s="14"/>
      <c r="AM214" s="14"/>
      <c r="AN214" s="14"/>
      <c r="AO214" s="14"/>
    </row>
    <row r="215" spans="1:41" ht="17.25" hidden="1" customHeight="1" x14ac:dyDescent="0.25">
      <c r="A215" s="2057" t="s">
        <v>77</v>
      </c>
      <c r="B215" s="1718" t="s">
        <v>882</v>
      </c>
      <c r="C215" s="381">
        <v>0</v>
      </c>
      <c r="D215" s="381">
        <v>0</v>
      </c>
      <c r="E215" s="381">
        <v>0</v>
      </c>
      <c r="F215" s="381">
        <v>0</v>
      </c>
      <c r="G215" s="381">
        <v>0</v>
      </c>
      <c r="H215" s="381">
        <v>0</v>
      </c>
      <c r="I215" s="381">
        <v>0</v>
      </c>
      <c r="J215" s="381">
        <v>0</v>
      </c>
      <c r="K215" s="381">
        <v>0</v>
      </c>
      <c r="L215" s="381">
        <v>0</v>
      </c>
      <c r="M215" s="381">
        <v>0</v>
      </c>
      <c r="N215" s="381">
        <v>0</v>
      </c>
      <c r="O215" s="381">
        <v>0</v>
      </c>
      <c r="P215" s="381">
        <v>0</v>
      </c>
      <c r="Q215" s="382">
        <v>0</v>
      </c>
      <c r="R215" s="1746">
        <f t="shared" ref="R215" si="70">SUM(C215:Q215)</f>
        <v>0</v>
      </c>
      <c r="S215" s="1473">
        <f>R215/SUM(R215:R218)</f>
        <v>0</v>
      </c>
      <c r="T215" s="15"/>
      <c r="U215" s="15"/>
      <c r="V215" s="15"/>
      <c r="W215" s="16"/>
      <c r="X215" s="14"/>
      <c r="Y215" s="15"/>
      <c r="Z215" s="15"/>
      <c r="AA215" s="15"/>
      <c r="AB215" s="15"/>
      <c r="AC215" s="15"/>
      <c r="AD215" s="15"/>
      <c r="AE215" s="15"/>
      <c r="AF215" s="17"/>
      <c r="AG215" s="15"/>
      <c r="AH215" s="15"/>
      <c r="AI215" s="15"/>
      <c r="AJ215" s="15"/>
      <c r="AK215" s="15"/>
      <c r="AL215" s="15"/>
      <c r="AM215" s="15"/>
      <c r="AN215" s="17"/>
      <c r="AO215" s="16"/>
    </row>
    <row r="216" spans="1:41" ht="15.95" hidden="1" customHeight="1" x14ac:dyDescent="0.25">
      <c r="A216" s="2058"/>
      <c r="B216" s="1720" t="s">
        <v>78</v>
      </c>
      <c r="C216" s="388">
        <v>0</v>
      </c>
      <c r="D216" s="388">
        <v>1</v>
      </c>
      <c r="E216" s="388">
        <v>2</v>
      </c>
      <c r="F216" s="388">
        <v>0</v>
      </c>
      <c r="G216" s="388">
        <v>1</v>
      </c>
      <c r="H216" s="388">
        <v>0</v>
      </c>
      <c r="I216" s="388">
        <v>0</v>
      </c>
      <c r="J216" s="388">
        <v>84</v>
      </c>
      <c r="K216" s="388">
        <v>2</v>
      </c>
      <c r="L216" s="388">
        <v>0</v>
      </c>
      <c r="M216" s="388">
        <v>9</v>
      </c>
      <c r="N216" s="388">
        <v>4</v>
      </c>
      <c r="O216" s="388">
        <v>0</v>
      </c>
      <c r="P216" s="388">
        <v>3</v>
      </c>
      <c r="Q216" s="389">
        <v>4</v>
      </c>
      <c r="R216" s="1747">
        <f t="shared" si="67"/>
        <v>110</v>
      </c>
      <c r="S216" s="1748">
        <f>R216/SUM(R215:R218)</f>
        <v>0.18549747048903878</v>
      </c>
      <c r="T216" s="15"/>
      <c r="U216" s="15"/>
      <c r="V216" s="15"/>
      <c r="W216" s="16"/>
      <c r="X216" s="14"/>
      <c r="Y216" s="14"/>
      <c r="Z216" s="14"/>
      <c r="AA216" s="14"/>
      <c r="AB216" s="14"/>
      <c r="AC216" s="14"/>
      <c r="AD216" s="14"/>
      <c r="AE216" s="14"/>
      <c r="AF216" s="14"/>
      <c r="AG216" s="14"/>
      <c r="AH216" s="14"/>
      <c r="AI216" s="14"/>
      <c r="AJ216" s="14"/>
      <c r="AK216" s="14"/>
      <c r="AL216" s="14"/>
      <c r="AM216" s="14"/>
      <c r="AN216" s="14"/>
      <c r="AO216" s="14"/>
    </row>
    <row r="217" spans="1:41" ht="15.95" hidden="1" customHeight="1" x14ac:dyDescent="0.25">
      <c r="A217" s="2058"/>
      <c r="B217" s="1720" t="s">
        <v>79</v>
      </c>
      <c r="C217" s="388">
        <v>1</v>
      </c>
      <c r="D217" s="388">
        <v>1</v>
      </c>
      <c r="E217" s="388">
        <v>0</v>
      </c>
      <c r="F217" s="388">
        <v>0</v>
      </c>
      <c r="G217" s="388">
        <v>1</v>
      </c>
      <c r="H217" s="388">
        <v>0</v>
      </c>
      <c r="I217" s="388">
        <v>1</v>
      </c>
      <c r="J217" s="388">
        <v>49</v>
      </c>
      <c r="K217" s="388">
        <v>2</v>
      </c>
      <c r="L217" s="388">
        <v>0</v>
      </c>
      <c r="M217" s="388">
        <v>7</v>
      </c>
      <c r="N217" s="388">
        <v>2</v>
      </c>
      <c r="O217" s="388">
        <v>0</v>
      </c>
      <c r="P217" s="388">
        <v>3</v>
      </c>
      <c r="Q217" s="389">
        <v>4</v>
      </c>
      <c r="R217" s="1747">
        <f t="shared" si="67"/>
        <v>71</v>
      </c>
      <c r="S217" s="1748">
        <f>R217/SUM(R215:R218)</f>
        <v>0.11973018549747048</v>
      </c>
      <c r="T217" s="15"/>
      <c r="U217" s="15"/>
      <c r="V217" s="15"/>
      <c r="W217" s="16"/>
      <c r="X217" s="14"/>
      <c r="Y217" s="14"/>
      <c r="Z217" s="14"/>
      <c r="AA217" s="14"/>
      <c r="AB217" s="14"/>
      <c r="AC217" s="14"/>
      <c r="AD217" s="14"/>
      <c r="AE217" s="14"/>
      <c r="AF217" s="14"/>
      <c r="AG217" s="14"/>
      <c r="AH217" s="14"/>
      <c r="AI217" s="14"/>
      <c r="AJ217" s="14"/>
      <c r="AK217" s="14"/>
      <c r="AL217" s="14"/>
      <c r="AM217" s="14"/>
      <c r="AN217" s="14"/>
      <c r="AO217" s="14"/>
    </row>
    <row r="218" spans="1:41" ht="15.95" hidden="1" customHeight="1" thickBot="1" x14ac:dyDescent="0.3">
      <c r="A218" s="2058"/>
      <c r="B218" s="1752" t="s">
        <v>441</v>
      </c>
      <c r="C218" s="1685">
        <v>4</v>
      </c>
      <c r="D218" s="1685">
        <v>6</v>
      </c>
      <c r="E218" s="1685">
        <v>10</v>
      </c>
      <c r="F218" s="1685">
        <v>5</v>
      </c>
      <c r="G218" s="1685">
        <v>3</v>
      </c>
      <c r="H218" s="1685">
        <v>1</v>
      </c>
      <c r="I218" s="1685">
        <v>0</v>
      </c>
      <c r="J218" s="1685">
        <v>250</v>
      </c>
      <c r="K218" s="1685">
        <v>15</v>
      </c>
      <c r="L218" s="1685">
        <v>5</v>
      </c>
      <c r="M218" s="1685">
        <v>64</v>
      </c>
      <c r="N218" s="1685">
        <v>26</v>
      </c>
      <c r="O218" s="1685">
        <v>4</v>
      </c>
      <c r="P218" s="1685">
        <v>14</v>
      </c>
      <c r="Q218" s="1686">
        <v>5</v>
      </c>
      <c r="R218" s="1750">
        <f t="shared" si="67"/>
        <v>412</v>
      </c>
      <c r="S218" s="1751">
        <f>R218/SUM(R215:R218)</f>
        <v>0.69477234401349075</v>
      </c>
      <c r="T218" s="15"/>
      <c r="U218" s="15"/>
      <c r="V218" s="15"/>
      <c r="W218" s="16"/>
      <c r="X218" s="14"/>
      <c r="Y218" s="14"/>
      <c r="Z218" s="14"/>
      <c r="AA218" s="14"/>
      <c r="AB218" s="14"/>
      <c r="AC218" s="14"/>
      <c r="AD218" s="14"/>
      <c r="AE218" s="14"/>
      <c r="AF218" s="14"/>
      <c r="AG218" s="14"/>
      <c r="AH218" s="14"/>
      <c r="AI218" s="14"/>
      <c r="AJ218" s="14"/>
      <c r="AK218" s="14"/>
      <c r="AL218" s="14"/>
      <c r="AM218" s="14"/>
      <c r="AN218" s="14"/>
      <c r="AO218" s="14"/>
    </row>
    <row r="219" spans="1:41" ht="17.25" hidden="1" customHeight="1" thickTop="1" x14ac:dyDescent="0.25">
      <c r="A219" s="2059" t="s">
        <v>26</v>
      </c>
      <c r="B219" s="1715" t="s">
        <v>882</v>
      </c>
      <c r="C219" s="1707">
        <f>SUM(C203,C207,C211,C215)</f>
        <v>0</v>
      </c>
      <c r="D219" s="1707">
        <f t="shared" ref="D219:Q219" si="71">SUM(D203,D207,D211,D215)</f>
        <v>0</v>
      </c>
      <c r="E219" s="1707">
        <f t="shared" si="71"/>
        <v>0</v>
      </c>
      <c r="F219" s="1707">
        <f t="shared" si="71"/>
        <v>0</v>
      </c>
      <c r="G219" s="1707">
        <f t="shared" si="71"/>
        <v>1</v>
      </c>
      <c r="H219" s="1707">
        <f t="shared" si="71"/>
        <v>0</v>
      </c>
      <c r="I219" s="1707">
        <f t="shared" si="71"/>
        <v>0</v>
      </c>
      <c r="J219" s="1707">
        <f t="shared" si="71"/>
        <v>5</v>
      </c>
      <c r="K219" s="1707">
        <f t="shared" si="71"/>
        <v>0</v>
      </c>
      <c r="L219" s="1707">
        <f t="shared" si="71"/>
        <v>0</v>
      </c>
      <c r="M219" s="1707">
        <f t="shared" si="71"/>
        <v>1</v>
      </c>
      <c r="N219" s="1707">
        <f t="shared" si="71"/>
        <v>0</v>
      </c>
      <c r="O219" s="1707">
        <f t="shared" si="71"/>
        <v>0</v>
      </c>
      <c r="P219" s="1707">
        <f t="shared" si="71"/>
        <v>0</v>
      </c>
      <c r="Q219" s="1707">
        <f t="shared" si="71"/>
        <v>0</v>
      </c>
      <c r="R219" s="1708">
        <f t="shared" ref="R219" si="72">SUM(C219:Q219)</f>
        <v>7</v>
      </c>
      <c r="S219" s="1709">
        <f>R219/SUM(R219:R222)</f>
        <v>3.219723103813072E-4</v>
      </c>
      <c r="T219" s="15"/>
      <c r="U219" s="15"/>
      <c r="V219" s="15"/>
      <c r="W219" s="16"/>
      <c r="X219" s="14"/>
      <c r="Y219" s="15"/>
      <c r="Z219" s="15"/>
      <c r="AA219" s="15"/>
      <c r="AB219" s="15"/>
      <c r="AC219" s="15"/>
      <c r="AD219" s="15"/>
      <c r="AE219" s="15"/>
      <c r="AF219" s="17"/>
      <c r="AG219" s="15"/>
      <c r="AH219" s="15"/>
      <c r="AI219" s="15"/>
      <c r="AJ219" s="15"/>
      <c r="AK219" s="15"/>
      <c r="AL219" s="15"/>
      <c r="AM219" s="15"/>
      <c r="AN219" s="17"/>
      <c r="AO219" s="16"/>
    </row>
    <row r="220" spans="1:41" ht="15.95" hidden="1" customHeight="1" x14ac:dyDescent="0.25">
      <c r="A220" s="2042"/>
      <c r="B220" s="1687" t="s">
        <v>78</v>
      </c>
      <c r="C220" s="1710">
        <f>SUM(C204,C208,C212,C216)</f>
        <v>4</v>
      </c>
      <c r="D220" s="1710">
        <f t="shared" ref="D220:Q220" si="73">SUM(D204,D208,D212,D216)</f>
        <v>43</v>
      </c>
      <c r="E220" s="1710">
        <f t="shared" si="73"/>
        <v>59</v>
      </c>
      <c r="F220" s="1710">
        <f t="shared" si="73"/>
        <v>50</v>
      </c>
      <c r="G220" s="1710">
        <f t="shared" si="73"/>
        <v>16</v>
      </c>
      <c r="H220" s="1710">
        <f t="shared" si="73"/>
        <v>2</v>
      </c>
      <c r="I220" s="1710">
        <f t="shared" si="73"/>
        <v>11</v>
      </c>
      <c r="J220" s="1710">
        <f t="shared" si="73"/>
        <v>1576</v>
      </c>
      <c r="K220" s="1710">
        <f t="shared" si="73"/>
        <v>200</v>
      </c>
      <c r="L220" s="1710">
        <f t="shared" si="73"/>
        <v>32</v>
      </c>
      <c r="M220" s="1710">
        <f t="shared" si="73"/>
        <v>715</v>
      </c>
      <c r="N220" s="1710">
        <f t="shared" si="73"/>
        <v>153</v>
      </c>
      <c r="O220" s="1710">
        <f t="shared" si="73"/>
        <v>14</v>
      </c>
      <c r="P220" s="1710">
        <f t="shared" si="73"/>
        <v>78</v>
      </c>
      <c r="Q220" s="1710">
        <f t="shared" si="73"/>
        <v>42</v>
      </c>
      <c r="R220" s="1711">
        <f>SUM(C220:Q220)</f>
        <v>2995</v>
      </c>
      <c r="S220" s="1712">
        <f>R220/SUM(R219:R222)</f>
        <v>0.13775815279885931</v>
      </c>
      <c r="T220" s="15"/>
      <c r="U220" s="15"/>
      <c r="V220" s="15"/>
      <c r="W220" s="16"/>
      <c r="X220" s="14"/>
      <c r="Y220" s="14"/>
      <c r="Z220" s="14"/>
      <c r="AA220" s="14"/>
      <c r="AB220" s="14"/>
      <c r="AC220" s="14"/>
      <c r="AD220" s="14"/>
      <c r="AE220" s="14"/>
      <c r="AF220" s="14"/>
      <c r="AG220" s="14"/>
      <c r="AH220" s="14"/>
      <c r="AI220" s="14"/>
      <c r="AJ220" s="14"/>
      <c r="AK220" s="14"/>
      <c r="AL220" s="14"/>
      <c r="AM220" s="14"/>
      <c r="AN220" s="14"/>
      <c r="AO220" s="14"/>
    </row>
    <row r="221" spans="1:41" ht="15.95" hidden="1" customHeight="1" x14ac:dyDescent="0.25">
      <c r="A221" s="2042"/>
      <c r="B221" s="1687" t="s">
        <v>79</v>
      </c>
      <c r="C221" s="1710">
        <f>SUM(C205,C209,C213,C217)</f>
        <v>6</v>
      </c>
      <c r="D221" s="1710">
        <f t="shared" ref="D221:Q221" si="74">SUM(D205,D209,D213,D217)</f>
        <v>49</v>
      </c>
      <c r="E221" s="1710">
        <f t="shared" si="74"/>
        <v>37</v>
      </c>
      <c r="F221" s="1710">
        <f t="shared" si="74"/>
        <v>37</v>
      </c>
      <c r="G221" s="1710">
        <f t="shared" si="74"/>
        <v>18</v>
      </c>
      <c r="H221" s="1710">
        <f t="shared" si="74"/>
        <v>3</v>
      </c>
      <c r="I221" s="1710">
        <f t="shared" si="74"/>
        <v>2</v>
      </c>
      <c r="J221" s="1710">
        <f t="shared" si="74"/>
        <v>1362</v>
      </c>
      <c r="K221" s="1710">
        <f t="shared" si="74"/>
        <v>69</v>
      </c>
      <c r="L221" s="1710">
        <f t="shared" si="74"/>
        <v>12</v>
      </c>
      <c r="M221" s="1710">
        <f t="shared" si="74"/>
        <v>435</v>
      </c>
      <c r="N221" s="1710">
        <f t="shared" si="74"/>
        <v>132</v>
      </c>
      <c r="O221" s="1710">
        <f t="shared" si="74"/>
        <v>8</v>
      </c>
      <c r="P221" s="1710">
        <f t="shared" si="74"/>
        <v>85</v>
      </c>
      <c r="Q221" s="1710">
        <f t="shared" si="74"/>
        <v>56</v>
      </c>
      <c r="R221" s="666">
        <f>SUM(C221:Q221)</f>
        <v>2311</v>
      </c>
      <c r="S221" s="1712">
        <f>R221/SUM(R219:R222)</f>
        <v>0.10629685847017156</v>
      </c>
      <c r="T221" s="15"/>
      <c r="U221" s="15"/>
      <c r="V221" s="15"/>
      <c r="W221" s="16"/>
      <c r="X221" s="14"/>
      <c r="Y221" s="14"/>
      <c r="Z221" s="14"/>
      <c r="AA221" s="14"/>
      <c r="AB221" s="14"/>
      <c r="AC221" s="14"/>
      <c r="AD221" s="14"/>
      <c r="AE221" s="14"/>
      <c r="AF221" s="14"/>
      <c r="AG221" s="14"/>
      <c r="AH221" s="14"/>
      <c r="AI221" s="14"/>
      <c r="AJ221" s="14"/>
      <c r="AK221" s="14"/>
      <c r="AL221" s="14"/>
      <c r="AM221" s="14"/>
      <c r="AN221" s="14"/>
      <c r="AO221" s="14"/>
    </row>
    <row r="222" spans="1:41" ht="15.95" hidden="1" customHeight="1" thickBot="1" x14ac:dyDescent="0.3">
      <c r="A222" s="2043"/>
      <c r="B222" s="1688" t="s">
        <v>441</v>
      </c>
      <c r="C222" s="1716">
        <f>SUM(C206,C210,C214,C218)</f>
        <v>64</v>
      </c>
      <c r="D222" s="1716">
        <f t="shared" ref="D222:Q222" si="75">SUM(D206,D210,D214,D218)</f>
        <v>323</v>
      </c>
      <c r="E222" s="1716">
        <f t="shared" si="75"/>
        <v>232</v>
      </c>
      <c r="F222" s="1716">
        <f t="shared" si="75"/>
        <v>119</v>
      </c>
      <c r="G222" s="1716">
        <f t="shared" si="75"/>
        <v>122</v>
      </c>
      <c r="H222" s="1716">
        <f t="shared" si="75"/>
        <v>31</v>
      </c>
      <c r="I222" s="1716">
        <f t="shared" si="75"/>
        <v>38</v>
      </c>
      <c r="J222" s="1716">
        <f t="shared" si="75"/>
        <v>10447</v>
      </c>
      <c r="K222" s="1716">
        <f t="shared" si="75"/>
        <v>540</v>
      </c>
      <c r="L222" s="1716">
        <f t="shared" si="75"/>
        <v>258</v>
      </c>
      <c r="M222" s="1716">
        <f t="shared" si="75"/>
        <v>2553</v>
      </c>
      <c r="N222" s="1716">
        <f t="shared" si="75"/>
        <v>754</v>
      </c>
      <c r="O222" s="1716">
        <f t="shared" si="75"/>
        <v>60</v>
      </c>
      <c r="P222" s="1716">
        <f t="shared" si="75"/>
        <v>522</v>
      </c>
      <c r="Q222" s="1716">
        <f t="shared" si="75"/>
        <v>365</v>
      </c>
      <c r="R222" s="1717">
        <f>SUM(C222:Q222)</f>
        <v>16428</v>
      </c>
      <c r="S222" s="1714">
        <f>R222/SUM(R219:R222)</f>
        <v>0.75562301642058782</v>
      </c>
      <c r="T222" s="15"/>
      <c r="U222" s="15"/>
      <c r="V222" s="15"/>
      <c r="W222" s="16"/>
      <c r="X222" s="14"/>
      <c r="Y222" s="14"/>
      <c r="Z222" s="14"/>
      <c r="AA222" s="14"/>
      <c r="AB222" s="14"/>
      <c r="AC222" s="14"/>
      <c r="AD222" s="14"/>
      <c r="AE222" s="14"/>
      <c r="AF222" s="14"/>
      <c r="AG222" s="14"/>
      <c r="AH222" s="14"/>
      <c r="AI222" s="14"/>
      <c r="AJ222" s="14"/>
      <c r="AK222" s="14"/>
      <c r="AL222" s="14"/>
      <c r="AM222" s="14"/>
      <c r="AN222" s="14"/>
      <c r="AO222" s="14"/>
    </row>
    <row r="223" spans="1:41" ht="17.25" hidden="1" customHeight="1" x14ac:dyDescent="0.25">
      <c r="A223" s="2057" t="s">
        <v>43</v>
      </c>
      <c r="B223" s="1718" t="s">
        <v>883</v>
      </c>
      <c r="C223" s="1719">
        <f>C219/SUM(C$219:C$222)</f>
        <v>0</v>
      </c>
      <c r="D223" s="1719">
        <f>D219/SUM(D$219:D$222)</f>
        <v>0</v>
      </c>
      <c r="E223" s="1719">
        <f t="shared" ref="E223:R223" si="76">E219/SUM(E$219:E$222)</f>
        <v>0</v>
      </c>
      <c r="F223" s="1719">
        <f t="shared" si="76"/>
        <v>0</v>
      </c>
      <c r="G223" s="1719">
        <f t="shared" si="76"/>
        <v>6.369426751592357E-3</v>
      </c>
      <c r="H223" s="1719">
        <f t="shared" si="76"/>
        <v>0</v>
      </c>
      <c r="I223" s="1719">
        <f t="shared" si="76"/>
        <v>0</v>
      </c>
      <c r="J223" s="1719">
        <f t="shared" si="76"/>
        <v>3.734129947722181E-4</v>
      </c>
      <c r="K223" s="1719">
        <f t="shared" si="76"/>
        <v>0</v>
      </c>
      <c r="L223" s="1719">
        <f t="shared" si="76"/>
        <v>0</v>
      </c>
      <c r="M223" s="1719">
        <f t="shared" si="76"/>
        <v>2.6997840172786179E-4</v>
      </c>
      <c r="N223" s="1719">
        <f t="shared" si="76"/>
        <v>0</v>
      </c>
      <c r="O223" s="1719">
        <f t="shared" si="76"/>
        <v>0</v>
      </c>
      <c r="P223" s="1719">
        <f t="shared" si="76"/>
        <v>0</v>
      </c>
      <c r="Q223" s="1719">
        <f t="shared" si="76"/>
        <v>0</v>
      </c>
      <c r="R223" s="1753">
        <f t="shared" si="76"/>
        <v>3.219723103813072E-4</v>
      </c>
      <c r="S223" s="2045"/>
      <c r="T223" s="15"/>
      <c r="U223" s="15"/>
      <c r="V223" s="15"/>
      <c r="W223" s="16"/>
      <c r="X223" s="14"/>
      <c r="Y223" s="15"/>
      <c r="Z223" s="15"/>
      <c r="AA223" s="15"/>
      <c r="AB223" s="15"/>
      <c r="AC223" s="15"/>
      <c r="AD223" s="15"/>
      <c r="AE223" s="15"/>
      <c r="AF223" s="17"/>
      <c r="AG223" s="15"/>
      <c r="AH223" s="15"/>
      <c r="AI223" s="15"/>
      <c r="AJ223" s="15"/>
      <c r="AK223" s="15"/>
      <c r="AL223" s="15"/>
      <c r="AM223" s="15"/>
      <c r="AN223" s="17"/>
      <c r="AO223" s="16"/>
    </row>
    <row r="224" spans="1:41" ht="15.95" hidden="1" customHeight="1" x14ac:dyDescent="0.25">
      <c r="A224" s="2058"/>
      <c r="B224" s="1720" t="s">
        <v>78</v>
      </c>
      <c r="C224" s="1721">
        <f t="shared" ref="C224:D226" si="77">C220/SUM(C$219:C$222)</f>
        <v>5.4054054054054057E-2</v>
      </c>
      <c r="D224" s="1721">
        <f t="shared" si="77"/>
        <v>0.10361445783132531</v>
      </c>
      <c r="E224" s="1721">
        <f t="shared" ref="E224:R224" si="78">E220/SUM(E$219:E$222)</f>
        <v>0.1798780487804878</v>
      </c>
      <c r="F224" s="1721">
        <f t="shared" si="78"/>
        <v>0.24271844660194175</v>
      </c>
      <c r="G224" s="1721">
        <f t="shared" si="78"/>
        <v>0.10191082802547771</v>
      </c>
      <c r="H224" s="1721">
        <f t="shared" si="78"/>
        <v>5.5555555555555552E-2</v>
      </c>
      <c r="I224" s="1721">
        <f t="shared" si="78"/>
        <v>0.21568627450980393</v>
      </c>
      <c r="J224" s="1721">
        <f t="shared" si="78"/>
        <v>0.11769977595220314</v>
      </c>
      <c r="K224" s="1721">
        <f t="shared" si="78"/>
        <v>0.24721878862793573</v>
      </c>
      <c r="L224" s="1721">
        <f t="shared" si="78"/>
        <v>0.10596026490066225</v>
      </c>
      <c r="M224" s="1721">
        <f t="shared" si="78"/>
        <v>0.19303455723542118</v>
      </c>
      <c r="N224" s="1721">
        <f t="shared" si="78"/>
        <v>0.14725697786333011</v>
      </c>
      <c r="O224" s="1721">
        <f t="shared" si="78"/>
        <v>0.17073170731707318</v>
      </c>
      <c r="P224" s="1721">
        <f t="shared" si="78"/>
        <v>0.11386861313868613</v>
      </c>
      <c r="Q224" s="1721">
        <f t="shared" si="78"/>
        <v>9.0712742980561561E-2</v>
      </c>
      <c r="R224" s="1754">
        <f t="shared" si="78"/>
        <v>0.13775815279885931</v>
      </c>
      <c r="S224" s="2046"/>
      <c r="T224" s="15"/>
      <c r="U224" s="15"/>
      <c r="V224" s="15"/>
      <c r="W224" s="16"/>
      <c r="X224" s="14"/>
      <c r="Y224" s="14"/>
      <c r="Z224" s="14"/>
      <c r="AA224" s="14"/>
      <c r="AB224" s="14"/>
      <c r="AC224" s="14"/>
      <c r="AD224" s="14"/>
      <c r="AE224" s="14"/>
      <c r="AF224" s="14"/>
      <c r="AG224" s="14"/>
      <c r="AH224" s="14"/>
      <c r="AI224" s="14"/>
      <c r="AJ224" s="14"/>
      <c r="AK224" s="14"/>
      <c r="AL224" s="14"/>
      <c r="AM224" s="14"/>
      <c r="AN224" s="14"/>
      <c r="AO224" s="14"/>
    </row>
    <row r="225" spans="1:41" ht="15.95" hidden="1" customHeight="1" x14ac:dyDescent="0.25">
      <c r="A225" s="2058"/>
      <c r="B225" s="1720" t="s">
        <v>79</v>
      </c>
      <c r="C225" s="1721">
        <f t="shared" si="77"/>
        <v>8.1081081081081086E-2</v>
      </c>
      <c r="D225" s="1721">
        <f t="shared" si="77"/>
        <v>0.1180722891566265</v>
      </c>
      <c r="E225" s="1721">
        <f t="shared" ref="E225:R225" si="79">E221/SUM(E$219:E$222)</f>
        <v>0.11280487804878049</v>
      </c>
      <c r="F225" s="1721">
        <f t="shared" si="79"/>
        <v>0.1796116504854369</v>
      </c>
      <c r="G225" s="1721">
        <f t="shared" si="79"/>
        <v>0.11464968152866242</v>
      </c>
      <c r="H225" s="1721">
        <f t="shared" si="79"/>
        <v>8.3333333333333329E-2</v>
      </c>
      <c r="I225" s="1721">
        <f t="shared" si="79"/>
        <v>3.9215686274509803E-2</v>
      </c>
      <c r="J225" s="1721">
        <f t="shared" si="79"/>
        <v>0.1017176997759522</v>
      </c>
      <c r="K225" s="1721">
        <f t="shared" si="79"/>
        <v>8.5290482076637822E-2</v>
      </c>
      <c r="L225" s="1721">
        <f t="shared" si="79"/>
        <v>3.9735099337748346E-2</v>
      </c>
      <c r="M225" s="1721">
        <f t="shared" si="79"/>
        <v>0.11744060475161987</v>
      </c>
      <c r="N225" s="1721">
        <f t="shared" si="79"/>
        <v>0.12704523580365737</v>
      </c>
      <c r="O225" s="1721">
        <f t="shared" si="79"/>
        <v>9.7560975609756101E-2</v>
      </c>
      <c r="P225" s="1721">
        <f t="shared" si="79"/>
        <v>0.12408759124087591</v>
      </c>
      <c r="Q225" s="1721">
        <f t="shared" si="79"/>
        <v>0.12095032397408208</v>
      </c>
      <c r="R225" s="1754">
        <f t="shared" si="79"/>
        <v>0.10629685847017156</v>
      </c>
      <c r="S225" s="2046"/>
      <c r="T225" s="15"/>
      <c r="U225" s="15"/>
      <c r="V225" s="15"/>
      <c r="W225" s="16"/>
      <c r="X225" s="14"/>
      <c r="Y225" s="14"/>
      <c r="Z225" s="14"/>
      <c r="AA225" s="14"/>
      <c r="AB225" s="14"/>
      <c r="AC225" s="14"/>
      <c r="AD225" s="14"/>
      <c r="AE225" s="14"/>
      <c r="AF225" s="14"/>
      <c r="AG225" s="14"/>
      <c r="AH225" s="14"/>
      <c r="AI225" s="14"/>
      <c r="AJ225" s="14"/>
      <c r="AK225" s="14"/>
      <c r="AL225" s="14"/>
      <c r="AM225" s="14"/>
      <c r="AN225" s="14"/>
      <c r="AO225" s="14"/>
    </row>
    <row r="226" spans="1:41" ht="15.95" hidden="1" customHeight="1" thickBot="1" x14ac:dyDescent="0.3">
      <c r="A226" s="2060"/>
      <c r="B226" s="1722" t="s">
        <v>441</v>
      </c>
      <c r="C226" s="1486">
        <f t="shared" si="77"/>
        <v>0.86486486486486491</v>
      </c>
      <c r="D226" s="1486">
        <f t="shared" si="77"/>
        <v>0.77831325301204823</v>
      </c>
      <c r="E226" s="1486">
        <f t="shared" ref="E226:R226" si="80">E222/SUM(E$219:E$222)</f>
        <v>0.70731707317073167</v>
      </c>
      <c r="F226" s="1486">
        <f t="shared" si="80"/>
        <v>0.57766990291262132</v>
      </c>
      <c r="G226" s="1486">
        <f t="shared" si="80"/>
        <v>0.77707006369426757</v>
      </c>
      <c r="H226" s="1486">
        <f t="shared" si="80"/>
        <v>0.86111111111111116</v>
      </c>
      <c r="I226" s="1486">
        <f t="shared" si="80"/>
        <v>0.74509803921568629</v>
      </c>
      <c r="J226" s="1486">
        <f t="shared" si="80"/>
        <v>0.78020911127707249</v>
      </c>
      <c r="K226" s="1486">
        <f t="shared" si="80"/>
        <v>0.66749072929542641</v>
      </c>
      <c r="L226" s="1486">
        <f t="shared" si="80"/>
        <v>0.85430463576158944</v>
      </c>
      <c r="M226" s="1486">
        <f t="shared" si="80"/>
        <v>0.68925485961123112</v>
      </c>
      <c r="N226" s="1486">
        <f t="shared" si="80"/>
        <v>0.72569778633301252</v>
      </c>
      <c r="O226" s="1486">
        <f t="shared" si="80"/>
        <v>0.73170731707317072</v>
      </c>
      <c r="P226" s="1486">
        <f t="shared" si="80"/>
        <v>0.762043795620438</v>
      </c>
      <c r="Q226" s="1486">
        <f t="shared" si="80"/>
        <v>0.78833693304535635</v>
      </c>
      <c r="R226" s="1755">
        <f t="shared" si="80"/>
        <v>0.75562301642058782</v>
      </c>
      <c r="S226" s="2047"/>
      <c r="T226" s="15"/>
      <c r="U226" s="15"/>
      <c r="V226" s="17"/>
      <c r="W226" s="16"/>
      <c r="X226" s="14"/>
      <c r="Y226" s="14"/>
      <c r="Z226" s="14"/>
      <c r="AA226" s="14"/>
      <c r="AB226" s="14"/>
      <c r="AC226" s="14"/>
      <c r="AD226" s="14"/>
      <c r="AE226" s="14"/>
      <c r="AF226" s="14"/>
      <c r="AG226" s="14"/>
      <c r="AH226" s="14"/>
      <c r="AI226" s="14"/>
      <c r="AJ226" s="14"/>
      <c r="AK226" s="14"/>
      <c r="AL226" s="14"/>
      <c r="AM226" s="14"/>
      <c r="AN226" s="14"/>
      <c r="AO226" s="14"/>
    </row>
    <row r="227" spans="1:41" ht="19.5" hidden="1" customHeight="1" thickBot="1" x14ac:dyDescent="0.3">
      <c r="A227" s="2048" t="s">
        <v>688</v>
      </c>
      <c r="B227" s="2049"/>
      <c r="C227" s="2049"/>
      <c r="D227" s="2049"/>
      <c r="E227" s="2049"/>
      <c r="F227" s="2049"/>
      <c r="G227" s="2049"/>
      <c r="H227" s="2049"/>
      <c r="I227" s="2049"/>
      <c r="J227" s="2049"/>
      <c r="K227" s="2049"/>
      <c r="L227" s="2049"/>
      <c r="M227" s="2049"/>
      <c r="N227" s="2049"/>
      <c r="O227" s="2049"/>
      <c r="P227" s="2049"/>
      <c r="Q227" s="2049"/>
      <c r="R227" s="2049"/>
      <c r="S227" s="2050"/>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row>
    <row r="228" spans="1:41" ht="71.25" hidden="1" customHeight="1" thickBot="1" x14ac:dyDescent="0.3">
      <c r="A228" s="75"/>
      <c r="B228" s="161" t="s">
        <v>97</v>
      </c>
      <c r="C228" s="724" t="s">
        <v>80</v>
      </c>
      <c r="D228" s="170" t="s">
        <v>81</v>
      </c>
      <c r="E228" s="170" t="s">
        <v>82</v>
      </c>
      <c r="F228" s="170" t="s">
        <v>83</v>
      </c>
      <c r="G228" s="170" t="s">
        <v>84</v>
      </c>
      <c r="H228" s="170" t="s">
        <v>85</v>
      </c>
      <c r="I228" s="170" t="s">
        <v>86</v>
      </c>
      <c r="J228" s="170" t="s">
        <v>87</v>
      </c>
      <c r="K228" s="170" t="s">
        <v>88</v>
      </c>
      <c r="L228" s="170" t="s">
        <v>89</v>
      </c>
      <c r="M228" s="170" t="s">
        <v>90</v>
      </c>
      <c r="N228" s="170" t="s">
        <v>91</v>
      </c>
      <c r="O228" s="170" t="s">
        <v>92</v>
      </c>
      <c r="P228" s="170" t="s">
        <v>93</v>
      </c>
      <c r="Q228" s="171" t="s">
        <v>94</v>
      </c>
      <c r="R228" s="161" t="s">
        <v>95</v>
      </c>
      <c r="S228" s="161" t="s">
        <v>442</v>
      </c>
      <c r="T228" s="15"/>
      <c r="U228" s="15"/>
      <c r="V228" s="15"/>
      <c r="W228" s="16"/>
      <c r="X228" s="14"/>
      <c r="Y228" s="15"/>
      <c r="Z228" s="15"/>
      <c r="AA228" s="15"/>
      <c r="AB228" s="15"/>
      <c r="AC228" s="15"/>
      <c r="AD228" s="15"/>
      <c r="AE228" s="15"/>
      <c r="AF228" s="15"/>
      <c r="AG228" s="15"/>
      <c r="AH228" s="15"/>
      <c r="AI228" s="15"/>
      <c r="AJ228" s="15"/>
      <c r="AK228" s="15"/>
      <c r="AL228" s="15"/>
      <c r="AM228" s="15"/>
      <c r="AN228" s="15"/>
      <c r="AO228" s="16"/>
    </row>
    <row r="229" spans="1:41" ht="15.75" hidden="1" customHeight="1" thickBot="1" x14ac:dyDescent="0.3">
      <c r="A229" s="2051" t="s">
        <v>76</v>
      </c>
      <c r="B229" s="2052"/>
      <c r="C229" s="2052"/>
      <c r="D229" s="2052"/>
      <c r="E229" s="2052"/>
      <c r="F229" s="2052"/>
      <c r="G229" s="2052"/>
      <c r="H229" s="2052"/>
      <c r="I229" s="2052"/>
      <c r="J229" s="2052"/>
      <c r="K229" s="2052"/>
      <c r="L229" s="2052"/>
      <c r="M229" s="2052"/>
      <c r="N229" s="2052"/>
      <c r="O229" s="2052"/>
      <c r="P229" s="2052"/>
      <c r="Q229" s="2052"/>
      <c r="R229" s="2052"/>
      <c r="S229" s="2053"/>
      <c r="T229" s="15"/>
      <c r="U229" s="15"/>
      <c r="V229" s="15"/>
      <c r="W229" s="16"/>
      <c r="X229" s="14"/>
      <c r="Y229" s="15"/>
      <c r="Z229" s="15"/>
      <c r="AA229" s="15"/>
      <c r="AB229" s="15"/>
      <c r="AC229" s="15"/>
      <c r="AD229" s="15"/>
      <c r="AE229" s="15"/>
      <c r="AF229" s="17"/>
      <c r="AG229" s="15"/>
      <c r="AH229" s="15"/>
      <c r="AI229" s="15"/>
      <c r="AJ229" s="15"/>
      <c r="AK229" s="15"/>
      <c r="AL229" s="15"/>
      <c r="AM229" s="15"/>
      <c r="AN229" s="17"/>
      <c r="AO229" s="16"/>
    </row>
    <row r="230" spans="1:41" ht="17.25" hidden="1" customHeight="1" thickBot="1" x14ac:dyDescent="0.3">
      <c r="A230" s="2057" t="s">
        <v>44</v>
      </c>
      <c r="B230" s="77" t="s">
        <v>78</v>
      </c>
      <c r="C230" s="575">
        <v>6</v>
      </c>
      <c r="D230" s="381">
        <v>20</v>
      </c>
      <c r="E230" s="381">
        <v>27</v>
      </c>
      <c r="F230" s="381">
        <v>19</v>
      </c>
      <c r="G230" s="381">
        <v>4</v>
      </c>
      <c r="H230" s="381">
        <v>0</v>
      </c>
      <c r="I230" s="381">
        <v>0</v>
      </c>
      <c r="J230" s="381">
        <v>425</v>
      </c>
      <c r="K230" s="381">
        <v>96</v>
      </c>
      <c r="L230" s="381">
        <v>14</v>
      </c>
      <c r="M230" s="381">
        <v>149</v>
      </c>
      <c r="N230" s="381">
        <v>57</v>
      </c>
      <c r="O230" s="381">
        <v>0</v>
      </c>
      <c r="P230" s="381">
        <v>36</v>
      </c>
      <c r="Q230" s="576">
        <v>21</v>
      </c>
      <c r="R230" s="651">
        <f t="shared" ref="R230:R238" si="81">SUM(C230:Q230)</f>
        <v>874</v>
      </c>
      <c r="S230" s="698">
        <f>R230/SUM(R230:R232)</f>
        <v>0.25751325869180908</v>
      </c>
      <c r="T230" s="15"/>
      <c r="U230" s="15"/>
      <c r="V230" s="15"/>
      <c r="W230" s="16"/>
      <c r="X230" s="14"/>
      <c r="Y230" s="15"/>
      <c r="Z230" s="15"/>
      <c r="AA230" s="15"/>
      <c r="AB230" s="15"/>
      <c r="AC230" s="15"/>
      <c r="AD230" s="15"/>
      <c r="AE230" s="15"/>
      <c r="AF230" s="17"/>
      <c r="AG230" s="15"/>
      <c r="AH230" s="15"/>
      <c r="AI230" s="15"/>
      <c r="AJ230" s="15"/>
      <c r="AK230" s="15"/>
      <c r="AL230" s="15"/>
      <c r="AM230" s="15"/>
      <c r="AN230" s="17"/>
      <c r="AO230" s="16"/>
    </row>
    <row r="231" spans="1:41" ht="17.25" hidden="1" customHeight="1" thickBot="1" x14ac:dyDescent="0.3">
      <c r="A231" s="2058"/>
      <c r="B231" s="78" t="s">
        <v>79</v>
      </c>
      <c r="C231" s="577">
        <v>1</v>
      </c>
      <c r="D231" s="383">
        <v>3</v>
      </c>
      <c r="E231" s="383">
        <v>6</v>
      </c>
      <c r="F231" s="383">
        <v>1</v>
      </c>
      <c r="G231" s="383">
        <v>1</v>
      </c>
      <c r="H231" s="383">
        <v>0</v>
      </c>
      <c r="I231" s="383">
        <v>0</v>
      </c>
      <c r="J231" s="383">
        <v>226</v>
      </c>
      <c r="K231" s="383">
        <v>3</v>
      </c>
      <c r="L231" s="383">
        <v>4</v>
      </c>
      <c r="M231" s="383">
        <v>51</v>
      </c>
      <c r="N231" s="383">
        <v>9</v>
      </c>
      <c r="O231" s="383">
        <v>3</v>
      </c>
      <c r="P231" s="383">
        <v>11</v>
      </c>
      <c r="Q231" s="578">
        <v>5</v>
      </c>
      <c r="R231" s="652">
        <f t="shared" si="81"/>
        <v>324</v>
      </c>
      <c r="S231" s="698">
        <f>R231/SUM(R230:R232)</f>
        <v>9.5462581025338833E-2</v>
      </c>
      <c r="T231" s="15"/>
      <c r="U231" s="15"/>
      <c r="V231" s="15"/>
      <c r="W231" s="16"/>
      <c r="X231" s="14"/>
      <c r="Y231" s="15"/>
      <c r="Z231" s="15"/>
      <c r="AA231" s="15"/>
      <c r="AB231" s="15"/>
      <c r="AC231" s="15"/>
      <c r="AD231" s="15"/>
      <c r="AE231" s="15"/>
      <c r="AF231" s="17"/>
      <c r="AG231" s="15"/>
      <c r="AH231" s="15"/>
      <c r="AI231" s="15"/>
      <c r="AJ231" s="15"/>
      <c r="AK231" s="15"/>
      <c r="AL231" s="15"/>
      <c r="AM231" s="15"/>
      <c r="AN231" s="17"/>
      <c r="AO231" s="16"/>
    </row>
    <row r="232" spans="1:41" ht="17.25" hidden="1" customHeight="1" thickBot="1" x14ac:dyDescent="0.3">
      <c r="A232" s="2060"/>
      <c r="B232" s="79" t="s">
        <v>441</v>
      </c>
      <c r="C232" s="579">
        <v>12</v>
      </c>
      <c r="D232" s="386">
        <v>39</v>
      </c>
      <c r="E232" s="386">
        <v>28</v>
      </c>
      <c r="F232" s="386">
        <v>19</v>
      </c>
      <c r="G232" s="386">
        <v>13</v>
      </c>
      <c r="H232" s="386">
        <v>0</v>
      </c>
      <c r="I232" s="386">
        <v>0</v>
      </c>
      <c r="J232" s="386">
        <v>1403</v>
      </c>
      <c r="K232" s="386">
        <v>48</v>
      </c>
      <c r="L232" s="386">
        <v>42</v>
      </c>
      <c r="M232" s="386">
        <v>335</v>
      </c>
      <c r="N232" s="386">
        <v>131</v>
      </c>
      <c r="O232" s="386">
        <v>12</v>
      </c>
      <c r="P232" s="386">
        <v>43</v>
      </c>
      <c r="Q232" s="580">
        <v>71</v>
      </c>
      <c r="R232" s="654">
        <f t="shared" si="81"/>
        <v>2196</v>
      </c>
      <c r="S232" s="698">
        <f>R232/SUM(R230:R232)</f>
        <v>0.64702416028285215</v>
      </c>
      <c r="T232" s="15"/>
      <c r="U232" s="15"/>
      <c r="V232" s="15"/>
      <c r="W232" s="16"/>
      <c r="X232" s="14"/>
      <c r="Y232" s="15"/>
      <c r="Z232" s="15"/>
      <c r="AA232" s="15"/>
      <c r="AB232" s="15"/>
      <c r="AC232" s="15"/>
      <c r="AD232" s="15"/>
      <c r="AE232" s="15"/>
      <c r="AF232" s="15"/>
      <c r="AG232" s="15"/>
      <c r="AH232" s="15"/>
      <c r="AI232" s="15"/>
      <c r="AJ232" s="15"/>
      <c r="AK232" s="15"/>
      <c r="AL232" s="15"/>
      <c r="AM232" s="15"/>
      <c r="AN232" s="15"/>
      <c r="AO232" s="16"/>
    </row>
    <row r="233" spans="1:41" ht="17.25" hidden="1" customHeight="1" thickBot="1" x14ac:dyDescent="0.3">
      <c r="A233" s="2057" t="s">
        <v>48</v>
      </c>
      <c r="B233" s="82" t="s">
        <v>78</v>
      </c>
      <c r="C233" s="581">
        <v>3</v>
      </c>
      <c r="D233" s="391">
        <v>36</v>
      </c>
      <c r="E233" s="391">
        <v>27</v>
      </c>
      <c r="F233" s="391">
        <v>28</v>
      </c>
      <c r="G233" s="391">
        <v>13</v>
      </c>
      <c r="H233" s="391">
        <v>0</v>
      </c>
      <c r="I233" s="391">
        <v>0</v>
      </c>
      <c r="J233" s="391">
        <v>696</v>
      </c>
      <c r="K233" s="391">
        <v>79</v>
      </c>
      <c r="L233" s="391">
        <v>7</v>
      </c>
      <c r="M233" s="391">
        <v>350</v>
      </c>
      <c r="N233" s="391">
        <v>102</v>
      </c>
      <c r="O233" s="391">
        <v>10</v>
      </c>
      <c r="P233" s="391">
        <v>43</v>
      </c>
      <c r="Q233" s="582">
        <v>27</v>
      </c>
      <c r="R233" s="665">
        <f t="shared" si="81"/>
        <v>1421</v>
      </c>
      <c r="S233" s="695">
        <f>R233/SUM(R233:R235)</f>
        <v>0.17356785147184561</v>
      </c>
      <c r="T233" s="15"/>
      <c r="U233" s="15"/>
      <c r="V233" s="15"/>
      <c r="W233" s="16"/>
      <c r="X233" s="14"/>
      <c r="Y233" s="15"/>
      <c r="Z233" s="15"/>
      <c r="AA233" s="15"/>
      <c r="AB233" s="15"/>
      <c r="AC233" s="15"/>
      <c r="AD233" s="15"/>
      <c r="AE233" s="15"/>
      <c r="AF233" s="15"/>
      <c r="AG233" s="15"/>
      <c r="AH233" s="15"/>
      <c r="AI233" s="15"/>
      <c r="AJ233" s="15"/>
      <c r="AK233" s="15"/>
      <c r="AL233" s="15"/>
      <c r="AM233" s="15"/>
      <c r="AN233" s="15"/>
      <c r="AO233" s="16"/>
    </row>
    <row r="234" spans="1:41" ht="17.25" hidden="1" customHeight="1" thickBot="1" x14ac:dyDescent="0.3">
      <c r="A234" s="2058"/>
      <c r="B234" s="80" t="s">
        <v>79</v>
      </c>
      <c r="C234" s="583">
        <v>0</v>
      </c>
      <c r="D234" s="394">
        <v>1</v>
      </c>
      <c r="E234" s="394">
        <v>10</v>
      </c>
      <c r="F234" s="394">
        <v>4</v>
      </c>
      <c r="G234" s="394">
        <v>1</v>
      </c>
      <c r="H234" s="394">
        <v>0</v>
      </c>
      <c r="I234" s="394">
        <v>0</v>
      </c>
      <c r="J234" s="394">
        <v>296</v>
      </c>
      <c r="K234" s="394">
        <v>8</v>
      </c>
      <c r="L234" s="394">
        <v>4</v>
      </c>
      <c r="M234" s="394">
        <v>116</v>
      </c>
      <c r="N234" s="394">
        <v>26</v>
      </c>
      <c r="O234" s="394">
        <v>2</v>
      </c>
      <c r="P234" s="394">
        <v>18</v>
      </c>
      <c r="Q234" s="584">
        <v>6</v>
      </c>
      <c r="R234" s="666">
        <f t="shared" si="81"/>
        <v>492</v>
      </c>
      <c r="S234" s="695">
        <f>R234/SUM(R233:R235)</f>
        <v>6.0095272993770613E-2</v>
      </c>
      <c r="T234" s="15"/>
      <c r="U234" s="15"/>
      <c r="V234" s="15"/>
      <c r="W234" s="16"/>
      <c r="X234" s="14"/>
      <c r="Y234" s="15"/>
      <c r="Z234" s="15"/>
      <c r="AA234" s="15"/>
      <c r="AB234" s="15"/>
      <c r="AC234" s="15"/>
      <c r="AD234" s="15"/>
      <c r="AE234" s="15"/>
      <c r="AF234" s="15"/>
      <c r="AG234" s="15"/>
      <c r="AH234" s="15"/>
      <c r="AI234" s="15"/>
      <c r="AJ234" s="15"/>
      <c r="AK234" s="15"/>
      <c r="AL234" s="15"/>
      <c r="AM234" s="15"/>
      <c r="AN234" s="15"/>
      <c r="AO234" s="16"/>
    </row>
    <row r="235" spans="1:41" ht="17.25" hidden="1" customHeight="1" thickBot="1" x14ac:dyDescent="0.3">
      <c r="A235" s="2060"/>
      <c r="B235" s="81" t="s">
        <v>441</v>
      </c>
      <c r="C235" s="585">
        <v>24</v>
      </c>
      <c r="D235" s="397">
        <v>100</v>
      </c>
      <c r="E235" s="397">
        <v>67</v>
      </c>
      <c r="F235" s="397">
        <v>37</v>
      </c>
      <c r="G235" s="397">
        <v>41</v>
      </c>
      <c r="H235" s="397">
        <v>0</v>
      </c>
      <c r="I235" s="397">
        <v>0</v>
      </c>
      <c r="J235" s="397">
        <v>3860</v>
      </c>
      <c r="K235" s="397">
        <v>164</v>
      </c>
      <c r="L235" s="397">
        <v>100</v>
      </c>
      <c r="M235" s="397">
        <v>1152</v>
      </c>
      <c r="N235" s="397">
        <v>367</v>
      </c>
      <c r="O235" s="397">
        <v>28</v>
      </c>
      <c r="P235" s="397">
        <v>201</v>
      </c>
      <c r="Q235" s="586">
        <v>133</v>
      </c>
      <c r="R235" s="667">
        <f t="shared" si="81"/>
        <v>6274</v>
      </c>
      <c r="S235" s="695">
        <f>R235/SUM(R233:R235)</f>
        <v>0.76633687553438379</v>
      </c>
      <c r="T235" s="15"/>
      <c r="U235" s="15"/>
      <c r="V235" s="15"/>
      <c r="W235" s="16"/>
      <c r="X235" s="14"/>
      <c r="Y235" s="15"/>
      <c r="Z235" s="15"/>
      <c r="AA235" s="15"/>
      <c r="AB235" s="15"/>
      <c r="AC235" s="15"/>
      <c r="AD235" s="15"/>
      <c r="AE235" s="15"/>
      <c r="AF235" s="15"/>
      <c r="AG235" s="15"/>
      <c r="AH235" s="15"/>
      <c r="AI235" s="15"/>
      <c r="AJ235" s="15"/>
      <c r="AK235" s="15"/>
      <c r="AL235" s="15"/>
      <c r="AM235" s="15"/>
      <c r="AN235" s="15"/>
      <c r="AO235" s="16"/>
    </row>
    <row r="236" spans="1:41" ht="17.25" hidden="1" customHeight="1" thickBot="1" x14ac:dyDescent="0.3">
      <c r="A236" s="2057" t="s">
        <v>45</v>
      </c>
      <c r="B236" s="77" t="s">
        <v>78</v>
      </c>
      <c r="C236" s="575">
        <v>1</v>
      </c>
      <c r="D236" s="381">
        <v>15</v>
      </c>
      <c r="E236" s="381">
        <v>12</v>
      </c>
      <c r="F236" s="381">
        <v>8</v>
      </c>
      <c r="G236" s="381">
        <v>1</v>
      </c>
      <c r="H236" s="381">
        <v>0</v>
      </c>
      <c r="I236" s="381">
        <v>0</v>
      </c>
      <c r="J236" s="381">
        <v>183</v>
      </c>
      <c r="K236" s="381">
        <v>28</v>
      </c>
      <c r="L236" s="381">
        <v>3</v>
      </c>
      <c r="M236" s="381">
        <v>124</v>
      </c>
      <c r="N236" s="381">
        <v>34</v>
      </c>
      <c r="O236" s="381">
        <v>0</v>
      </c>
      <c r="P236" s="381">
        <v>12</v>
      </c>
      <c r="Q236" s="576">
        <v>8</v>
      </c>
      <c r="R236" s="651">
        <f t="shared" si="81"/>
        <v>429</v>
      </c>
      <c r="S236" s="698">
        <f>R236/SUM(R236:R238)</f>
        <v>4.7424275923059915E-2</v>
      </c>
      <c r="T236" s="15"/>
      <c r="U236" s="15"/>
      <c r="V236" s="15"/>
      <c r="W236" s="16"/>
      <c r="X236" s="14"/>
      <c r="Y236" s="15"/>
      <c r="Z236" s="15"/>
      <c r="AA236" s="15"/>
      <c r="AB236" s="15"/>
      <c r="AC236" s="15"/>
      <c r="AD236" s="15"/>
      <c r="AE236" s="15"/>
      <c r="AF236" s="15"/>
      <c r="AG236" s="15"/>
      <c r="AH236" s="15"/>
      <c r="AI236" s="15"/>
      <c r="AJ236" s="15"/>
      <c r="AK236" s="15"/>
      <c r="AL236" s="15"/>
      <c r="AM236" s="15"/>
      <c r="AN236" s="15"/>
      <c r="AO236" s="16"/>
    </row>
    <row r="237" spans="1:41" ht="17.25" hidden="1" customHeight="1" thickBot="1" x14ac:dyDescent="0.3">
      <c r="A237" s="2058"/>
      <c r="B237" s="78" t="s">
        <v>79</v>
      </c>
      <c r="C237" s="577">
        <v>2</v>
      </c>
      <c r="D237" s="388">
        <v>2</v>
      </c>
      <c r="E237" s="388">
        <v>5</v>
      </c>
      <c r="F237" s="388">
        <v>4</v>
      </c>
      <c r="G237" s="388">
        <v>0</v>
      </c>
      <c r="H237" s="388">
        <v>0</v>
      </c>
      <c r="I237" s="388">
        <v>0</v>
      </c>
      <c r="J237" s="388">
        <v>132</v>
      </c>
      <c r="K237" s="388">
        <v>2</v>
      </c>
      <c r="L237" s="388">
        <v>0</v>
      </c>
      <c r="M237" s="388">
        <v>55</v>
      </c>
      <c r="N237" s="388">
        <v>19</v>
      </c>
      <c r="O237" s="388">
        <v>1</v>
      </c>
      <c r="P237" s="388">
        <v>13</v>
      </c>
      <c r="Q237" s="587">
        <v>3</v>
      </c>
      <c r="R237" s="652">
        <f t="shared" si="81"/>
        <v>238</v>
      </c>
      <c r="S237" s="698">
        <f>R237/SUM(R236:R238)</f>
        <v>2.6309971258014594E-2</v>
      </c>
      <c r="T237" s="15"/>
      <c r="U237" s="15"/>
      <c r="V237" s="15"/>
      <c r="W237" s="16"/>
      <c r="X237" s="14"/>
      <c r="Y237" s="15"/>
      <c r="Z237" s="15"/>
      <c r="AA237" s="15"/>
      <c r="AB237" s="15"/>
      <c r="AC237" s="15"/>
      <c r="AD237" s="15"/>
      <c r="AE237" s="15"/>
      <c r="AF237" s="15"/>
      <c r="AG237" s="15"/>
      <c r="AH237" s="15"/>
      <c r="AI237" s="15"/>
      <c r="AJ237" s="15"/>
      <c r="AK237" s="15"/>
      <c r="AL237" s="15"/>
      <c r="AM237" s="15"/>
      <c r="AN237" s="15"/>
      <c r="AO237" s="16"/>
    </row>
    <row r="238" spans="1:41" ht="17.25" hidden="1" customHeight="1" thickBot="1" x14ac:dyDescent="0.3">
      <c r="A238" s="2060"/>
      <c r="B238" s="79" t="s">
        <v>441</v>
      </c>
      <c r="C238" s="579">
        <v>31</v>
      </c>
      <c r="D238" s="386">
        <v>160</v>
      </c>
      <c r="E238" s="386">
        <v>124</v>
      </c>
      <c r="F238" s="386">
        <v>48</v>
      </c>
      <c r="G238" s="386">
        <v>56</v>
      </c>
      <c r="H238" s="386">
        <v>0</v>
      </c>
      <c r="I238" s="386">
        <v>0</v>
      </c>
      <c r="J238" s="386">
        <v>5058</v>
      </c>
      <c r="K238" s="386">
        <v>228</v>
      </c>
      <c r="L238" s="386">
        <v>96</v>
      </c>
      <c r="M238" s="386">
        <v>1486</v>
      </c>
      <c r="N238" s="386">
        <v>562</v>
      </c>
      <c r="O238" s="386">
        <v>33</v>
      </c>
      <c r="P238" s="386">
        <v>293</v>
      </c>
      <c r="Q238" s="580">
        <v>204</v>
      </c>
      <c r="R238" s="654">
        <f t="shared" si="81"/>
        <v>8379</v>
      </c>
      <c r="S238" s="698">
        <f>R238/SUM(R236:R238)</f>
        <v>0.92626575281892554</v>
      </c>
      <c r="T238" s="15"/>
      <c r="U238" s="15"/>
      <c r="V238" s="15"/>
      <c r="W238" s="16"/>
      <c r="X238" s="14"/>
      <c r="Y238" s="15"/>
      <c r="Z238" s="15"/>
      <c r="AA238" s="15"/>
      <c r="AB238" s="15"/>
      <c r="AC238" s="15"/>
      <c r="AD238" s="15"/>
      <c r="AE238" s="15"/>
      <c r="AF238" s="17"/>
      <c r="AG238" s="15"/>
      <c r="AH238" s="15"/>
      <c r="AI238" s="15"/>
      <c r="AJ238" s="15"/>
      <c r="AK238" s="15"/>
      <c r="AL238" s="15"/>
      <c r="AM238" s="15"/>
      <c r="AN238" s="17"/>
      <c r="AO238" s="16"/>
    </row>
    <row r="239" spans="1:41" ht="17.25" hidden="1" customHeight="1" thickBot="1" x14ac:dyDescent="0.3">
      <c r="A239" s="2058" t="s">
        <v>49</v>
      </c>
      <c r="B239" s="227" t="s">
        <v>78</v>
      </c>
      <c r="C239" s="588">
        <v>0</v>
      </c>
      <c r="D239" s="400">
        <v>0</v>
      </c>
      <c r="E239" s="400">
        <v>0</v>
      </c>
      <c r="F239" s="400">
        <v>0</v>
      </c>
      <c r="G239" s="400">
        <v>0</v>
      </c>
      <c r="H239" s="400">
        <v>0</v>
      </c>
      <c r="I239" s="400">
        <v>0</v>
      </c>
      <c r="J239" s="400">
        <v>16</v>
      </c>
      <c r="K239" s="400">
        <v>0</v>
      </c>
      <c r="L239" s="400">
        <v>0</v>
      </c>
      <c r="M239" s="400">
        <v>3</v>
      </c>
      <c r="N239" s="400">
        <v>12</v>
      </c>
      <c r="O239" s="400">
        <v>0</v>
      </c>
      <c r="P239" s="400">
        <v>0</v>
      </c>
      <c r="Q239" s="589">
        <v>0</v>
      </c>
      <c r="R239" s="665">
        <f t="shared" ref="R239:R244" si="82">SUM(C239:Q239)</f>
        <v>31</v>
      </c>
      <c r="S239" s="695">
        <f>R239/SUM(R239:R241)</f>
        <v>0.1111111111111111</v>
      </c>
      <c r="T239" s="15"/>
      <c r="U239" s="15"/>
      <c r="V239" s="15"/>
      <c r="W239" s="16"/>
      <c r="X239" s="14"/>
      <c r="Y239" s="15"/>
      <c r="Z239" s="15"/>
      <c r="AA239" s="15"/>
      <c r="AB239" s="15"/>
      <c r="AC239" s="15"/>
      <c r="AD239" s="15"/>
      <c r="AE239" s="15"/>
      <c r="AF239" s="17"/>
      <c r="AG239" s="15"/>
      <c r="AH239" s="15"/>
      <c r="AI239" s="15"/>
      <c r="AJ239" s="15"/>
      <c r="AK239" s="15"/>
      <c r="AL239" s="15"/>
      <c r="AM239" s="15"/>
      <c r="AN239" s="17"/>
      <c r="AO239" s="16"/>
    </row>
    <row r="240" spans="1:41" ht="17.25" hidden="1" customHeight="1" thickBot="1" x14ac:dyDescent="0.3">
      <c r="A240" s="2058"/>
      <c r="B240" s="80" t="s">
        <v>79</v>
      </c>
      <c r="C240" s="583">
        <v>0</v>
      </c>
      <c r="D240" s="394">
        <v>0</v>
      </c>
      <c r="E240" s="394">
        <v>0</v>
      </c>
      <c r="F240" s="394">
        <v>0</v>
      </c>
      <c r="G240" s="394">
        <v>0</v>
      </c>
      <c r="H240" s="394">
        <v>0</v>
      </c>
      <c r="I240" s="394">
        <v>0</v>
      </c>
      <c r="J240" s="394">
        <v>37</v>
      </c>
      <c r="K240" s="394">
        <v>0</v>
      </c>
      <c r="L240" s="394">
        <v>0</v>
      </c>
      <c r="M240" s="394">
        <v>5</v>
      </c>
      <c r="N240" s="394">
        <v>6</v>
      </c>
      <c r="O240" s="394">
        <v>0</v>
      </c>
      <c r="P240" s="394">
        <v>2</v>
      </c>
      <c r="Q240" s="584">
        <v>0</v>
      </c>
      <c r="R240" s="666">
        <f t="shared" si="82"/>
        <v>50</v>
      </c>
      <c r="S240" s="695">
        <f>R240/SUM(R239:R241)</f>
        <v>0.17921146953405018</v>
      </c>
      <c r="T240" s="15"/>
      <c r="U240" s="15"/>
      <c r="V240" s="15"/>
      <c r="W240" s="16"/>
      <c r="X240" s="14"/>
      <c r="Y240" s="15"/>
      <c r="Z240" s="15"/>
      <c r="AA240" s="15"/>
      <c r="AB240" s="15"/>
      <c r="AC240" s="15"/>
      <c r="AD240" s="15"/>
      <c r="AE240" s="15"/>
      <c r="AF240" s="17"/>
      <c r="AG240" s="15"/>
      <c r="AH240" s="15"/>
      <c r="AI240" s="15"/>
      <c r="AJ240" s="15"/>
      <c r="AK240" s="15"/>
      <c r="AL240" s="15"/>
      <c r="AM240" s="15"/>
      <c r="AN240" s="17"/>
      <c r="AO240" s="16"/>
    </row>
    <row r="241" spans="1:41" ht="17.25" hidden="1" customHeight="1" thickBot="1" x14ac:dyDescent="0.3">
      <c r="A241" s="2061"/>
      <c r="B241" s="160" t="s">
        <v>441</v>
      </c>
      <c r="C241" s="590">
        <v>0</v>
      </c>
      <c r="D241" s="403">
        <v>1</v>
      </c>
      <c r="E241" s="403">
        <v>2</v>
      </c>
      <c r="F241" s="403">
        <v>0</v>
      </c>
      <c r="G241" s="403">
        <v>1</v>
      </c>
      <c r="H241" s="403">
        <v>0</v>
      </c>
      <c r="I241" s="403">
        <v>0</v>
      </c>
      <c r="J241" s="403">
        <v>131</v>
      </c>
      <c r="K241" s="403">
        <v>4</v>
      </c>
      <c r="L241" s="403">
        <v>0</v>
      </c>
      <c r="M241" s="403">
        <v>37</v>
      </c>
      <c r="N241" s="403">
        <v>17</v>
      </c>
      <c r="O241" s="403">
        <v>0</v>
      </c>
      <c r="P241" s="403">
        <v>2</v>
      </c>
      <c r="Q241" s="591">
        <v>3</v>
      </c>
      <c r="R241" s="668">
        <f t="shared" si="82"/>
        <v>198</v>
      </c>
      <c r="S241" s="695">
        <f>R241/SUM(R239:R241)</f>
        <v>0.70967741935483875</v>
      </c>
      <c r="T241" s="15"/>
      <c r="U241" s="15"/>
      <c r="V241" s="15"/>
      <c r="W241" s="16"/>
      <c r="X241" s="14"/>
      <c r="Y241" s="16"/>
      <c r="Z241" s="16"/>
      <c r="AA241" s="16"/>
      <c r="AB241" s="16"/>
      <c r="AC241" s="16"/>
      <c r="AD241" s="16"/>
      <c r="AE241" s="16"/>
      <c r="AF241" s="16"/>
      <c r="AG241" s="16"/>
      <c r="AH241" s="16"/>
      <c r="AI241" s="16"/>
      <c r="AJ241" s="16"/>
      <c r="AK241" s="16"/>
      <c r="AL241" s="16"/>
      <c r="AM241" s="16"/>
      <c r="AN241" s="16"/>
      <c r="AO241" s="15"/>
    </row>
    <row r="242" spans="1:41" ht="17.25" hidden="1" customHeight="1" thickTop="1" x14ac:dyDescent="0.25">
      <c r="A242" s="2058" t="s">
        <v>26</v>
      </c>
      <c r="B242" s="159" t="s">
        <v>78</v>
      </c>
      <c r="C242" s="232">
        <v>10</v>
      </c>
      <c r="D242" s="230">
        <v>71</v>
      </c>
      <c r="E242" s="230">
        <v>66</v>
      </c>
      <c r="F242" s="230">
        <v>55</v>
      </c>
      <c r="G242" s="230">
        <v>18</v>
      </c>
      <c r="H242" s="230">
        <v>0</v>
      </c>
      <c r="I242" s="230">
        <v>0</v>
      </c>
      <c r="J242" s="230">
        <v>1320</v>
      </c>
      <c r="K242" s="230">
        <v>203</v>
      </c>
      <c r="L242" s="230">
        <v>24</v>
      </c>
      <c r="M242" s="230">
        <v>626</v>
      </c>
      <c r="N242" s="230">
        <v>205</v>
      </c>
      <c r="O242" s="230">
        <v>10</v>
      </c>
      <c r="P242" s="230">
        <v>91</v>
      </c>
      <c r="Q242" s="592">
        <v>56</v>
      </c>
      <c r="R242" s="655">
        <f t="shared" si="82"/>
        <v>2755</v>
      </c>
      <c r="S242" s="701">
        <f>R242/SUM(R242:R244)</f>
        <v>0.13178035013871617</v>
      </c>
      <c r="T242" s="15"/>
      <c r="U242" s="15"/>
      <c r="V242" s="15"/>
      <c r="W242" s="16"/>
      <c r="X242" s="14"/>
      <c r="Y242" s="16"/>
      <c r="Z242" s="16"/>
      <c r="AA242" s="16"/>
      <c r="AB242" s="16"/>
      <c r="AC242" s="16"/>
      <c r="AD242" s="16"/>
      <c r="AE242" s="16"/>
      <c r="AF242" s="16"/>
      <c r="AG242" s="16"/>
      <c r="AH242" s="16"/>
      <c r="AI242" s="16"/>
      <c r="AJ242" s="16"/>
      <c r="AK242" s="16"/>
      <c r="AL242" s="16"/>
      <c r="AM242" s="16"/>
      <c r="AN242" s="16"/>
      <c r="AO242" s="15"/>
    </row>
    <row r="243" spans="1:41" ht="17.25" hidden="1" customHeight="1" x14ac:dyDescent="0.25">
      <c r="A243" s="2058"/>
      <c r="B243" s="78" t="s">
        <v>79</v>
      </c>
      <c r="C243" s="228">
        <v>3</v>
      </c>
      <c r="D243" s="233">
        <v>6</v>
      </c>
      <c r="E243" s="233">
        <v>21</v>
      </c>
      <c r="F243" s="233">
        <v>9</v>
      </c>
      <c r="G243" s="233">
        <v>2</v>
      </c>
      <c r="H243" s="233">
        <v>0</v>
      </c>
      <c r="I243" s="233">
        <v>0</v>
      </c>
      <c r="J243" s="233">
        <v>691</v>
      </c>
      <c r="K243" s="233">
        <v>13</v>
      </c>
      <c r="L243" s="233">
        <v>8</v>
      </c>
      <c r="M243" s="233">
        <v>227</v>
      </c>
      <c r="N243" s="233">
        <v>60</v>
      </c>
      <c r="O243" s="233">
        <v>6</v>
      </c>
      <c r="P243" s="233">
        <v>44</v>
      </c>
      <c r="Q243" s="593">
        <v>14</v>
      </c>
      <c r="R243" s="652">
        <f t="shared" si="82"/>
        <v>1104</v>
      </c>
      <c r="S243" s="701">
        <f>R243/SUM(R242:R244)</f>
        <v>5.2807806371376637E-2</v>
      </c>
      <c r="T243" s="15"/>
      <c r="U243" s="15"/>
      <c r="V243" s="15"/>
      <c r="W243" s="16"/>
      <c r="X243" s="14"/>
      <c r="Y243" s="16"/>
      <c r="Z243" s="16"/>
      <c r="AA243" s="16"/>
      <c r="AB243" s="16"/>
      <c r="AC243" s="16"/>
      <c r="AD243" s="16"/>
      <c r="AE243" s="16"/>
      <c r="AF243" s="16"/>
      <c r="AG243" s="16"/>
      <c r="AH243" s="16"/>
      <c r="AI243" s="16"/>
      <c r="AJ243" s="16"/>
      <c r="AK243" s="16"/>
      <c r="AL243" s="16"/>
      <c r="AM243" s="16"/>
      <c r="AN243" s="16"/>
      <c r="AO243" s="15"/>
    </row>
    <row r="244" spans="1:41" ht="17.25" hidden="1" customHeight="1" thickBot="1" x14ac:dyDescent="0.3">
      <c r="A244" s="2058"/>
      <c r="B244" s="125" t="s">
        <v>441</v>
      </c>
      <c r="C244" s="662">
        <v>67</v>
      </c>
      <c r="D244" s="235">
        <v>300</v>
      </c>
      <c r="E244" s="235">
        <v>221</v>
      </c>
      <c r="F244" s="235">
        <v>104</v>
      </c>
      <c r="G244" s="235">
        <v>111</v>
      </c>
      <c r="H244" s="235">
        <v>0</v>
      </c>
      <c r="I244" s="235">
        <v>0</v>
      </c>
      <c r="J244" s="235">
        <v>10452</v>
      </c>
      <c r="K244" s="235">
        <v>444</v>
      </c>
      <c r="L244" s="235">
        <v>238</v>
      </c>
      <c r="M244" s="235">
        <v>3010</v>
      </c>
      <c r="N244" s="235">
        <v>1077</v>
      </c>
      <c r="O244" s="235">
        <v>73</v>
      </c>
      <c r="P244" s="235">
        <v>539</v>
      </c>
      <c r="Q244" s="663">
        <v>411</v>
      </c>
      <c r="R244" s="654">
        <f t="shared" si="82"/>
        <v>17047</v>
      </c>
      <c r="S244" s="701">
        <f>R244/SUM(R242:R244)</f>
        <v>0.81541184348990725</v>
      </c>
      <c r="T244" s="15"/>
      <c r="U244" s="15"/>
      <c r="V244" s="15"/>
      <c r="W244" s="16"/>
      <c r="X244" s="14"/>
      <c r="Y244" s="14"/>
      <c r="Z244" s="14"/>
      <c r="AA244" s="14"/>
      <c r="AB244" s="14"/>
      <c r="AC244" s="14"/>
      <c r="AD244" s="14"/>
      <c r="AE244" s="14"/>
      <c r="AF244" s="14"/>
      <c r="AG244" s="14"/>
      <c r="AH244" s="14"/>
      <c r="AI244" s="14"/>
      <c r="AJ244" s="14"/>
      <c r="AK244" s="14"/>
      <c r="AL244" s="14"/>
      <c r="AM244" s="14"/>
      <c r="AN244" s="14"/>
      <c r="AO244" s="14"/>
    </row>
    <row r="245" spans="1:41" ht="17.25" hidden="1" customHeight="1" thickBot="1" x14ac:dyDescent="0.3">
      <c r="A245" s="2054" t="s">
        <v>349</v>
      </c>
      <c r="B245" s="2055"/>
      <c r="C245" s="2052"/>
      <c r="D245" s="2052"/>
      <c r="E245" s="2052"/>
      <c r="F245" s="2052"/>
      <c r="G245" s="2052"/>
      <c r="H245" s="2052"/>
      <c r="I245" s="2052"/>
      <c r="J245" s="2052"/>
      <c r="K245" s="2052"/>
      <c r="L245" s="2052"/>
      <c r="M245" s="2052"/>
      <c r="N245" s="2052"/>
      <c r="O245" s="2052"/>
      <c r="P245" s="2052"/>
      <c r="Q245" s="2052"/>
      <c r="R245" s="2055"/>
      <c r="S245" s="2056"/>
      <c r="T245" s="15"/>
      <c r="U245" s="15"/>
      <c r="V245" s="15"/>
      <c r="W245" s="16"/>
      <c r="X245" s="14"/>
      <c r="Y245" s="14"/>
      <c r="Z245" s="14"/>
      <c r="AA245" s="14"/>
      <c r="AB245" s="14"/>
      <c r="AC245" s="14"/>
      <c r="AD245" s="14"/>
      <c r="AE245" s="14"/>
      <c r="AF245" s="14"/>
      <c r="AG245" s="14"/>
      <c r="AH245" s="14"/>
      <c r="AI245" s="14"/>
      <c r="AJ245" s="14"/>
      <c r="AK245" s="14"/>
      <c r="AL245" s="14"/>
      <c r="AM245" s="14"/>
      <c r="AN245" s="14"/>
      <c r="AO245" s="14"/>
    </row>
    <row r="246" spans="1:41" ht="17.25" hidden="1" customHeight="1" thickBot="1" x14ac:dyDescent="0.3">
      <c r="A246" s="2057" t="s">
        <v>75</v>
      </c>
      <c r="B246" s="77" t="s">
        <v>78</v>
      </c>
      <c r="C246" s="380">
        <v>0</v>
      </c>
      <c r="D246" s="381">
        <v>0</v>
      </c>
      <c r="E246" s="381">
        <v>0</v>
      </c>
      <c r="F246" s="381">
        <v>0</v>
      </c>
      <c r="G246" s="381">
        <v>0</v>
      </c>
      <c r="H246" s="381">
        <v>0</v>
      </c>
      <c r="I246" s="381">
        <v>0</v>
      </c>
      <c r="J246" s="381">
        <v>1</v>
      </c>
      <c r="K246" s="381">
        <v>0</v>
      </c>
      <c r="L246" s="381">
        <v>0</v>
      </c>
      <c r="M246" s="381">
        <v>0</v>
      </c>
      <c r="N246" s="381">
        <v>0</v>
      </c>
      <c r="O246" s="381">
        <v>0</v>
      </c>
      <c r="P246" s="381">
        <v>0</v>
      </c>
      <c r="Q246" s="382">
        <v>0</v>
      </c>
      <c r="R246" s="680">
        <f t="shared" ref="R246:R257" si="83">SUM(C246:Q246)</f>
        <v>1</v>
      </c>
      <c r="S246" s="1417">
        <f>R246/SUM(R246:R248)</f>
        <v>8.0000000000000002E-3</v>
      </c>
      <c r="T246" s="15"/>
      <c r="U246" s="15"/>
      <c r="V246" s="15"/>
      <c r="W246" s="16"/>
      <c r="X246" s="14"/>
      <c r="Y246" s="14"/>
      <c r="Z246" s="14"/>
      <c r="AA246" s="14"/>
      <c r="AB246" s="14"/>
      <c r="AC246" s="14"/>
      <c r="AD246" s="14"/>
      <c r="AE246" s="14"/>
      <c r="AF246" s="14"/>
      <c r="AG246" s="14"/>
      <c r="AH246" s="14"/>
      <c r="AI246" s="14"/>
      <c r="AJ246" s="14"/>
      <c r="AK246" s="14"/>
      <c r="AL246" s="14"/>
      <c r="AM246" s="14"/>
      <c r="AN246" s="14"/>
      <c r="AO246" s="14"/>
    </row>
    <row r="247" spans="1:41" ht="17.25" hidden="1" customHeight="1" thickBot="1" x14ac:dyDescent="0.3">
      <c r="A247" s="2058"/>
      <c r="B247" s="78" t="s">
        <v>79</v>
      </c>
      <c r="C247" s="383">
        <v>0</v>
      </c>
      <c r="D247" s="383">
        <v>0</v>
      </c>
      <c r="E247" s="383">
        <v>0</v>
      </c>
      <c r="F247" s="383">
        <v>0</v>
      </c>
      <c r="G247" s="383">
        <v>0</v>
      </c>
      <c r="H247" s="383">
        <v>0</v>
      </c>
      <c r="I247" s="383">
        <v>0</v>
      </c>
      <c r="J247" s="383">
        <v>0</v>
      </c>
      <c r="K247" s="383">
        <v>0</v>
      </c>
      <c r="L247" s="383">
        <v>0</v>
      </c>
      <c r="M247" s="383">
        <v>0</v>
      </c>
      <c r="N247" s="383">
        <v>0</v>
      </c>
      <c r="O247" s="383">
        <v>0</v>
      </c>
      <c r="P247" s="383">
        <v>0</v>
      </c>
      <c r="Q247" s="384">
        <v>0</v>
      </c>
      <c r="R247" s="681">
        <f t="shared" si="83"/>
        <v>0</v>
      </c>
      <c r="S247" s="698">
        <f>R247/SUM(R246:R248)</f>
        <v>0</v>
      </c>
      <c r="T247" s="15"/>
      <c r="U247" s="15"/>
      <c r="V247" s="15"/>
      <c r="W247" s="16"/>
      <c r="X247" s="14"/>
      <c r="Y247" s="14"/>
      <c r="Z247" s="14"/>
      <c r="AA247" s="14"/>
      <c r="AB247" s="14"/>
      <c r="AC247" s="14"/>
      <c r="AD247" s="14"/>
      <c r="AE247" s="14"/>
      <c r="AF247" s="14"/>
      <c r="AG247" s="14"/>
      <c r="AH247" s="14"/>
      <c r="AI247" s="14"/>
      <c r="AJ247" s="14"/>
      <c r="AK247" s="14"/>
      <c r="AL247" s="14"/>
      <c r="AM247" s="14"/>
      <c r="AN247" s="14"/>
      <c r="AO247" s="14"/>
    </row>
    <row r="248" spans="1:41" ht="17.25" hidden="1" customHeight="1" thickBot="1" x14ac:dyDescent="0.3">
      <c r="A248" s="2060"/>
      <c r="B248" s="79" t="s">
        <v>441</v>
      </c>
      <c r="C248" s="385">
        <v>0</v>
      </c>
      <c r="D248" s="386">
        <v>5</v>
      </c>
      <c r="E248" s="386">
        <v>1</v>
      </c>
      <c r="F248" s="386">
        <v>0</v>
      </c>
      <c r="G248" s="386">
        <v>0</v>
      </c>
      <c r="H248" s="386">
        <v>0</v>
      </c>
      <c r="I248" s="386">
        <v>0</v>
      </c>
      <c r="J248" s="386">
        <v>76</v>
      </c>
      <c r="K248" s="386">
        <v>3</v>
      </c>
      <c r="L248" s="386">
        <v>1</v>
      </c>
      <c r="M248" s="386">
        <v>20</v>
      </c>
      <c r="N248" s="386">
        <v>9</v>
      </c>
      <c r="O248" s="386">
        <v>0</v>
      </c>
      <c r="P248" s="386">
        <v>3</v>
      </c>
      <c r="Q248" s="387">
        <v>6</v>
      </c>
      <c r="R248" s="682">
        <f t="shared" si="83"/>
        <v>124</v>
      </c>
      <c r="S248" s="698">
        <f>R248/SUM(R246:R248)</f>
        <v>0.99199999999999999</v>
      </c>
      <c r="T248" s="15"/>
      <c r="U248" s="15"/>
      <c r="V248" s="15"/>
      <c r="W248" s="16"/>
      <c r="X248" s="14"/>
      <c r="Y248" s="14"/>
      <c r="Z248" s="14"/>
      <c r="AA248" s="14"/>
      <c r="AB248" s="14"/>
      <c r="AC248" s="14"/>
      <c r="AD248" s="14"/>
      <c r="AE248" s="14"/>
      <c r="AF248" s="14"/>
      <c r="AG248" s="14"/>
      <c r="AH248" s="14"/>
      <c r="AI248" s="14"/>
      <c r="AJ248" s="14"/>
      <c r="AK248" s="14"/>
      <c r="AL248" s="14"/>
      <c r="AM248" s="14"/>
      <c r="AN248" s="14"/>
      <c r="AO248" s="14"/>
    </row>
    <row r="249" spans="1:41" ht="17.25" hidden="1" customHeight="1" thickBot="1" x14ac:dyDescent="0.3">
      <c r="A249" s="2057" t="s">
        <v>46</v>
      </c>
      <c r="B249" s="82" t="s">
        <v>78</v>
      </c>
      <c r="C249" s="390">
        <v>9</v>
      </c>
      <c r="D249" s="391">
        <v>58</v>
      </c>
      <c r="E249" s="391">
        <v>51</v>
      </c>
      <c r="F249" s="391">
        <v>44</v>
      </c>
      <c r="G249" s="391">
        <v>13</v>
      </c>
      <c r="H249" s="391">
        <v>0</v>
      </c>
      <c r="I249" s="391">
        <v>0</v>
      </c>
      <c r="J249" s="391">
        <v>906</v>
      </c>
      <c r="K249" s="391">
        <v>175</v>
      </c>
      <c r="L249" s="391">
        <v>19</v>
      </c>
      <c r="M249" s="391">
        <v>449</v>
      </c>
      <c r="N249" s="391">
        <v>166</v>
      </c>
      <c r="O249" s="391">
        <v>8</v>
      </c>
      <c r="P249" s="391">
        <v>75</v>
      </c>
      <c r="Q249" s="392">
        <v>36</v>
      </c>
      <c r="R249" s="683">
        <f t="shared" si="83"/>
        <v>2009</v>
      </c>
      <c r="S249" s="695">
        <f>R249/SUM(R249:R251)</f>
        <v>0.14376699584943467</v>
      </c>
      <c r="T249" s="15"/>
      <c r="U249" s="15"/>
      <c r="V249" s="15"/>
      <c r="W249" s="16"/>
      <c r="X249" s="14"/>
      <c r="Y249" s="14"/>
      <c r="Z249" s="14"/>
      <c r="AA249" s="14"/>
      <c r="AB249" s="14"/>
      <c r="AC249" s="14"/>
      <c r="AD249" s="14"/>
      <c r="AE249" s="14"/>
      <c r="AF249" s="14"/>
      <c r="AG249" s="14"/>
      <c r="AH249" s="14"/>
      <c r="AI249" s="14"/>
      <c r="AJ249" s="14"/>
      <c r="AK249" s="14"/>
      <c r="AL249" s="14"/>
      <c r="AM249" s="14"/>
      <c r="AN249" s="14"/>
      <c r="AO249" s="14"/>
    </row>
    <row r="250" spans="1:41" ht="17.25" hidden="1" customHeight="1" thickBot="1" x14ac:dyDescent="0.3">
      <c r="A250" s="2058"/>
      <c r="B250" s="80" t="s">
        <v>79</v>
      </c>
      <c r="C250" s="393">
        <v>2</v>
      </c>
      <c r="D250" s="394">
        <v>6</v>
      </c>
      <c r="E250" s="394">
        <v>16</v>
      </c>
      <c r="F250" s="394">
        <v>7</v>
      </c>
      <c r="G250" s="394">
        <v>0</v>
      </c>
      <c r="H250" s="394">
        <v>0</v>
      </c>
      <c r="I250" s="394">
        <v>0</v>
      </c>
      <c r="J250" s="394">
        <v>602</v>
      </c>
      <c r="K250" s="394">
        <v>10</v>
      </c>
      <c r="L250" s="394">
        <v>5</v>
      </c>
      <c r="M250" s="394">
        <v>208</v>
      </c>
      <c r="N250" s="394">
        <v>49</v>
      </c>
      <c r="O250" s="394">
        <v>5</v>
      </c>
      <c r="P250" s="394">
        <v>33</v>
      </c>
      <c r="Q250" s="395">
        <v>9</v>
      </c>
      <c r="R250" s="684">
        <f t="shared" si="83"/>
        <v>952</v>
      </c>
      <c r="S250" s="695">
        <f>R250/SUM(R249:R251)</f>
        <v>6.8126520681265207E-2</v>
      </c>
      <c r="T250" s="15"/>
      <c r="U250" s="15"/>
      <c r="V250" s="15"/>
      <c r="W250" s="16"/>
      <c r="X250" s="14"/>
      <c r="Y250" s="14"/>
      <c r="Z250" s="14"/>
      <c r="AA250" s="14"/>
      <c r="AB250" s="14"/>
      <c r="AC250" s="14"/>
      <c r="AD250" s="14"/>
      <c r="AE250" s="14"/>
      <c r="AF250" s="14"/>
      <c r="AG250" s="14"/>
      <c r="AH250" s="14"/>
      <c r="AI250" s="14"/>
      <c r="AJ250" s="14"/>
      <c r="AK250" s="14"/>
      <c r="AL250" s="14"/>
      <c r="AM250" s="14"/>
      <c r="AN250" s="14"/>
      <c r="AO250" s="14"/>
    </row>
    <row r="251" spans="1:41" ht="17.25" hidden="1" customHeight="1" thickBot="1" x14ac:dyDescent="0.3">
      <c r="A251" s="2060"/>
      <c r="B251" s="81" t="s">
        <v>441</v>
      </c>
      <c r="C251" s="396">
        <v>48</v>
      </c>
      <c r="D251" s="397">
        <v>202</v>
      </c>
      <c r="E251" s="397">
        <v>138</v>
      </c>
      <c r="F251" s="397">
        <v>73</v>
      </c>
      <c r="G251" s="397">
        <v>73</v>
      </c>
      <c r="H251" s="397">
        <v>0</v>
      </c>
      <c r="I251" s="397">
        <v>0</v>
      </c>
      <c r="J251" s="397">
        <v>6738</v>
      </c>
      <c r="K251" s="397">
        <v>279</v>
      </c>
      <c r="L251" s="397">
        <v>159</v>
      </c>
      <c r="M251" s="397">
        <v>1946</v>
      </c>
      <c r="N251" s="397">
        <v>692</v>
      </c>
      <c r="O251" s="397">
        <v>51</v>
      </c>
      <c r="P251" s="397">
        <v>331</v>
      </c>
      <c r="Q251" s="398">
        <v>283</v>
      </c>
      <c r="R251" s="685">
        <f t="shared" si="83"/>
        <v>11013</v>
      </c>
      <c r="S251" s="695">
        <f>R251/SUM(R249:R251)</f>
        <v>0.78810648346930012</v>
      </c>
      <c r="T251" s="15"/>
      <c r="U251" s="15"/>
      <c r="V251" s="15"/>
      <c r="W251" s="16"/>
      <c r="X251" s="14"/>
      <c r="Y251" s="14"/>
      <c r="Z251" s="14"/>
      <c r="AA251" s="14"/>
      <c r="AB251" s="14"/>
      <c r="AC251" s="14"/>
      <c r="AD251" s="14"/>
      <c r="AE251" s="14"/>
      <c r="AF251" s="14"/>
      <c r="AG251" s="14"/>
      <c r="AH251" s="14"/>
      <c r="AI251" s="14"/>
      <c r="AJ251" s="14"/>
      <c r="AK251" s="14"/>
      <c r="AL251" s="14"/>
      <c r="AM251" s="14"/>
      <c r="AN251" s="14"/>
      <c r="AO251" s="14"/>
    </row>
    <row r="252" spans="1:41" ht="17.25" hidden="1" customHeight="1" thickBot="1" x14ac:dyDescent="0.3">
      <c r="A252" s="2057" t="s">
        <v>47</v>
      </c>
      <c r="B252" s="77" t="s">
        <v>78</v>
      </c>
      <c r="C252" s="380">
        <v>1</v>
      </c>
      <c r="D252" s="381">
        <v>10</v>
      </c>
      <c r="E252" s="381">
        <v>15</v>
      </c>
      <c r="F252" s="381">
        <v>10</v>
      </c>
      <c r="G252" s="381">
        <v>5</v>
      </c>
      <c r="H252" s="381">
        <v>0</v>
      </c>
      <c r="I252" s="381">
        <v>0</v>
      </c>
      <c r="J252" s="381">
        <v>326</v>
      </c>
      <c r="K252" s="381">
        <v>23</v>
      </c>
      <c r="L252" s="381">
        <v>5</v>
      </c>
      <c r="M252" s="381">
        <v>155</v>
      </c>
      <c r="N252" s="381">
        <v>36</v>
      </c>
      <c r="O252" s="381">
        <v>2</v>
      </c>
      <c r="P252" s="381">
        <v>14</v>
      </c>
      <c r="Q252" s="382">
        <v>15</v>
      </c>
      <c r="R252" s="680">
        <f t="shared" si="83"/>
        <v>617</v>
      </c>
      <c r="S252" s="698">
        <f>R252/SUM(R252:R254)</f>
        <v>0.10134691195795006</v>
      </c>
      <c r="T252" s="15"/>
      <c r="U252" s="15"/>
      <c r="V252" s="15"/>
      <c r="W252" s="16"/>
      <c r="X252" s="14"/>
      <c r="Y252" s="14"/>
      <c r="Z252" s="14"/>
      <c r="AA252" s="14"/>
      <c r="AB252" s="14"/>
      <c r="AC252" s="14"/>
      <c r="AD252" s="14"/>
      <c r="AE252" s="14"/>
      <c r="AF252" s="14"/>
      <c r="AG252" s="14"/>
      <c r="AH252" s="14"/>
      <c r="AI252" s="14"/>
      <c r="AJ252" s="14"/>
      <c r="AK252" s="14"/>
      <c r="AL252" s="14"/>
      <c r="AM252" s="14"/>
      <c r="AN252" s="14"/>
      <c r="AO252" s="14"/>
    </row>
    <row r="253" spans="1:41" ht="17.25" hidden="1" customHeight="1" thickBot="1" x14ac:dyDescent="0.3">
      <c r="A253" s="2058"/>
      <c r="B253" s="78" t="s">
        <v>79</v>
      </c>
      <c r="C253" s="383">
        <v>1</v>
      </c>
      <c r="D253" s="388">
        <v>0</v>
      </c>
      <c r="E253" s="388">
        <v>4</v>
      </c>
      <c r="F253" s="388">
        <v>1</v>
      </c>
      <c r="G253" s="388">
        <v>1</v>
      </c>
      <c r="H253" s="388">
        <v>0</v>
      </c>
      <c r="I253" s="388">
        <v>0</v>
      </c>
      <c r="J253" s="388">
        <v>67</v>
      </c>
      <c r="K253" s="388">
        <v>2</v>
      </c>
      <c r="L253" s="388">
        <v>1</v>
      </c>
      <c r="M253" s="388">
        <v>15</v>
      </c>
      <c r="N253" s="388">
        <v>8</v>
      </c>
      <c r="O253" s="388">
        <v>1</v>
      </c>
      <c r="P253" s="388">
        <v>9</v>
      </c>
      <c r="Q253" s="389">
        <v>4</v>
      </c>
      <c r="R253" s="681">
        <f t="shared" si="83"/>
        <v>114</v>
      </c>
      <c r="S253" s="698">
        <f>R253/SUM(R252:R254)</f>
        <v>1.8725361366622863E-2</v>
      </c>
      <c r="T253" s="15"/>
      <c r="U253" s="15"/>
      <c r="V253" s="15"/>
      <c r="W253" s="16"/>
      <c r="X253" s="14"/>
      <c r="Y253" s="14"/>
      <c r="Z253" s="14"/>
      <c r="AA253" s="14"/>
      <c r="AB253" s="14"/>
      <c r="AC253" s="14"/>
      <c r="AD253" s="14"/>
      <c r="AE253" s="14"/>
      <c r="AF253" s="14"/>
      <c r="AG253" s="14"/>
      <c r="AH253" s="14"/>
      <c r="AI253" s="14"/>
      <c r="AJ253" s="14"/>
      <c r="AK253" s="14"/>
      <c r="AL253" s="14"/>
      <c r="AM253" s="14"/>
      <c r="AN253" s="14"/>
      <c r="AO253" s="14"/>
    </row>
    <row r="254" spans="1:41" ht="17.25" hidden="1" customHeight="1" thickBot="1" x14ac:dyDescent="0.3">
      <c r="A254" s="2058"/>
      <c r="B254" s="125" t="s">
        <v>441</v>
      </c>
      <c r="C254" s="385">
        <v>18</v>
      </c>
      <c r="D254" s="386">
        <v>78</v>
      </c>
      <c r="E254" s="386">
        <v>74</v>
      </c>
      <c r="F254" s="386">
        <v>29</v>
      </c>
      <c r="G254" s="386">
        <v>32</v>
      </c>
      <c r="H254" s="386">
        <v>0</v>
      </c>
      <c r="I254" s="386">
        <v>0</v>
      </c>
      <c r="J254" s="386">
        <v>3309</v>
      </c>
      <c r="K254" s="386">
        <v>146</v>
      </c>
      <c r="L254" s="386">
        <v>66</v>
      </c>
      <c r="M254" s="386">
        <v>947</v>
      </c>
      <c r="N254" s="386">
        <v>336</v>
      </c>
      <c r="O254" s="386">
        <v>20</v>
      </c>
      <c r="P254" s="386">
        <v>190</v>
      </c>
      <c r="Q254" s="387">
        <v>112</v>
      </c>
      <c r="R254" s="682">
        <f t="shared" si="83"/>
        <v>5357</v>
      </c>
      <c r="S254" s="698">
        <f>R254/SUM(R252:R254)</f>
        <v>0.87992772667542707</v>
      </c>
      <c r="T254" s="15"/>
      <c r="U254" s="15"/>
      <c r="V254" s="15"/>
      <c r="W254" s="16"/>
      <c r="X254" s="14"/>
      <c r="Y254" s="14"/>
      <c r="Z254" s="14"/>
      <c r="AA254" s="14"/>
      <c r="AB254" s="14"/>
      <c r="AC254" s="14"/>
      <c r="AD254" s="14"/>
      <c r="AE254" s="14"/>
      <c r="AF254" s="14"/>
      <c r="AG254" s="14"/>
      <c r="AH254" s="14"/>
      <c r="AI254" s="14"/>
      <c r="AJ254" s="14"/>
      <c r="AK254" s="14"/>
      <c r="AL254" s="14"/>
      <c r="AM254" s="14"/>
      <c r="AN254" s="14"/>
      <c r="AO254" s="14"/>
    </row>
    <row r="255" spans="1:41" ht="17.25" hidden="1" customHeight="1" thickBot="1" x14ac:dyDescent="0.3">
      <c r="A255" s="2057" t="s">
        <v>77</v>
      </c>
      <c r="B255" s="82" t="s">
        <v>78</v>
      </c>
      <c r="C255" s="399">
        <v>0</v>
      </c>
      <c r="D255" s="400">
        <v>3</v>
      </c>
      <c r="E255" s="400">
        <v>0</v>
      </c>
      <c r="F255" s="400">
        <v>1</v>
      </c>
      <c r="G255" s="400">
        <v>0</v>
      </c>
      <c r="H255" s="400">
        <v>0</v>
      </c>
      <c r="I255" s="400">
        <v>0</v>
      </c>
      <c r="J255" s="400">
        <v>87</v>
      </c>
      <c r="K255" s="400">
        <v>5</v>
      </c>
      <c r="L255" s="400">
        <v>0</v>
      </c>
      <c r="M255" s="400">
        <v>22</v>
      </c>
      <c r="N255" s="400">
        <v>3</v>
      </c>
      <c r="O255" s="400">
        <v>0</v>
      </c>
      <c r="P255" s="400">
        <v>2</v>
      </c>
      <c r="Q255" s="401">
        <v>5</v>
      </c>
      <c r="R255" s="683">
        <f t="shared" si="83"/>
        <v>128</v>
      </c>
      <c r="S255" s="695">
        <f>R255/SUM(R255:R257)</f>
        <v>0.1780250347705146</v>
      </c>
      <c r="T255" s="15"/>
      <c r="U255" s="15"/>
      <c r="V255" s="15"/>
      <c r="W255" s="16"/>
      <c r="X255" s="14"/>
      <c r="Y255" s="14"/>
      <c r="Z255" s="14"/>
      <c r="AA255" s="14"/>
      <c r="AB255" s="14"/>
      <c r="AC255" s="14"/>
      <c r="AD255" s="14"/>
      <c r="AE255" s="14"/>
      <c r="AF255" s="14"/>
      <c r="AG255" s="14"/>
      <c r="AH255" s="14"/>
      <c r="AI255" s="14"/>
      <c r="AJ255" s="14"/>
      <c r="AK255" s="14"/>
      <c r="AL255" s="14"/>
      <c r="AM255" s="14"/>
      <c r="AN255" s="14"/>
      <c r="AO255" s="14"/>
    </row>
    <row r="256" spans="1:41" ht="17.25" hidden="1" customHeight="1" thickBot="1" x14ac:dyDescent="0.3">
      <c r="A256" s="2058"/>
      <c r="B256" s="80" t="s">
        <v>79</v>
      </c>
      <c r="C256" s="393">
        <v>0</v>
      </c>
      <c r="D256" s="394">
        <v>0</v>
      </c>
      <c r="E256" s="394">
        <v>1</v>
      </c>
      <c r="F256" s="394">
        <v>1</v>
      </c>
      <c r="G256" s="394">
        <v>1</v>
      </c>
      <c r="H256" s="394">
        <v>0</v>
      </c>
      <c r="I256" s="394">
        <v>0</v>
      </c>
      <c r="J256" s="394">
        <v>22</v>
      </c>
      <c r="K256" s="394">
        <v>1</v>
      </c>
      <c r="L256" s="394">
        <v>2</v>
      </c>
      <c r="M256" s="394">
        <v>4</v>
      </c>
      <c r="N256" s="394">
        <v>3</v>
      </c>
      <c r="O256" s="394">
        <v>0</v>
      </c>
      <c r="P256" s="394">
        <v>2</v>
      </c>
      <c r="Q256" s="395">
        <v>1</v>
      </c>
      <c r="R256" s="684">
        <f t="shared" si="83"/>
        <v>38</v>
      </c>
      <c r="S256" s="695">
        <f>R256/SUM(R255:R257)</f>
        <v>5.2851182197496523E-2</v>
      </c>
      <c r="T256" s="15"/>
      <c r="U256" s="15"/>
      <c r="V256" s="15"/>
      <c r="W256" s="16"/>
      <c r="X256" s="14"/>
      <c r="Y256" s="14"/>
      <c r="Z256" s="14"/>
      <c r="AA256" s="14"/>
      <c r="AB256" s="14"/>
      <c r="AC256" s="14"/>
      <c r="AD256" s="14"/>
      <c r="AE256" s="14"/>
      <c r="AF256" s="14"/>
      <c r="AG256" s="14"/>
      <c r="AH256" s="14"/>
      <c r="AI256" s="14"/>
      <c r="AJ256" s="14"/>
      <c r="AK256" s="14"/>
      <c r="AL256" s="14"/>
      <c r="AM256" s="14"/>
      <c r="AN256" s="14"/>
      <c r="AO256" s="14"/>
    </row>
    <row r="257" spans="1:41" ht="17.25" hidden="1" customHeight="1" thickBot="1" x14ac:dyDescent="0.3">
      <c r="A257" s="2061"/>
      <c r="B257" s="160" t="s">
        <v>441</v>
      </c>
      <c r="C257" s="402">
        <v>1</v>
      </c>
      <c r="D257" s="403">
        <v>15</v>
      </c>
      <c r="E257" s="403">
        <v>8</v>
      </c>
      <c r="F257" s="403">
        <v>2</v>
      </c>
      <c r="G257" s="403">
        <v>6</v>
      </c>
      <c r="H257" s="403">
        <v>0</v>
      </c>
      <c r="I257" s="403">
        <v>0</v>
      </c>
      <c r="J257" s="403">
        <v>329</v>
      </c>
      <c r="K257" s="403">
        <v>16</v>
      </c>
      <c r="L257" s="403">
        <v>12</v>
      </c>
      <c r="M257" s="403">
        <v>97</v>
      </c>
      <c r="N257" s="403">
        <v>40</v>
      </c>
      <c r="O257" s="403">
        <v>2</v>
      </c>
      <c r="P257" s="403">
        <v>15</v>
      </c>
      <c r="Q257" s="404">
        <v>10</v>
      </c>
      <c r="R257" s="687">
        <f t="shared" si="83"/>
        <v>553</v>
      </c>
      <c r="S257" s="695">
        <f>R257/SUM(R255:R257)</f>
        <v>0.76912378303198892</v>
      </c>
      <c r="T257" s="15"/>
      <c r="U257" s="15"/>
      <c r="V257" s="15"/>
      <c r="W257" s="16"/>
      <c r="X257" s="14"/>
      <c r="Y257" s="14"/>
      <c r="Z257" s="14"/>
      <c r="AA257" s="14"/>
      <c r="AB257" s="14"/>
      <c r="AC257" s="14"/>
      <c r="AD257" s="14"/>
      <c r="AE257" s="14"/>
      <c r="AF257" s="14"/>
      <c r="AG257" s="14"/>
      <c r="AH257" s="14"/>
      <c r="AI257" s="14"/>
      <c r="AJ257" s="14"/>
      <c r="AK257" s="14"/>
      <c r="AL257" s="14"/>
      <c r="AM257" s="14"/>
      <c r="AN257" s="14"/>
      <c r="AO257" s="14"/>
    </row>
    <row r="258" spans="1:41" ht="17.25" hidden="1" customHeight="1" thickTop="1" x14ac:dyDescent="0.25">
      <c r="A258" s="2058" t="s">
        <v>26</v>
      </c>
      <c r="B258" s="159" t="s">
        <v>78</v>
      </c>
      <c r="C258" s="230">
        <f>SUM(C246,C249,C252,C255)</f>
        <v>10</v>
      </c>
      <c r="D258" s="230">
        <f t="shared" ref="D258:I258" si="84">SUM(D246,D249,D252,D255)</f>
        <v>71</v>
      </c>
      <c r="E258" s="230">
        <f t="shared" si="84"/>
        <v>66</v>
      </c>
      <c r="F258" s="230">
        <f t="shared" si="84"/>
        <v>55</v>
      </c>
      <c r="G258" s="230">
        <f t="shared" si="84"/>
        <v>18</v>
      </c>
      <c r="H258" s="230">
        <f t="shared" si="84"/>
        <v>0</v>
      </c>
      <c r="I258" s="230">
        <f t="shared" si="84"/>
        <v>0</v>
      </c>
      <c r="J258" s="230">
        <f>SUM(J246,J249,J252,J255)</f>
        <v>1320</v>
      </c>
      <c r="K258" s="230">
        <f t="shared" ref="K258:Q258" si="85">SUM(K246,K249,K252,K255)</f>
        <v>203</v>
      </c>
      <c r="L258" s="230">
        <f t="shared" si="85"/>
        <v>24</v>
      </c>
      <c r="M258" s="230">
        <f t="shared" si="85"/>
        <v>626</v>
      </c>
      <c r="N258" s="230">
        <f t="shared" si="85"/>
        <v>205</v>
      </c>
      <c r="O258" s="230">
        <f t="shared" si="85"/>
        <v>10</v>
      </c>
      <c r="P258" s="230">
        <f t="shared" si="85"/>
        <v>91</v>
      </c>
      <c r="Q258" s="231">
        <f t="shared" si="85"/>
        <v>56</v>
      </c>
      <c r="R258" s="655">
        <f>SUM(C258:Q258)</f>
        <v>2755</v>
      </c>
      <c r="S258" s="718">
        <f>R258/SUM(R258:R260)</f>
        <v>0.13178035013871617</v>
      </c>
      <c r="T258" s="15"/>
      <c r="U258" s="15"/>
      <c r="V258" s="15"/>
      <c r="W258" s="16"/>
      <c r="X258" s="14"/>
      <c r="Y258" s="14"/>
      <c r="Z258" s="14"/>
      <c r="AA258" s="14"/>
      <c r="AB258" s="14"/>
      <c r="AC258" s="14"/>
      <c r="AD258" s="14"/>
      <c r="AE258" s="14"/>
      <c r="AF258" s="14"/>
      <c r="AG258" s="14"/>
      <c r="AH258" s="14"/>
      <c r="AI258" s="14"/>
      <c r="AJ258" s="14"/>
      <c r="AK258" s="14"/>
      <c r="AL258" s="14"/>
      <c r="AM258" s="14"/>
      <c r="AN258" s="14"/>
      <c r="AO258" s="14"/>
    </row>
    <row r="259" spans="1:41" ht="17.25" hidden="1" customHeight="1" x14ac:dyDescent="0.25">
      <c r="A259" s="2058"/>
      <c r="B259" s="78" t="s">
        <v>79</v>
      </c>
      <c r="C259" s="233">
        <f>SUM(C247,C250,C253,C256)</f>
        <v>3</v>
      </c>
      <c r="D259" s="233">
        <f t="shared" ref="D259:Q259" si="86">SUM(D247,D250,D253,D256)</f>
        <v>6</v>
      </c>
      <c r="E259" s="233">
        <f t="shared" si="86"/>
        <v>21</v>
      </c>
      <c r="F259" s="233">
        <f t="shared" si="86"/>
        <v>9</v>
      </c>
      <c r="G259" s="233">
        <f t="shared" si="86"/>
        <v>2</v>
      </c>
      <c r="H259" s="233">
        <f t="shared" si="86"/>
        <v>0</v>
      </c>
      <c r="I259" s="233">
        <f t="shared" si="86"/>
        <v>0</v>
      </c>
      <c r="J259" s="233">
        <f t="shared" si="86"/>
        <v>691</v>
      </c>
      <c r="K259" s="233">
        <f t="shared" si="86"/>
        <v>13</v>
      </c>
      <c r="L259" s="233">
        <f t="shared" si="86"/>
        <v>8</v>
      </c>
      <c r="M259" s="233">
        <f t="shared" si="86"/>
        <v>227</v>
      </c>
      <c r="N259" s="233">
        <f t="shared" si="86"/>
        <v>60</v>
      </c>
      <c r="O259" s="233">
        <f t="shared" si="86"/>
        <v>6</v>
      </c>
      <c r="P259" s="233">
        <f t="shared" si="86"/>
        <v>44</v>
      </c>
      <c r="Q259" s="234">
        <f t="shared" si="86"/>
        <v>14</v>
      </c>
      <c r="R259" s="652">
        <f>SUM(C259:Q259)</f>
        <v>1104</v>
      </c>
      <c r="S259" s="718">
        <f>R259/SUM(R258:R260)</f>
        <v>5.2807806371376637E-2</v>
      </c>
      <c r="T259" s="15"/>
      <c r="U259" s="15"/>
      <c r="V259" s="15"/>
      <c r="W259" s="16"/>
      <c r="X259" s="14"/>
      <c r="Y259" s="14"/>
      <c r="Z259" s="14"/>
      <c r="AA259" s="14"/>
      <c r="AB259" s="14"/>
      <c r="AC259" s="14"/>
      <c r="AD259" s="14"/>
      <c r="AE259" s="14"/>
      <c r="AF259" s="14"/>
      <c r="AG259" s="14"/>
      <c r="AH259" s="14"/>
      <c r="AI259" s="14"/>
      <c r="AJ259" s="14"/>
      <c r="AK259" s="14"/>
      <c r="AL259" s="14"/>
      <c r="AM259" s="14"/>
      <c r="AN259" s="14"/>
      <c r="AO259" s="14"/>
    </row>
    <row r="260" spans="1:41" ht="17.25" hidden="1" customHeight="1" thickBot="1" x14ac:dyDescent="0.3">
      <c r="A260" s="2060"/>
      <c r="B260" s="79" t="s">
        <v>441</v>
      </c>
      <c r="C260" s="288">
        <f>SUM(C248,C251,C254,C257)</f>
        <v>67</v>
      </c>
      <c r="D260" s="288">
        <f t="shared" ref="D260:Q260" si="87">SUM(D248,D251,D254,D257)</f>
        <v>300</v>
      </c>
      <c r="E260" s="288">
        <f t="shared" si="87"/>
        <v>221</v>
      </c>
      <c r="F260" s="288">
        <f t="shared" si="87"/>
        <v>104</v>
      </c>
      <c r="G260" s="288">
        <f t="shared" si="87"/>
        <v>111</v>
      </c>
      <c r="H260" s="288">
        <f t="shared" si="87"/>
        <v>0</v>
      </c>
      <c r="I260" s="288">
        <f t="shared" si="87"/>
        <v>0</v>
      </c>
      <c r="J260" s="288">
        <f t="shared" si="87"/>
        <v>10452</v>
      </c>
      <c r="K260" s="288">
        <f t="shared" si="87"/>
        <v>444</v>
      </c>
      <c r="L260" s="288">
        <f t="shared" si="87"/>
        <v>238</v>
      </c>
      <c r="M260" s="288">
        <f t="shared" si="87"/>
        <v>3010</v>
      </c>
      <c r="N260" s="288">
        <f t="shared" si="87"/>
        <v>1077</v>
      </c>
      <c r="O260" s="288">
        <f t="shared" si="87"/>
        <v>73</v>
      </c>
      <c r="P260" s="288">
        <f t="shared" si="87"/>
        <v>539</v>
      </c>
      <c r="Q260" s="653">
        <f t="shared" si="87"/>
        <v>411</v>
      </c>
      <c r="R260" s="654">
        <f>SUM(C260:Q260)</f>
        <v>17047</v>
      </c>
      <c r="S260" s="718">
        <f>R260/SUM(R258:R260)</f>
        <v>0.81541184348990725</v>
      </c>
      <c r="T260" s="15"/>
      <c r="U260" s="15"/>
      <c r="V260" s="15"/>
      <c r="W260" s="16"/>
      <c r="X260" s="14"/>
      <c r="Y260" s="14"/>
      <c r="Z260" s="14"/>
      <c r="AA260" s="14"/>
      <c r="AB260" s="14"/>
      <c r="AC260" s="14"/>
      <c r="AD260" s="14"/>
      <c r="AE260" s="14"/>
      <c r="AF260" s="14"/>
      <c r="AG260" s="14"/>
      <c r="AH260" s="14"/>
      <c r="AI260" s="14"/>
      <c r="AJ260" s="14"/>
      <c r="AK260" s="14"/>
      <c r="AL260" s="14"/>
      <c r="AM260" s="14"/>
      <c r="AN260" s="14"/>
      <c r="AO260" s="14"/>
    </row>
    <row r="261" spans="1:41" ht="15.75" hidden="1" customHeight="1" x14ac:dyDescent="0.25">
      <c r="A261" s="2057" t="s">
        <v>43</v>
      </c>
      <c r="B261" s="82" t="s">
        <v>78</v>
      </c>
      <c r="C261" s="702">
        <f t="shared" ref="C261:R261" si="88">C258/SUM(C258:C260)</f>
        <v>0.125</v>
      </c>
      <c r="D261" s="703">
        <f t="shared" si="88"/>
        <v>0.1883289124668435</v>
      </c>
      <c r="E261" s="703">
        <f t="shared" si="88"/>
        <v>0.21428571428571427</v>
      </c>
      <c r="F261" s="703">
        <f t="shared" si="88"/>
        <v>0.32738095238095238</v>
      </c>
      <c r="G261" s="703">
        <f t="shared" si="88"/>
        <v>0.13740458015267176</v>
      </c>
      <c r="H261" s="1414">
        <v>0</v>
      </c>
      <c r="I261" s="1414">
        <v>0</v>
      </c>
      <c r="J261" s="703">
        <f t="shared" si="88"/>
        <v>0.1059135039717564</v>
      </c>
      <c r="K261" s="703">
        <f t="shared" si="88"/>
        <v>0.30757575757575756</v>
      </c>
      <c r="L261" s="703">
        <f t="shared" si="88"/>
        <v>8.8888888888888892E-2</v>
      </c>
      <c r="M261" s="703">
        <f t="shared" si="88"/>
        <v>0.16205022003624125</v>
      </c>
      <c r="N261" s="703">
        <f t="shared" si="88"/>
        <v>0.15275707898658719</v>
      </c>
      <c r="O261" s="703">
        <f t="shared" si="88"/>
        <v>0.11235955056179775</v>
      </c>
      <c r="P261" s="703">
        <f t="shared" si="88"/>
        <v>0.13501483679525222</v>
      </c>
      <c r="Q261" s="817">
        <f t="shared" si="88"/>
        <v>0.11642411642411643</v>
      </c>
      <c r="R261" s="698">
        <f t="shared" si="88"/>
        <v>0.13178035013871617</v>
      </c>
      <c r="S261" s="2045"/>
      <c r="T261" s="15"/>
      <c r="U261" s="15"/>
      <c r="V261" s="15"/>
      <c r="W261" s="16"/>
      <c r="X261" s="14"/>
      <c r="Y261" s="14"/>
      <c r="Z261" s="14"/>
      <c r="AA261" s="14"/>
      <c r="AB261" s="14"/>
      <c r="AC261" s="14"/>
      <c r="AD261" s="14"/>
      <c r="AE261" s="14"/>
      <c r="AF261" s="14"/>
      <c r="AG261" s="14"/>
      <c r="AH261" s="14"/>
      <c r="AI261" s="14"/>
      <c r="AJ261" s="14"/>
      <c r="AK261" s="14"/>
      <c r="AL261" s="14"/>
      <c r="AM261" s="14"/>
      <c r="AN261" s="14"/>
      <c r="AO261" s="14"/>
    </row>
    <row r="262" spans="1:41" ht="15.75" hidden="1" customHeight="1" x14ac:dyDescent="0.25">
      <c r="A262" s="2058"/>
      <c r="B262" s="80" t="s">
        <v>79</v>
      </c>
      <c r="C262" s="705">
        <f t="shared" ref="C262:R262" si="89">C259/SUM(C258:C260)</f>
        <v>3.7499999999999999E-2</v>
      </c>
      <c r="D262" s="706">
        <f t="shared" si="89"/>
        <v>1.5915119363395226E-2</v>
      </c>
      <c r="E262" s="706">
        <f t="shared" si="89"/>
        <v>6.8181818181818177E-2</v>
      </c>
      <c r="F262" s="706">
        <f t="shared" si="89"/>
        <v>5.3571428571428568E-2</v>
      </c>
      <c r="G262" s="706">
        <f t="shared" si="89"/>
        <v>1.5267175572519083E-2</v>
      </c>
      <c r="H262" s="1415">
        <v>0</v>
      </c>
      <c r="I262" s="1415">
        <v>0</v>
      </c>
      <c r="J262" s="706">
        <f t="shared" si="89"/>
        <v>5.5444114579154297E-2</v>
      </c>
      <c r="K262" s="706">
        <f t="shared" si="89"/>
        <v>1.9696969696969695E-2</v>
      </c>
      <c r="L262" s="706">
        <f t="shared" si="89"/>
        <v>2.9629629629629631E-2</v>
      </c>
      <c r="M262" s="706">
        <f t="shared" si="89"/>
        <v>5.8762619725601865E-2</v>
      </c>
      <c r="N262" s="706">
        <f t="shared" si="89"/>
        <v>4.4709388971684055E-2</v>
      </c>
      <c r="O262" s="706">
        <f t="shared" si="89"/>
        <v>6.741573033707865E-2</v>
      </c>
      <c r="P262" s="706">
        <f t="shared" si="89"/>
        <v>6.5281899109792291E-2</v>
      </c>
      <c r="Q262" s="818">
        <f t="shared" si="89"/>
        <v>2.9106029106029108E-2</v>
      </c>
      <c r="R262" s="699">
        <f t="shared" si="89"/>
        <v>5.2807806371376637E-2</v>
      </c>
      <c r="S262" s="2046"/>
      <c r="T262" s="15"/>
      <c r="U262" s="15"/>
      <c r="V262" s="15"/>
      <c r="W262" s="16"/>
      <c r="X262" s="14"/>
      <c r="Y262" s="14"/>
      <c r="Z262" s="14"/>
      <c r="AA262" s="14"/>
      <c r="AB262" s="14"/>
      <c r="AC262" s="14"/>
      <c r="AD262" s="14"/>
      <c r="AE262" s="14"/>
      <c r="AF262" s="14"/>
      <c r="AG262" s="14"/>
      <c r="AH262" s="14"/>
      <c r="AI262" s="14"/>
      <c r="AJ262" s="14"/>
      <c r="AK262" s="14"/>
      <c r="AL262" s="14"/>
      <c r="AM262" s="14"/>
      <c r="AN262" s="14"/>
      <c r="AO262" s="14"/>
    </row>
    <row r="263" spans="1:41" ht="18.75" hidden="1" customHeight="1" thickBot="1" x14ac:dyDescent="0.3">
      <c r="A263" s="2060"/>
      <c r="B263" s="81" t="s">
        <v>441</v>
      </c>
      <c r="C263" s="715">
        <f t="shared" ref="C263:R263" si="90">C260/SUM(C258:C260)</f>
        <v>0.83750000000000002</v>
      </c>
      <c r="D263" s="716">
        <f t="shared" si="90"/>
        <v>0.79575596816976124</v>
      </c>
      <c r="E263" s="716">
        <f t="shared" si="90"/>
        <v>0.71753246753246758</v>
      </c>
      <c r="F263" s="716">
        <f t="shared" si="90"/>
        <v>0.61904761904761907</v>
      </c>
      <c r="G263" s="716">
        <f t="shared" si="90"/>
        <v>0.84732824427480913</v>
      </c>
      <c r="H263" s="1416">
        <v>0</v>
      </c>
      <c r="I263" s="1416">
        <v>0</v>
      </c>
      <c r="J263" s="716">
        <f t="shared" si="90"/>
        <v>0.83864238144908931</v>
      </c>
      <c r="K263" s="716">
        <f t="shared" si="90"/>
        <v>0.67272727272727273</v>
      </c>
      <c r="L263" s="716">
        <f t="shared" si="90"/>
        <v>0.88148148148148153</v>
      </c>
      <c r="M263" s="716">
        <f t="shared" si="90"/>
        <v>0.77918716023815693</v>
      </c>
      <c r="N263" s="716">
        <f t="shared" si="90"/>
        <v>0.80253353204172873</v>
      </c>
      <c r="O263" s="716">
        <f t="shared" si="90"/>
        <v>0.8202247191011236</v>
      </c>
      <c r="P263" s="716">
        <f t="shared" si="90"/>
        <v>0.79970326409495551</v>
      </c>
      <c r="Q263" s="819">
        <f t="shared" si="90"/>
        <v>0.85446985446985446</v>
      </c>
      <c r="R263" s="700">
        <f t="shared" si="90"/>
        <v>0.81541184348990725</v>
      </c>
      <c r="S263" s="2047"/>
      <c r="T263" s="15"/>
      <c r="U263" s="15"/>
      <c r="V263" s="17"/>
      <c r="W263" s="16"/>
      <c r="X263" s="14"/>
      <c r="Y263" s="14"/>
      <c r="Z263" s="14"/>
      <c r="AA263" s="14"/>
      <c r="AB263" s="14"/>
      <c r="AC263" s="14"/>
      <c r="AD263" s="14"/>
      <c r="AE263" s="14"/>
      <c r="AF263" s="14"/>
      <c r="AG263" s="14"/>
      <c r="AH263" s="14"/>
      <c r="AI263" s="14"/>
      <c r="AJ263" s="14"/>
      <c r="AK263" s="14"/>
      <c r="AL263" s="14"/>
      <c r="AM263" s="14"/>
      <c r="AN263" s="14"/>
      <c r="AO263" s="14"/>
    </row>
    <row r="264" spans="1:41" ht="19.5" hidden="1" customHeight="1" thickBot="1" x14ac:dyDescent="0.3">
      <c r="A264" s="2048" t="s">
        <v>697</v>
      </c>
      <c r="B264" s="2049"/>
      <c r="C264" s="2049"/>
      <c r="D264" s="2049"/>
      <c r="E264" s="2049"/>
      <c r="F264" s="2049"/>
      <c r="G264" s="2049"/>
      <c r="H264" s="2049"/>
      <c r="I264" s="2049"/>
      <c r="J264" s="2049"/>
      <c r="K264" s="2049"/>
      <c r="L264" s="2049"/>
      <c r="M264" s="2049"/>
      <c r="N264" s="2049"/>
      <c r="O264" s="2049"/>
      <c r="P264" s="2049"/>
      <c r="Q264" s="2049"/>
      <c r="R264" s="2049"/>
      <c r="S264" s="2050"/>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row>
    <row r="265" spans="1:41" ht="71.25" hidden="1" customHeight="1" thickBot="1" x14ac:dyDescent="0.3">
      <c r="A265" s="75"/>
      <c r="B265" s="161" t="s">
        <v>97</v>
      </c>
      <c r="C265" s="724" t="s">
        <v>80</v>
      </c>
      <c r="D265" s="170" t="s">
        <v>81</v>
      </c>
      <c r="E265" s="170" t="s">
        <v>82</v>
      </c>
      <c r="F265" s="170" t="s">
        <v>83</v>
      </c>
      <c r="G265" s="170" t="s">
        <v>84</v>
      </c>
      <c r="H265" s="170" t="s">
        <v>85</v>
      </c>
      <c r="I265" s="170" t="s">
        <v>86</v>
      </c>
      <c r="J265" s="170" t="s">
        <v>87</v>
      </c>
      <c r="K265" s="170" t="s">
        <v>88</v>
      </c>
      <c r="L265" s="170" t="s">
        <v>89</v>
      </c>
      <c r="M265" s="170" t="s">
        <v>90</v>
      </c>
      <c r="N265" s="170" t="s">
        <v>91</v>
      </c>
      <c r="O265" s="170" t="s">
        <v>92</v>
      </c>
      <c r="P265" s="170" t="s">
        <v>93</v>
      </c>
      <c r="Q265" s="171" t="s">
        <v>94</v>
      </c>
      <c r="R265" s="161" t="s">
        <v>95</v>
      </c>
      <c r="S265" s="161" t="s">
        <v>442</v>
      </c>
      <c r="T265" s="15"/>
      <c r="U265" s="15"/>
      <c r="V265" s="15"/>
      <c r="W265" s="16"/>
      <c r="X265" s="14"/>
      <c r="Y265" s="15"/>
      <c r="Z265" s="15"/>
      <c r="AA265" s="15"/>
      <c r="AB265" s="15"/>
      <c r="AC265" s="15"/>
      <c r="AD265" s="15"/>
      <c r="AE265" s="15"/>
      <c r="AF265" s="15"/>
      <c r="AG265" s="15"/>
      <c r="AH265" s="15"/>
      <c r="AI265" s="15"/>
      <c r="AJ265" s="15"/>
      <c r="AK265" s="15"/>
      <c r="AL265" s="15"/>
      <c r="AM265" s="15"/>
      <c r="AN265" s="15"/>
      <c r="AO265" s="16"/>
    </row>
    <row r="266" spans="1:41" ht="15.75" hidden="1" customHeight="1" thickBot="1" x14ac:dyDescent="0.3">
      <c r="A266" s="2051" t="s">
        <v>76</v>
      </c>
      <c r="B266" s="2052"/>
      <c r="C266" s="2052"/>
      <c r="D266" s="2052"/>
      <c r="E266" s="2052"/>
      <c r="F266" s="2052"/>
      <c r="G266" s="2052"/>
      <c r="H266" s="2052"/>
      <c r="I266" s="2052"/>
      <c r="J266" s="2052"/>
      <c r="K266" s="2052"/>
      <c r="L266" s="2052"/>
      <c r="M266" s="2052"/>
      <c r="N266" s="2052"/>
      <c r="O266" s="2052"/>
      <c r="P266" s="2052"/>
      <c r="Q266" s="2052"/>
      <c r="R266" s="2052"/>
      <c r="S266" s="2053"/>
      <c r="T266" s="15"/>
      <c r="U266" s="15"/>
      <c r="V266" s="15"/>
      <c r="W266" s="16"/>
      <c r="X266" s="14"/>
      <c r="Y266" s="15"/>
      <c r="Z266" s="15"/>
      <c r="AA266" s="15"/>
      <c r="AB266" s="15"/>
      <c r="AC266" s="15"/>
      <c r="AD266" s="15"/>
      <c r="AE266" s="15"/>
      <c r="AF266" s="17"/>
      <c r="AG266" s="15"/>
      <c r="AH266" s="15"/>
      <c r="AI266" s="15"/>
      <c r="AJ266" s="15"/>
      <c r="AK266" s="15"/>
      <c r="AL266" s="15"/>
      <c r="AM266" s="15"/>
      <c r="AN266" s="17"/>
      <c r="AO266" s="16"/>
    </row>
    <row r="267" spans="1:41" ht="17.25" hidden="1" customHeight="1" thickBot="1" x14ac:dyDescent="0.3">
      <c r="A267" s="2057" t="s">
        <v>44</v>
      </c>
      <c r="B267" s="77" t="s">
        <v>78</v>
      </c>
      <c r="C267" s="575">
        <v>1</v>
      </c>
      <c r="D267" s="381">
        <v>17</v>
      </c>
      <c r="E267" s="381">
        <v>8</v>
      </c>
      <c r="F267" s="381">
        <v>15</v>
      </c>
      <c r="G267" s="381">
        <v>4</v>
      </c>
      <c r="H267" s="381">
        <v>0</v>
      </c>
      <c r="I267" s="381">
        <v>0</v>
      </c>
      <c r="J267" s="381">
        <v>691</v>
      </c>
      <c r="K267" s="381">
        <v>87</v>
      </c>
      <c r="L267" s="381">
        <v>11</v>
      </c>
      <c r="M267" s="381">
        <v>184</v>
      </c>
      <c r="N267" s="381">
        <v>48</v>
      </c>
      <c r="O267" s="381">
        <v>2</v>
      </c>
      <c r="P267" s="381">
        <v>22</v>
      </c>
      <c r="Q267" s="576">
        <v>19</v>
      </c>
      <c r="R267" s="651">
        <f t="shared" ref="R267:R275" si="91">SUM(C267:Q267)</f>
        <v>1109</v>
      </c>
      <c r="S267" s="698">
        <f>R267/SUM(R267:R269)</f>
        <v>0.29779806659505909</v>
      </c>
      <c r="T267" s="15"/>
      <c r="U267" s="15"/>
      <c r="V267" s="15"/>
      <c r="W267" s="16"/>
      <c r="X267" s="14"/>
      <c r="Y267" s="15"/>
      <c r="Z267" s="15"/>
      <c r="AA267" s="15"/>
      <c r="AB267" s="15"/>
      <c r="AC267" s="15"/>
      <c r="AD267" s="15"/>
      <c r="AE267" s="15"/>
      <c r="AF267" s="17"/>
      <c r="AG267" s="15"/>
      <c r="AH267" s="15"/>
      <c r="AI267" s="15"/>
      <c r="AJ267" s="15"/>
      <c r="AK267" s="15"/>
      <c r="AL267" s="15"/>
      <c r="AM267" s="15"/>
      <c r="AN267" s="17"/>
      <c r="AO267" s="16"/>
    </row>
    <row r="268" spans="1:41" ht="17.25" hidden="1" customHeight="1" thickBot="1" x14ac:dyDescent="0.3">
      <c r="A268" s="2058"/>
      <c r="B268" s="78" t="s">
        <v>79</v>
      </c>
      <c r="C268" s="577">
        <v>1</v>
      </c>
      <c r="D268" s="383">
        <v>6</v>
      </c>
      <c r="E268" s="383">
        <v>13</v>
      </c>
      <c r="F268" s="383">
        <v>7</v>
      </c>
      <c r="G268" s="383">
        <v>1</v>
      </c>
      <c r="H268" s="383">
        <v>0</v>
      </c>
      <c r="I268" s="383">
        <v>0</v>
      </c>
      <c r="J268" s="383">
        <v>160</v>
      </c>
      <c r="K268" s="383">
        <v>9</v>
      </c>
      <c r="L268" s="383">
        <v>5</v>
      </c>
      <c r="M268" s="383">
        <v>43</v>
      </c>
      <c r="N268" s="383">
        <v>25</v>
      </c>
      <c r="O268" s="383">
        <v>0</v>
      </c>
      <c r="P268" s="383">
        <v>5</v>
      </c>
      <c r="Q268" s="578">
        <v>7</v>
      </c>
      <c r="R268" s="652">
        <f t="shared" si="91"/>
        <v>282</v>
      </c>
      <c r="S268" s="698">
        <f>R268/SUM(R267:R269)</f>
        <v>7.5725026852846405E-2</v>
      </c>
      <c r="T268" s="15"/>
      <c r="U268" s="15"/>
      <c r="V268" s="15"/>
      <c r="W268" s="16"/>
      <c r="X268" s="14"/>
      <c r="Y268" s="15"/>
      <c r="Z268" s="15"/>
      <c r="AA268" s="15"/>
      <c r="AB268" s="15"/>
      <c r="AC268" s="15"/>
      <c r="AD268" s="15"/>
      <c r="AE268" s="15"/>
      <c r="AF268" s="17"/>
      <c r="AG268" s="15"/>
      <c r="AH268" s="15"/>
      <c r="AI268" s="15"/>
      <c r="AJ268" s="15"/>
      <c r="AK268" s="15"/>
      <c r="AL268" s="15"/>
      <c r="AM268" s="15"/>
      <c r="AN268" s="17"/>
      <c r="AO268" s="16"/>
    </row>
    <row r="269" spans="1:41" ht="17.25" hidden="1" customHeight="1" thickBot="1" x14ac:dyDescent="0.3">
      <c r="A269" s="2060"/>
      <c r="B269" s="79" t="s">
        <v>441</v>
      </c>
      <c r="C269" s="579">
        <v>10</v>
      </c>
      <c r="D269" s="386">
        <v>55</v>
      </c>
      <c r="E269" s="386">
        <v>32</v>
      </c>
      <c r="F269" s="386">
        <v>12</v>
      </c>
      <c r="G269" s="386">
        <v>8</v>
      </c>
      <c r="H269" s="386">
        <v>0</v>
      </c>
      <c r="I269" s="386">
        <v>0</v>
      </c>
      <c r="J269" s="386">
        <v>1472</v>
      </c>
      <c r="K269" s="386">
        <v>67</v>
      </c>
      <c r="L269" s="386">
        <v>36</v>
      </c>
      <c r="M269" s="386">
        <v>331</v>
      </c>
      <c r="N269" s="386">
        <v>156</v>
      </c>
      <c r="O269" s="386">
        <v>9</v>
      </c>
      <c r="P269" s="386">
        <v>56</v>
      </c>
      <c r="Q269" s="580">
        <v>89</v>
      </c>
      <c r="R269" s="654">
        <f t="shared" si="91"/>
        <v>2333</v>
      </c>
      <c r="S269" s="698">
        <f>R269/SUM(R267:R269)</f>
        <v>0.62647690655209454</v>
      </c>
      <c r="T269" s="15"/>
      <c r="U269" s="15"/>
      <c r="V269" s="15"/>
      <c r="W269" s="16"/>
      <c r="X269" s="14"/>
      <c r="Y269" s="15"/>
      <c r="Z269" s="15"/>
      <c r="AA269" s="15"/>
      <c r="AB269" s="15"/>
      <c r="AC269" s="15"/>
      <c r="AD269" s="15"/>
      <c r="AE269" s="15"/>
      <c r="AF269" s="15"/>
      <c r="AG269" s="15"/>
      <c r="AH269" s="15"/>
      <c r="AI269" s="15"/>
      <c r="AJ269" s="15"/>
      <c r="AK269" s="15"/>
      <c r="AL269" s="15"/>
      <c r="AM269" s="15"/>
      <c r="AN269" s="15"/>
      <c r="AO269" s="16"/>
    </row>
    <row r="270" spans="1:41" ht="17.25" hidden="1" customHeight="1" thickBot="1" x14ac:dyDescent="0.3">
      <c r="A270" s="2057" t="s">
        <v>48</v>
      </c>
      <c r="B270" s="82" t="s">
        <v>78</v>
      </c>
      <c r="C270" s="581">
        <v>1</v>
      </c>
      <c r="D270" s="391">
        <v>23</v>
      </c>
      <c r="E270" s="391">
        <v>24</v>
      </c>
      <c r="F270" s="391">
        <v>18</v>
      </c>
      <c r="G270" s="391">
        <v>9</v>
      </c>
      <c r="H270" s="391">
        <v>0</v>
      </c>
      <c r="I270" s="391">
        <v>0</v>
      </c>
      <c r="J270" s="391">
        <v>869</v>
      </c>
      <c r="K270" s="391">
        <v>84</v>
      </c>
      <c r="L270" s="391">
        <v>8</v>
      </c>
      <c r="M270" s="391">
        <v>437</v>
      </c>
      <c r="N270" s="391">
        <v>98</v>
      </c>
      <c r="O270" s="391">
        <v>1</v>
      </c>
      <c r="P270" s="391">
        <v>33</v>
      </c>
      <c r="Q270" s="582">
        <v>12</v>
      </c>
      <c r="R270" s="665">
        <f t="shared" si="91"/>
        <v>1617</v>
      </c>
      <c r="S270" s="695">
        <f>R270/SUM(R270:R272)</f>
        <v>0.19102185469580626</v>
      </c>
      <c r="T270" s="15"/>
      <c r="U270" s="15"/>
      <c r="V270" s="15"/>
      <c r="W270" s="16"/>
      <c r="X270" s="14"/>
      <c r="Y270" s="15"/>
      <c r="Z270" s="15"/>
      <c r="AA270" s="15"/>
      <c r="AB270" s="15"/>
      <c r="AC270" s="15"/>
      <c r="AD270" s="15"/>
      <c r="AE270" s="15"/>
      <c r="AF270" s="15"/>
      <c r="AG270" s="15"/>
      <c r="AH270" s="15"/>
      <c r="AI270" s="15"/>
      <c r="AJ270" s="15"/>
      <c r="AK270" s="15"/>
      <c r="AL270" s="15"/>
      <c r="AM270" s="15"/>
      <c r="AN270" s="15"/>
      <c r="AO270" s="16"/>
    </row>
    <row r="271" spans="1:41" ht="17.25" hidden="1" customHeight="1" thickBot="1" x14ac:dyDescent="0.3">
      <c r="A271" s="2058"/>
      <c r="B271" s="80" t="s">
        <v>79</v>
      </c>
      <c r="C271" s="583">
        <v>1</v>
      </c>
      <c r="D271" s="394">
        <v>8</v>
      </c>
      <c r="E271" s="394">
        <v>10</v>
      </c>
      <c r="F271" s="394">
        <v>4</v>
      </c>
      <c r="G271" s="394">
        <v>4</v>
      </c>
      <c r="H271" s="394">
        <v>0</v>
      </c>
      <c r="I271" s="394">
        <v>0</v>
      </c>
      <c r="J271" s="394">
        <v>250</v>
      </c>
      <c r="K271" s="394">
        <v>12</v>
      </c>
      <c r="L271" s="394">
        <v>1</v>
      </c>
      <c r="M271" s="394">
        <v>75</v>
      </c>
      <c r="N271" s="394">
        <v>24</v>
      </c>
      <c r="O271" s="394">
        <v>2</v>
      </c>
      <c r="P271" s="394">
        <v>22</v>
      </c>
      <c r="Q271" s="584">
        <v>2</v>
      </c>
      <c r="R271" s="666">
        <f t="shared" si="91"/>
        <v>415</v>
      </c>
      <c r="S271" s="695">
        <f>R271/SUM(R270:R272)</f>
        <v>4.9025398700531603E-2</v>
      </c>
      <c r="T271" s="15"/>
      <c r="U271" s="15"/>
      <c r="V271" s="15"/>
      <c r="W271" s="16"/>
      <c r="X271" s="14"/>
      <c r="Y271" s="15"/>
      <c r="Z271" s="15"/>
      <c r="AA271" s="15"/>
      <c r="AB271" s="15"/>
      <c r="AC271" s="15"/>
      <c r="AD271" s="15"/>
      <c r="AE271" s="15"/>
      <c r="AF271" s="15"/>
      <c r="AG271" s="15"/>
      <c r="AH271" s="15"/>
      <c r="AI271" s="15"/>
      <c r="AJ271" s="15"/>
      <c r="AK271" s="15"/>
      <c r="AL271" s="15"/>
      <c r="AM271" s="15"/>
      <c r="AN271" s="15"/>
      <c r="AO271" s="16"/>
    </row>
    <row r="272" spans="1:41" ht="17.25" hidden="1" customHeight="1" thickBot="1" x14ac:dyDescent="0.3">
      <c r="A272" s="2060"/>
      <c r="B272" s="81" t="s">
        <v>441</v>
      </c>
      <c r="C272" s="585">
        <v>24</v>
      </c>
      <c r="D272" s="397">
        <v>105</v>
      </c>
      <c r="E272" s="397">
        <v>92</v>
      </c>
      <c r="F272" s="397">
        <v>50</v>
      </c>
      <c r="G272" s="397">
        <v>46</v>
      </c>
      <c r="H272" s="397">
        <v>0</v>
      </c>
      <c r="I272" s="397">
        <v>0</v>
      </c>
      <c r="J272" s="397">
        <v>3861</v>
      </c>
      <c r="K272" s="397">
        <v>209</v>
      </c>
      <c r="L272" s="397">
        <v>87</v>
      </c>
      <c r="M272" s="397">
        <v>1175</v>
      </c>
      <c r="N272" s="397">
        <v>377</v>
      </c>
      <c r="O272" s="397">
        <v>23</v>
      </c>
      <c r="P272" s="397">
        <v>231</v>
      </c>
      <c r="Q272" s="586">
        <v>153</v>
      </c>
      <c r="R272" s="667">
        <f t="shared" si="91"/>
        <v>6433</v>
      </c>
      <c r="S272" s="695">
        <f>R272/SUM(R270:R272)</f>
        <v>0.75995274660366219</v>
      </c>
      <c r="T272" s="15"/>
      <c r="U272" s="15"/>
      <c r="V272" s="15"/>
      <c r="W272" s="16"/>
      <c r="X272" s="14"/>
      <c r="Y272" s="15"/>
      <c r="Z272" s="15"/>
      <c r="AA272" s="15"/>
      <c r="AB272" s="15"/>
      <c r="AC272" s="15"/>
      <c r="AD272" s="15"/>
      <c r="AE272" s="15"/>
      <c r="AF272" s="15"/>
      <c r="AG272" s="15"/>
      <c r="AH272" s="15"/>
      <c r="AI272" s="15"/>
      <c r="AJ272" s="15"/>
      <c r="AK272" s="15"/>
      <c r="AL272" s="15"/>
      <c r="AM272" s="15"/>
      <c r="AN272" s="15"/>
      <c r="AO272" s="16"/>
    </row>
    <row r="273" spans="1:41" ht="17.25" hidden="1" customHeight="1" thickBot="1" x14ac:dyDescent="0.3">
      <c r="A273" s="2057" t="s">
        <v>45</v>
      </c>
      <c r="B273" s="77" t="s">
        <v>78</v>
      </c>
      <c r="C273" s="575">
        <v>0</v>
      </c>
      <c r="D273" s="381">
        <v>12</v>
      </c>
      <c r="E273" s="381">
        <v>11</v>
      </c>
      <c r="F273" s="381">
        <v>8</v>
      </c>
      <c r="G273" s="381">
        <v>0</v>
      </c>
      <c r="H273" s="381">
        <v>0</v>
      </c>
      <c r="I273" s="381">
        <v>0</v>
      </c>
      <c r="J273" s="381">
        <v>246</v>
      </c>
      <c r="K273" s="381">
        <v>30</v>
      </c>
      <c r="L273" s="381">
        <v>0</v>
      </c>
      <c r="M273" s="381">
        <v>122</v>
      </c>
      <c r="N273" s="381">
        <v>31</v>
      </c>
      <c r="O273" s="381">
        <v>2</v>
      </c>
      <c r="P273" s="381">
        <v>17</v>
      </c>
      <c r="Q273" s="576">
        <v>6</v>
      </c>
      <c r="R273" s="651">
        <f t="shared" si="91"/>
        <v>485</v>
      </c>
      <c r="S273" s="698">
        <f>R273/SUM(R273:R275)</f>
        <v>4.8048345551812956E-2</v>
      </c>
      <c r="T273" s="15"/>
      <c r="U273" s="15"/>
      <c r="V273" s="15"/>
      <c r="W273" s="16"/>
      <c r="X273" s="14"/>
      <c r="Y273" s="15"/>
      <c r="Z273" s="15"/>
      <c r="AA273" s="15"/>
      <c r="AB273" s="15"/>
      <c r="AC273" s="15"/>
      <c r="AD273" s="15"/>
      <c r="AE273" s="15"/>
      <c r="AF273" s="15"/>
      <c r="AG273" s="15"/>
      <c r="AH273" s="15"/>
      <c r="AI273" s="15"/>
      <c r="AJ273" s="15"/>
      <c r="AK273" s="15"/>
      <c r="AL273" s="15"/>
      <c r="AM273" s="15"/>
      <c r="AN273" s="15"/>
      <c r="AO273" s="16"/>
    </row>
    <row r="274" spans="1:41" ht="17.25" hidden="1" customHeight="1" thickBot="1" x14ac:dyDescent="0.3">
      <c r="A274" s="2058"/>
      <c r="B274" s="78" t="s">
        <v>79</v>
      </c>
      <c r="C274" s="577">
        <v>0</v>
      </c>
      <c r="D274" s="388">
        <v>4</v>
      </c>
      <c r="E274" s="388">
        <v>9</v>
      </c>
      <c r="F274" s="388">
        <v>4</v>
      </c>
      <c r="G274" s="388">
        <v>1</v>
      </c>
      <c r="H274" s="388">
        <v>0</v>
      </c>
      <c r="I274" s="388">
        <v>0</v>
      </c>
      <c r="J274" s="388">
        <v>98</v>
      </c>
      <c r="K274" s="388">
        <v>7</v>
      </c>
      <c r="L274" s="388">
        <v>2</v>
      </c>
      <c r="M274" s="388">
        <v>39</v>
      </c>
      <c r="N274" s="388">
        <v>14</v>
      </c>
      <c r="O274" s="388">
        <v>1</v>
      </c>
      <c r="P274" s="388">
        <v>7</v>
      </c>
      <c r="Q274" s="587">
        <v>0</v>
      </c>
      <c r="R274" s="652">
        <f t="shared" si="91"/>
        <v>186</v>
      </c>
      <c r="S274" s="698">
        <f>R274/SUM(R273:R275)</f>
        <v>1.8426788191004559E-2</v>
      </c>
      <c r="T274" s="15"/>
      <c r="U274" s="15"/>
      <c r="V274" s="15"/>
      <c r="W274" s="16"/>
      <c r="X274" s="14"/>
      <c r="Y274" s="15"/>
      <c r="Z274" s="15"/>
      <c r="AA274" s="15"/>
      <c r="AB274" s="15"/>
      <c r="AC274" s="15"/>
      <c r="AD274" s="15"/>
      <c r="AE274" s="15"/>
      <c r="AF274" s="15"/>
      <c r="AG274" s="15"/>
      <c r="AH274" s="15"/>
      <c r="AI274" s="15"/>
      <c r="AJ274" s="15"/>
      <c r="AK274" s="15"/>
      <c r="AL274" s="15"/>
      <c r="AM274" s="15"/>
      <c r="AN274" s="15"/>
      <c r="AO274" s="16"/>
    </row>
    <row r="275" spans="1:41" ht="17.25" hidden="1" customHeight="1" thickBot="1" x14ac:dyDescent="0.3">
      <c r="A275" s="2060"/>
      <c r="B275" s="79" t="s">
        <v>441</v>
      </c>
      <c r="C275" s="579">
        <v>35</v>
      </c>
      <c r="D275" s="386">
        <v>182</v>
      </c>
      <c r="E275" s="386">
        <v>156</v>
      </c>
      <c r="F275" s="386">
        <v>47</v>
      </c>
      <c r="G275" s="386">
        <v>67</v>
      </c>
      <c r="H275" s="386">
        <v>0</v>
      </c>
      <c r="I275" s="386">
        <v>0</v>
      </c>
      <c r="J275" s="386">
        <v>5820</v>
      </c>
      <c r="K275" s="386">
        <v>275</v>
      </c>
      <c r="L275" s="386">
        <v>122</v>
      </c>
      <c r="M275" s="386">
        <v>1606</v>
      </c>
      <c r="N275" s="386">
        <v>560</v>
      </c>
      <c r="O275" s="386">
        <v>31</v>
      </c>
      <c r="P275" s="386">
        <v>292</v>
      </c>
      <c r="Q275" s="580">
        <v>230</v>
      </c>
      <c r="R275" s="654">
        <f t="shared" si="91"/>
        <v>9423</v>
      </c>
      <c r="S275" s="698">
        <f>R275/SUM(R273:R275)</f>
        <v>0.93352486625718245</v>
      </c>
      <c r="T275" s="15"/>
      <c r="U275" s="15"/>
      <c r="V275" s="15"/>
      <c r="W275" s="16"/>
      <c r="X275" s="14"/>
      <c r="Y275" s="15"/>
      <c r="Z275" s="15"/>
      <c r="AA275" s="15"/>
      <c r="AB275" s="15"/>
      <c r="AC275" s="15"/>
      <c r="AD275" s="15"/>
      <c r="AE275" s="15"/>
      <c r="AF275" s="17"/>
      <c r="AG275" s="15"/>
      <c r="AH275" s="15"/>
      <c r="AI275" s="15"/>
      <c r="AJ275" s="15"/>
      <c r="AK275" s="15"/>
      <c r="AL275" s="15"/>
      <c r="AM275" s="15"/>
      <c r="AN275" s="17"/>
      <c r="AO275" s="16"/>
    </row>
    <row r="276" spans="1:41" ht="17.25" hidden="1" customHeight="1" thickBot="1" x14ac:dyDescent="0.3">
      <c r="A276" s="2058" t="s">
        <v>49</v>
      </c>
      <c r="B276" s="227" t="s">
        <v>78</v>
      </c>
      <c r="C276" s="588">
        <v>0</v>
      </c>
      <c r="D276" s="400">
        <v>0</v>
      </c>
      <c r="E276" s="400">
        <v>0</v>
      </c>
      <c r="F276" s="400">
        <v>0</v>
      </c>
      <c r="G276" s="400">
        <v>0</v>
      </c>
      <c r="H276" s="400">
        <v>0</v>
      </c>
      <c r="I276" s="400">
        <v>0</v>
      </c>
      <c r="J276" s="400">
        <v>40</v>
      </c>
      <c r="K276" s="400">
        <v>0</v>
      </c>
      <c r="L276" s="400">
        <v>0</v>
      </c>
      <c r="M276" s="400">
        <v>5</v>
      </c>
      <c r="N276" s="400">
        <v>9</v>
      </c>
      <c r="O276" s="400">
        <v>0</v>
      </c>
      <c r="P276" s="400">
        <v>0</v>
      </c>
      <c r="Q276" s="589">
        <v>0</v>
      </c>
      <c r="R276" s="665">
        <f t="shared" ref="R276:R281" si="92">SUM(C276:Q276)</f>
        <v>54</v>
      </c>
      <c r="S276" s="695">
        <f>R276/SUM(R276:R278)</f>
        <v>0.19014084507042253</v>
      </c>
      <c r="T276" s="15"/>
      <c r="U276" s="15"/>
      <c r="V276" s="15"/>
      <c r="W276" s="16"/>
      <c r="X276" s="14"/>
      <c r="Y276" s="15"/>
      <c r="Z276" s="15"/>
      <c r="AA276" s="15"/>
      <c r="AB276" s="15"/>
      <c r="AC276" s="15"/>
      <c r="AD276" s="15"/>
      <c r="AE276" s="15"/>
      <c r="AF276" s="17"/>
      <c r="AG276" s="15"/>
      <c r="AH276" s="15"/>
      <c r="AI276" s="15"/>
      <c r="AJ276" s="15"/>
      <c r="AK276" s="15"/>
      <c r="AL276" s="15"/>
      <c r="AM276" s="15"/>
      <c r="AN276" s="17"/>
      <c r="AO276" s="16"/>
    </row>
    <row r="277" spans="1:41" ht="17.25" hidden="1" customHeight="1" thickBot="1" x14ac:dyDescent="0.3">
      <c r="A277" s="2058"/>
      <c r="B277" s="80" t="s">
        <v>79</v>
      </c>
      <c r="C277" s="583">
        <v>0</v>
      </c>
      <c r="D277" s="394">
        <v>0</v>
      </c>
      <c r="E277" s="394">
        <v>0</v>
      </c>
      <c r="F277" s="394">
        <v>1</v>
      </c>
      <c r="G277" s="394">
        <v>0</v>
      </c>
      <c r="H277" s="394">
        <v>0</v>
      </c>
      <c r="I277" s="394">
        <v>0</v>
      </c>
      <c r="J277" s="394">
        <v>25</v>
      </c>
      <c r="K277" s="394">
        <v>0</v>
      </c>
      <c r="L277" s="394">
        <v>0</v>
      </c>
      <c r="M277" s="394">
        <v>1</v>
      </c>
      <c r="N277" s="394">
        <v>5</v>
      </c>
      <c r="O277" s="394">
        <v>0</v>
      </c>
      <c r="P277" s="394">
        <v>0</v>
      </c>
      <c r="Q277" s="584">
        <v>0</v>
      </c>
      <c r="R277" s="666">
        <f t="shared" si="92"/>
        <v>32</v>
      </c>
      <c r="S277" s="695">
        <f>R277/SUM(R276:R278)</f>
        <v>0.11267605633802817</v>
      </c>
      <c r="T277" s="15"/>
      <c r="U277" s="15"/>
      <c r="V277" s="15"/>
      <c r="W277" s="16"/>
      <c r="X277" s="14"/>
      <c r="Y277" s="15"/>
      <c r="Z277" s="15"/>
      <c r="AA277" s="15"/>
      <c r="AB277" s="15"/>
      <c r="AC277" s="15"/>
      <c r="AD277" s="15"/>
      <c r="AE277" s="15"/>
      <c r="AF277" s="17"/>
      <c r="AG277" s="15"/>
      <c r="AH277" s="15"/>
      <c r="AI277" s="15"/>
      <c r="AJ277" s="15"/>
      <c r="AK277" s="15"/>
      <c r="AL277" s="15"/>
      <c r="AM277" s="15"/>
      <c r="AN277" s="17"/>
      <c r="AO277" s="16"/>
    </row>
    <row r="278" spans="1:41" ht="17.25" hidden="1" customHeight="1" thickBot="1" x14ac:dyDescent="0.3">
      <c r="A278" s="2061"/>
      <c r="B278" s="160" t="s">
        <v>441</v>
      </c>
      <c r="C278" s="590">
        <v>0</v>
      </c>
      <c r="D278" s="403">
        <v>3</v>
      </c>
      <c r="E278" s="403">
        <v>2</v>
      </c>
      <c r="F278" s="403">
        <v>1</v>
      </c>
      <c r="G278" s="403">
        <v>1</v>
      </c>
      <c r="H278" s="403">
        <v>0</v>
      </c>
      <c r="I278" s="403">
        <v>0</v>
      </c>
      <c r="J278" s="403">
        <v>131</v>
      </c>
      <c r="K278" s="403">
        <v>1</v>
      </c>
      <c r="L278" s="403">
        <v>0</v>
      </c>
      <c r="M278" s="403">
        <v>39</v>
      </c>
      <c r="N278" s="403">
        <v>12</v>
      </c>
      <c r="O278" s="403">
        <v>1</v>
      </c>
      <c r="P278" s="403">
        <v>4</v>
      </c>
      <c r="Q278" s="591">
        <v>3</v>
      </c>
      <c r="R278" s="668">
        <f t="shared" si="92"/>
        <v>198</v>
      </c>
      <c r="S278" s="695">
        <f>R278/SUM(R276:R278)</f>
        <v>0.69718309859154926</v>
      </c>
      <c r="T278" s="15"/>
      <c r="U278" s="15"/>
      <c r="V278" s="15"/>
      <c r="W278" s="16"/>
      <c r="X278" s="14"/>
      <c r="Y278" s="16"/>
      <c r="Z278" s="16"/>
      <c r="AA278" s="16"/>
      <c r="AB278" s="16"/>
      <c r="AC278" s="16"/>
      <c r="AD278" s="16"/>
      <c r="AE278" s="16"/>
      <c r="AF278" s="16"/>
      <c r="AG278" s="16"/>
      <c r="AH278" s="16"/>
      <c r="AI278" s="16"/>
      <c r="AJ278" s="16"/>
      <c r="AK278" s="16"/>
      <c r="AL278" s="16"/>
      <c r="AM278" s="16"/>
      <c r="AN278" s="16"/>
      <c r="AO278" s="15"/>
    </row>
    <row r="279" spans="1:41" ht="17.25" hidden="1" customHeight="1" thickTop="1" x14ac:dyDescent="0.25">
      <c r="A279" s="2058" t="s">
        <v>26</v>
      </c>
      <c r="B279" s="159" t="s">
        <v>78</v>
      </c>
      <c r="C279" s="232">
        <v>2</v>
      </c>
      <c r="D279" s="230">
        <v>52</v>
      </c>
      <c r="E279" s="230">
        <v>43</v>
      </c>
      <c r="F279" s="230">
        <v>41</v>
      </c>
      <c r="G279" s="230">
        <v>13</v>
      </c>
      <c r="H279" s="230">
        <v>0</v>
      </c>
      <c r="I279" s="230">
        <v>0</v>
      </c>
      <c r="J279" s="230">
        <v>1846</v>
      </c>
      <c r="K279" s="230">
        <v>201</v>
      </c>
      <c r="L279" s="230">
        <v>19</v>
      </c>
      <c r="M279" s="230">
        <v>748</v>
      </c>
      <c r="N279" s="230">
        <v>186</v>
      </c>
      <c r="O279" s="230">
        <v>5</v>
      </c>
      <c r="P279" s="230">
        <v>72</v>
      </c>
      <c r="Q279" s="592">
        <v>37</v>
      </c>
      <c r="R279" s="655">
        <f t="shared" si="92"/>
        <v>3265</v>
      </c>
      <c r="S279" s="701">
        <f>R279/SUM(R279:R281)</f>
        <v>0.14468028537244648</v>
      </c>
      <c r="T279" s="15"/>
      <c r="U279" s="15"/>
      <c r="V279" s="15"/>
      <c r="W279" s="16"/>
      <c r="X279" s="14"/>
      <c r="Y279" s="16"/>
      <c r="Z279" s="16"/>
      <c r="AA279" s="16"/>
      <c r="AB279" s="16"/>
      <c r="AC279" s="16"/>
      <c r="AD279" s="16"/>
      <c r="AE279" s="16"/>
      <c r="AF279" s="16"/>
      <c r="AG279" s="16"/>
      <c r="AH279" s="16"/>
      <c r="AI279" s="16"/>
      <c r="AJ279" s="16"/>
      <c r="AK279" s="16"/>
      <c r="AL279" s="16"/>
      <c r="AM279" s="16"/>
      <c r="AN279" s="16"/>
      <c r="AO279" s="15"/>
    </row>
    <row r="280" spans="1:41" ht="17.25" hidden="1" customHeight="1" x14ac:dyDescent="0.25">
      <c r="A280" s="2058"/>
      <c r="B280" s="78" t="s">
        <v>79</v>
      </c>
      <c r="C280" s="228">
        <v>2</v>
      </c>
      <c r="D280" s="233">
        <v>18</v>
      </c>
      <c r="E280" s="233">
        <v>32</v>
      </c>
      <c r="F280" s="233">
        <v>16</v>
      </c>
      <c r="G280" s="233">
        <v>6</v>
      </c>
      <c r="H280" s="233">
        <v>0</v>
      </c>
      <c r="I280" s="233">
        <v>0</v>
      </c>
      <c r="J280" s="233">
        <v>533</v>
      </c>
      <c r="K280" s="233">
        <v>28</v>
      </c>
      <c r="L280" s="233">
        <v>8</v>
      </c>
      <c r="M280" s="233">
        <v>158</v>
      </c>
      <c r="N280" s="233">
        <v>68</v>
      </c>
      <c r="O280" s="233">
        <v>3</v>
      </c>
      <c r="P280" s="233">
        <v>34</v>
      </c>
      <c r="Q280" s="593">
        <v>9</v>
      </c>
      <c r="R280" s="652">
        <f t="shared" si="92"/>
        <v>915</v>
      </c>
      <c r="S280" s="701">
        <f>R280/SUM(R279:R281)</f>
        <v>4.0545929897638146E-2</v>
      </c>
      <c r="T280" s="15"/>
      <c r="U280" s="15"/>
      <c r="V280" s="15"/>
      <c r="W280" s="16"/>
      <c r="X280" s="14"/>
      <c r="Y280" s="16"/>
      <c r="Z280" s="16"/>
      <c r="AA280" s="16"/>
      <c r="AB280" s="16"/>
      <c r="AC280" s="16"/>
      <c r="AD280" s="16"/>
      <c r="AE280" s="16"/>
      <c r="AF280" s="16"/>
      <c r="AG280" s="16"/>
      <c r="AH280" s="16"/>
      <c r="AI280" s="16"/>
      <c r="AJ280" s="16"/>
      <c r="AK280" s="16"/>
      <c r="AL280" s="16"/>
      <c r="AM280" s="16"/>
      <c r="AN280" s="16"/>
      <c r="AO280" s="15"/>
    </row>
    <row r="281" spans="1:41" ht="17.25" hidden="1" customHeight="1" thickBot="1" x14ac:dyDescent="0.3">
      <c r="A281" s="2058"/>
      <c r="B281" s="125" t="s">
        <v>441</v>
      </c>
      <c r="C281" s="662">
        <v>69</v>
      </c>
      <c r="D281" s="235">
        <v>345</v>
      </c>
      <c r="E281" s="235">
        <v>282</v>
      </c>
      <c r="F281" s="235">
        <v>110</v>
      </c>
      <c r="G281" s="235">
        <v>122</v>
      </c>
      <c r="H281" s="235">
        <v>0</v>
      </c>
      <c r="I281" s="235">
        <v>0</v>
      </c>
      <c r="J281" s="235">
        <v>11284</v>
      </c>
      <c r="K281" s="235">
        <v>552</v>
      </c>
      <c r="L281" s="235">
        <v>245</v>
      </c>
      <c r="M281" s="235">
        <v>3151</v>
      </c>
      <c r="N281" s="235">
        <v>1105</v>
      </c>
      <c r="O281" s="235">
        <v>64</v>
      </c>
      <c r="P281" s="235">
        <v>583</v>
      </c>
      <c r="Q281" s="663">
        <v>475</v>
      </c>
      <c r="R281" s="654">
        <f t="shared" si="92"/>
        <v>18387</v>
      </c>
      <c r="S281" s="701">
        <f>R281/SUM(R279:R281)</f>
        <v>0.81477378472991535</v>
      </c>
      <c r="T281" s="15"/>
      <c r="U281" s="15"/>
      <c r="V281" s="15"/>
      <c r="W281" s="16"/>
      <c r="X281" s="14"/>
      <c r="Y281" s="14"/>
      <c r="Z281" s="14"/>
      <c r="AA281" s="14"/>
      <c r="AB281" s="14"/>
      <c r="AC281" s="14"/>
      <c r="AD281" s="14"/>
      <c r="AE281" s="14"/>
      <c r="AF281" s="14"/>
      <c r="AG281" s="14"/>
      <c r="AH281" s="14"/>
      <c r="AI281" s="14"/>
      <c r="AJ281" s="14"/>
      <c r="AK281" s="14"/>
      <c r="AL281" s="14"/>
      <c r="AM281" s="14"/>
      <c r="AN281" s="14"/>
      <c r="AO281" s="14"/>
    </row>
    <row r="282" spans="1:41" ht="21.75" hidden="1" customHeight="1" thickBot="1" x14ac:dyDescent="0.3">
      <c r="A282" s="2054" t="s">
        <v>349</v>
      </c>
      <c r="B282" s="2055"/>
      <c r="C282" s="2052"/>
      <c r="D282" s="2052"/>
      <c r="E282" s="2052"/>
      <c r="F282" s="2052"/>
      <c r="G282" s="2052"/>
      <c r="H282" s="2052"/>
      <c r="I282" s="2052"/>
      <c r="J282" s="2052"/>
      <c r="K282" s="2052"/>
      <c r="L282" s="2052"/>
      <c r="M282" s="2052"/>
      <c r="N282" s="2052"/>
      <c r="O282" s="2052"/>
      <c r="P282" s="2052"/>
      <c r="Q282" s="2052"/>
      <c r="R282" s="2055"/>
      <c r="S282" s="2056"/>
      <c r="T282" s="15"/>
      <c r="U282" s="15"/>
      <c r="V282" s="15"/>
      <c r="W282" s="16"/>
      <c r="X282" s="14"/>
      <c r="Y282" s="14"/>
      <c r="Z282" s="14"/>
      <c r="AA282" s="14"/>
      <c r="AB282" s="14"/>
      <c r="AC282" s="14"/>
      <c r="AD282" s="14"/>
      <c r="AE282" s="14"/>
      <c r="AF282" s="14"/>
      <c r="AG282" s="14"/>
      <c r="AH282" s="14"/>
      <c r="AI282" s="14"/>
      <c r="AJ282" s="14"/>
      <c r="AK282" s="14"/>
      <c r="AL282" s="14"/>
      <c r="AM282" s="14"/>
      <c r="AN282" s="14"/>
      <c r="AO282" s="14"/>
    </row>
    <row r="283" spans="1:41" ht="17.25" hidden="1" customHeight="1" thickBot="1" x14ac:dyDescent="0.3">
      <c r="A283" s="2057" t="s">
        <v>75</v>
      </c>
      <c r="B283" s="77" t="s">
        <v>78</v>
      </c>
      <c r="C283" s="380">
        <v>0</v>
      </c>
      <c r="D283" s="381">
        <v>0</v>
      </c>
      <c r="E283" s="381">
        <v>0</v>
      </c>
      <c r="F283" s="381">
        <v>0</v>
      </c>
      <c r="G283" s="381">
        <v>0</v>
      </c>
      <c r="H283" s="381">
        <v>0</v>
      </c>
      <c r="I283" s="381">
        <v>0</v>
      </c>
      <c r="J283" s="381">
        <v>0</v>
      </c>
      <c r="K283" s="381">
        <v>0</v>
      </c>
      <c r="L283" s="381">
        <v>0</v>
      </c>
      <c r="M283" s="381">
        <v>0</v>
      </c>
      <c r="N283" s="381">
        <v>0</v>
      </c>
      <c r="O283" s="381">
        <v>0</v>
      </c>
      <c r="P283" s="381">
        <v>0</v>
      </c>
      <c r="Q283" s="382">
        <v>0</v>
      </c>
      <c r="R283" s="680">
        <f t="shared" ref="R283:R294" si="93">SUM(C283:Q283)</f>
        <v>0</v>
      </c>
      <c r="S283" s="1417">
        <f>R283/SUM(R283:R285)</f>
        <v>0</v>
      </c>
      <c r="T283" s="15"/>
      <c r="U283" s="15"/>
      <c r="V283" s="15"/>
      <c r="W283" s="16"/>
      <c r="X283" s="14"/>
      <c r="Y283" s="14"/>
      <c r="Z283" s="14"/>
      <c r="AA283" s="14"/>
      <c r="AB283" s="14"/>
      <c r="AC283" s="14"/>
      <c r="AD283" s="14"/>
      <c r="AE283" s="14"/>
      <c r="AF283" s="14"/>
      <c r="AG283" s="14"/>
      <c r="AH283" s="14"/>
      <c r="AI283" s="14"/>
      <c r="AJ283" s="14"/>
      <c r="AK283" s="14"/>
      <c r="AL283" s="14"/>
      <c r="AM283" s="14"/>
      <c r="AN283" s="14"/>
      <c r="AO283" s="14"/>
    </row>
    <row r="284" spans="1:41" ht="17.25" hidden="1" customHeight="1" thickBot="1" x14ac:dyDescent="0.3">
      <c r="A284" s="2058"/>
      <c r="B284" s="78" t="s">
        <v>79</v>
      </c>
      <c r="C284" s="383">
        <v>0</v>
      </c>
      <c r="D284" s="383">
        <v>0</v>
      </c>
      <c r="E284" s="383">
        <v>0</v>
      </c>
      <c r="F284" s="383">
        <v>0</v>
      </c>
      <c r="G284" s="383">
        <v>0</v>
      </c>
      <c r="H284" s="383">
        <v>0</v>
      </c>
      <c r="I284" s="383">
        <v>0</v>
      </c>
      <c r="J284" s="383">
        <v>0</v>
      </c>
      <c r="K284" s="383">
        <v>0</v>
      </c>
      <c r="L284" s="383">
        <v>0</v>
      </c>
      <c r="M284" s="383">
        <v>0</v>
      </c>
      <c r="N284" s="383">
        <v>0</v>
      </c>
      <c r="O284" s="383">
        <v>0</v>
      </c>
      <c r="P284" s="383">
        <v>0</v>
      </c>
      <c r="Q284" s="384">
        <v>0</v>
      </c>
      <c r="R284" s="681">
        <f t="shared" si="93"/>
        <v>0</v>
      </c>
      <c r="S284" s="1417">
        <f>R284/SUM(R283:R285)</f>
        <v>0</v>
      </c>
      <c r="T284" s="15"/>
      <c r="U284" s="15"/>
      <c r="V284" s="15"/>
      <c r="W284" s="16"/>
      <c r="X284" s="14"/>
      <c r="Y284" s="14"/>
      <c r="Z284" s="14"/>
      <c r="AA284" s="14"/>
      <c r="AB284" s="14"/>
      <c r="AC284" s="14"/>
      <c r="AD284" s="14"/>
      <c r="AE284" s="14"/>
      <c r="AF284" s="14"/>
      <c r="AG284" s="14"/>
      <c r="AH284" s="14"/>
      <c r="AI284" s="14"/>
      <c r="AJ284" s="14"/>
      <c r="AK284" s="14"/>
      <c r="AL284" s="14"/>
      <c r="AM284" s="14"/>
      <c r="AN284" s="14"/>
      <c r="AO284" s="14"/>
    </row>
    <row r="285" spans="1:41" ht="17.25" hidden="1" customHeight="1" thickBot="1" x14ac:dyDescent="0.3">
      <c r="A285" s="2060"/>
      <c r="B285" s="79" t="s">
        <v>441</v>
      </c>
      <c r="C285" s="385">
        <v>1</v>
      </c>
      <c r="D285" s="386">
        <v>2</v>
      </c>
      <c r="E285" s="386">
        <v>5</v>
      </c>
      <c r="F285" s="386">
        <v>1</v>
      </c>
      <c r="G285" s="386">
        <v>2</v>
      </c>
      <c r="H285" s="386">
        <v>0</v>
      </c>
      <c r="I285" s="386">
        <v>0</v>
      </c>
      <c r="J285" s="386">
        <v>80</v>
      </c>
      <c r="K285" s="386">
        <v>4</v>
      </c>
      <c r="L285" s="386">
        <v>2</v>
      </c>
      <c r="M285" s="386">
        <v>19</v>
      </c>
      <c r="N285" s="386">
        <v>11</v>
      </c>
      <c r="O285" s="386">
        <v>0</v>
      </c>
      <c r="P285" s="386">
        <v>7</v>
      </c>
      <c r="Q285" s="387">
        <v>3</v>
      </c>
      <c r="R285" s="682">
        <f t="shared" si="93"/>
        <v>137</v>
      </c>
      <c r="S285" s="698">
        <f>R285/SUM(R283:R285)</f>
        <v>1</v>
      </c>
      <c r="T285" s="15"/>
      <c r="U285" s="15"/>
      <c r="V285" s="15"/>
      <c r="W285" s="16"/>
      <c r="X285" s="14"/>
      <c r="Y285" s="14"/>
      <c r="Z285" s="14"/>
      <c r="AA285" s="14"/>
      <c r="AB285" s="14"/>
      <c r="AC285" s="14"/>
      <c r="AD285" s="14"/>
      <c r="AE285" s="14"/>
      <c r="AF285" s="14"/>
      <c r="AG285" s="14"/>
      <c r="AH285" s="14"/>
      <c r="AI285" s="14"/>
      <c r="AJ285" s="14"/>
      <c r="AK285" s="14"/>
      <c r="AL285" s="14"/>
      <c r="AM285" s="14"/>
      <c r="AN285" s="14"/>
      <c r="AO285" s="14"/>
    </row>
    <row r="286" spans="1:41" ht="17.25" hidden="1" customHeight="1" thickBot="1" x14ac:dyDescent="0.3">
      <c r="A286" s="2057" t="s">
        <v>46</v>
      </c>
      <c r="B286" s="82" t="s">
        <v>78</v>
      </c>
      <c r="C286" s="390">
        <v>2</v>
      </c>
      <c r="D286" s="391">
        <v>36</v>
      </c>
      <c r="E286" s="391">
        <v>33</v>
      </c>
      <c r="F286" s="391">
        <v>34</v>
      </c>
      <c r="G286" s="391">
        <v>9</v>
      </c>
      <c r="H286" s="391">
        <v>0</v>
      </c>
      <c r="I286" s="391">
        <v>0</v>
      </c>
      <c r="J286" s="391">
        <v>1460</v>
      </c>
      <c r="K286" s="391">
        <v>171</v>
      </c>
      <c r="L286" s="391">
        <v>17</v>
      </c>
      <c r="M286" s="391">
        <v>578</v>
      </c>
      <c r="N286" s="391">
        <v>144</v>
      </c>
      <c r="O286" s="391">
        <v>3</v>
      </c>
      <c r="P286" s="391">
        <v>62</v>
      </c>
      <c r="Q286" s="392">
        <v>23</v>
      </c>
      <c r="R286" s="683">
        <f t="shared" si="93"/>
        <v>2572</v>
      </c>
      <c r="S286" s="695">
        <f>R286/SUM(R286:R288)</f>
        <v>0.17166121604485082</v>
      </c>
      <c r="T286" s="15"/>
      <c r="U286" s="15"/>
      <c r="V286" s="15"/>
      <c r="W286" s="16"/>
      <c r="X286" s="14"/>
      <c r="Y286" s="14"/>
      <c r="Z286" s="14"/>
      <c r="AA286" s="14"/>
      <c r="AB286" s="14"/>
      <c r="AC286" s="14"/>
      <c r="AD286" s="14"/>
      <c r="AE286" s="14"/>
      <c r="AF286" s="14"/>
      <c r="AG286" s="14"/>
      <c r="AH286" s="14"/>
      <c r="AI286" s="14"/>
      <c r="AJ286" s="14"/>
      <c r="AK286" s="14"/>
      <c r="AL286" s="14"/>
      <c r="AM286" s="14"/>
      <c r="AN286" s="14"/>
      <c r="AO286" s="14"/>
    </row>
    <row r="287" spans="1:41" ht="17.25" hidden="1" customHeight="1" thickBot="1" x14ac:dyDescent="0.3">
      <c r="A287" s="2058"/>
      <c r="B287" s="80" t="s">
        <v>79</v>
      </c>
      <c r="C287" s="393">
        <v>1</v>
      </c>
      <c r="D287" s="394">
        <v>16</v>
      </c>
      <c r="E287" s="394">
        <v>25</v>
      </c>
      <c r="F287" s="394">
        <v>12</v>
      </c>
      <c r="G287" s="394">
        <v>3</v>
      </c>
      <c r="H287" s="394">
        <v>0</v>
      </c>
      <c r="I287" s="394">
        <v>0</v>
      </c>
      <c r="J287" s="394">
        <v>411</v>
      </c>
      <c r="K287" s="394">
        <v>21</v>
      </c>
      <c r="L287" s="394">
        <v>7</v>
      </c>
      <c r="M287" s="394">
        <v>131</v>
      </c>
      <c r="N287" s="394">
        <v>59</v>
      </c>
      <c r="O287" s="394">
        <v>3</v>
      </c>
      <c r="P287" s="394">
        <v>25</v>
      </c>
      <c r="Q287" s="395">
        <v>7</v>
      </c>
      <c r="R287" s="684">
        <f t="shared" si="93"/>
        <v>721</v>
      </c>
      <c r="S287" s="695">
        <f>R287/SUM(R286:R288)</f>
        <v>4.8121204031235397E-2</v>
      </c>
      <c r="T287" s="15"/>
      <c r="U287" s="15"/>
      <c r="V287" s="15"/>
      <c r="W287" s="16"/>
      <c r="X287" s="14"/>
      <c r="Y287" s="14"/>
      <c r="Z287" s="14"/>
      <c r="AA287" s="14"/>
      <c r="AB287" s="14"/>
      <c r="AC287" s="14"/>
      <c r="AD287" s="14"/>
      <c r="AE287" s="14"/>
      <c r="AF287" s="14"/>
      <c r="AG287" s="14"/>
      <c r="AH287" s="14"/>
      <c r="AI287" s="14"/>
      <c r="AJ287" s="14"/>
      <c r="AK287" s="14"/>
      <c r="AL287" s="14"/>
      <c r="AM287" s="14"/>
      <c r="AN287" s="14"/>
      <c r="AO287" s="14"/>
    </row>
    <row r="288" spans="1:41" ht="17.25" hidden="1" customHeight="1" thickBot="1" x14ac:dyDescent="0.3">
      <c r="A288" s="2060"/>
      <c r="B288" s="81" t="s">
        <v>441</v>
      </c>
      <c r="C288" s="396">
        <v>49</v>
      </c>
      <c r="D288" s="397">
        <v>212</v>
      </c>
      <c r="E288" s="397">
        <v>159</v>
      </c>
      <c r="F288" s="397">
        <v>75</v>
      </c>
      <c r="G288" s="397">
        <v>86</v>
      </c>
      <c r="H288" s="397">
        <v>0</v>
      </c>
      <c r="I288" s="397">
        <v>0</v>
      </c>
      <c r="J288" s="397">
        <v>7071</v>
      </c>
      <c r="K288" s="397">
        <v>361</v>
      </c>
      <c r="L288" s="397">
        <v>165</v>
      </c>
      <c r="M288" s="397">
        <v>2062</v>
      </c>
      <c r="N288" s="397">
        <v>717</v>
      </c>
      <c r="O288" s="397">
        <v>47</v>
      </c>
      <c r="P288" s="397">
        <v>363</v>
      </c>
      <c r="Q288" s="398">
        <v>323</v>
      </c>
      <c r="R288" s="685">
        <f t="shared" si="93"/>
        <v>11690</v>
      </c>
      <c r="S288" s="695">
        <f>R288/SUM(R286:R288)</f>
        <v>0.78021757992391372</v>
      </c>
      <c r="T288" s="15"/>
      <c r="U288" s="15"/>
      <c r="V288" s="15"/>
      <c r="W288" s="16"/>
      <c r="X288" s="14"/>
      <c r="Y288" s="14"/>
      <c r="Z288" s="14"/>
      <c r="AA288" s="14"/>
      <c r="AB288" s="14"/>
      <c r="AC288" s="14"/>
      <c r="AD288" s="14"/>
      <c r="AE288" s="14"/>
      <c r="AF288" s="14"/>
      <c r="AG288" s="14"/>
      <c r="AH288" s="14"/>
      <c r="AI288" s="14"/>
      <c r="AJ288" s="14"/>
      <c r="AK288" s="14"/>
      <c r="AL288" s="14"/>
      <c r="AM288" s="14"/>
      <c r="AN288" s="14"/>
      <c r="AO288" s="14"/>
    </row>
    <row r="289" spans="1:41" ht="17.25" hidden="1" customHeight="1" thickBot="1" x14ac:dyDescent="0.3">
      <c r="A289" s="2057" t="s">
        <v>47</v>
      </c>
      <c r="B289" s="77" t="s">
        <v>78</v>
      </c>
      <c r="C289" s="380">
        <v>0</v>
      </c>
      <c r="D289" s="381">
        <v>15</v>
      </c>
      <c r="E289" s="381">
        <v>10</v>
      </c>
      <c r="F289" s="381">
        <v>6</v>
      </c>
      <c r="G289" s="381">
        <v>3</v>
      </c>
      <c r="H289" s="381">
        <v>0</v>
      </c>
      <c r="I289" s="381">
        <v>0</v>
      </c>
      <c r="J289" s="381">
        <v>334</v>
      </c>
      <c r="K289" s="381">
        <v>28</v>
      </c>
      <c r="L289" s="381">
        <v>1</v>
      </c>
      <c r="M289" s="381">
        <v>149</v>
      </c>
      <c r="N289" s="381">
        <v>36</v>
      </c>
      <c r="O289" s="381">
        <v>2</v>
      </c>
      <c r="P289" s="381">
        <v>10</v>
      </c>
      <c r="Q289" s="382">
        <v>8</v>
      </c>
      <c r="R289" s="680">
        <f t="shared" si="93"/>
        <v>602</v>
      </c>
      <c r="S289" s="698">
        <f>R289/SUM(R289:R291)</f>
        <v>8.9277769538780957E-2</v>
      </c>
      <c r="T289" s="15"/>
      <c r="U289" s="15"/>
      <c r="V289" s="15"/>
      <c r="W289" s="16"/>
      <c r="X289" s="14"/>
      <c r="Y289" s="14"/>
      <c r="Z289" s="14"/>
      <c r="AA289" s="14"/>
      <c r="AB289" s="14"/>
      <c r="AC289" s="14"/>
      <c r="AD289" s="14"/>
      <c r="AE289" s="14"/>
      <c r="AF289" s="14"/>
      <c r="AG289" s="14"/>
      <c r="AH289" s="14"/>
      <c r="AI289" s="14"/>
      <c r="AJ289" s="14"/>
      <c r="AK289" s="14"/>
      <c r="AL289" s="14"/>
      <c r="AM289" s="14"/>
      <c r="AN289" s="14"/>
      <c r="AO289" s="14"/>
    </row>
    <row r="290" spans="1:41" ht="17.25" hidden="1" customHeight="1" thickBot="1" x14ac:dyDescent="0.3">
      <c r="A290" s="2058"/>
      <c r="B290" s="78" t="s">
        <v>79</v>
      </c>
      <c r="C290" s="383">
        <v>1</v>
      </c>
      <c r="D290" s="388">
        <v>1</v>
      </c>
      <c r="E290" s="388">
        <v>6</v>
      </c>
      <c r="F290" s="388">
        <v>2</v>
      </c>
      <c r="G290" s="388">
        <v>3</v>
      </c>
      <c r="H290" s="388">
        <v>0</v>
      </c>
      <c r="I290" s="388">
        <v>0</v>
      </c>
      <c r="J290" s="388">
        <v>80</v>
      </c>
      <c r="K290" s="388">
        <v>7</v>
      </c>
      <c r="L290" s="388">
        <v>1</v>
      </c>
      <c r="M290" s="388">
        <v>24</v>
      </c>
      <c r="N290" s="388">
        <v>9</v>
      </c>
      <c r="O290" s="388">
        <v>0</v>
      </c>
      <c r="P290" s="388">
        <v>6</v>
      </c>
      <c r="Q290" s="389">
        <v>2</v>
      </c>
      <c r="R290" s="681">
        <f t="shared" si="93"/>
        <v>142</v>
      </c>
      <c r="S290" s="698">
        <f>R290/SUM(R289:R291)</f>
        <v>2.1058875871273915E-2</v>
      </c>
      <c r="T290" s="15"/>
      <c r="U290" s="15"/>
      <c r="V290" s="15"/>
      <c r="W290" s="16"/>
      <c r="X290" s="14"/>
      <c r="Y290" s="14"/>
      <c r="Z290" s="14"/>
      <c r="AA290" s="14"/>
      <c r="AB290" s="14"/>
      <c r="AC290" s="14"/>
      <c r="AD290" s="14"/>
      <c r="AE290" s="14"/>
      <c r="AF290" s="14"/>
      <c r="AG290" s="14"/>
      <c r="AH290" s="14"/>
      <c r="AI290" s="14"/>
      <c r="AJ290" s="14"/>
      <c r="AK290" s="14"/>
      <c r="AL290" s="14"/>
      <c r="AM290" s="14"/>
      <c r="AN290" s="14"/>
      <c r="AO290" s="14"/>
    </row>
    <row r="291" spans="1:41" ht="17.25" hidden="1" customHeight="1" thickBot="1" x14ac:dyDescent="0.3">
      <c r="A291" s="2058"/>
      <c r="B291" s="125" t="s">
        <v>441</v>
      </c>
      <c r="C291" s="385">
        <v>18</v>
      </c>
      <c r="D291" s="386">
        <v>119</v>
      </c>
      <c r="E291" s="386">
        <v>103</v>
      </c>
      <c r="F291" s="386">
        <v>30</v>
      </c>
      <c r="G291" s="386">
        <v>33</v>
      </c>
      <c r="H291" s="386">
        <v>0</v>
      </c>
      <c r="I291" s="386">
        <v>0</v>
      </c>
      <c r="J291" s="386">
        <v>3800</v>
      </c>
      <c r="K291" s="386">
        <v>173</v>
      </c>
      <c r="L291" s="386">
        <v>72</v>
      </c>
      <c r="M291" s="386">
        <v>979</v>
      </c>
      <c r="N291" s="386">
        <v>336</v>
      </c>
      <c r="O291" s="386">
        <v>17</v>
      </c>
      <c r="P291" s="386">
        <v>189</v>
      </c>
      <c r="Q291" s="387">
        <v>130</v>
      </c>
      <c r="R291" s="682">
        <f t="shared" si="93"/>
        <v>5999</v>
      </c>
      <c r="S291" s="698">
        <f>R291/SUM(R289:R291)</f>
        <v>0.88966335458994517</v>
      </c>
      <c r="T291" s="15"/>
      <c r="U291" s="15"/>
      <c r="V291" s="15"/>
      <c r="W291" s="16"/>
      <c r="X291" s="14"/>
      <c r="Y291" s="14"/>
      <c r="Z291" s="14"/>
      <c r="AA291" s="14"/>
      <c r="AB291" s="14"/>
      <c r="AC291" s="14"/>
      <c r="AD291" s="14"/>
      <c r="AE291" s="14"/>
      <c r="AF291" s="14"/>
      <c r="AG291" s="14"/>
      <c r="AH291" s="14"/>
      <c r="AI291" s="14"/>
      <c r="AJ291" s="14"/>
      <c r="AK291" s="14"/>
      <c r="AL291" s="14"/>
      <c r="AM291" s="14"/>
      <c r="AN291" s="14"/>
      <c r="AO291" s="14"/>
    </row>
    <row r="292" spans="1:41" ht="17.25" hidden="1" customHeight="1" thickBot="1" x14ac:dyDescent="0.3">
      <c r="A292" s="2057" t="s">
        <v>77</v>
      </c>
      <c r="B292" s="82" t="s">
        <v>78</v>
      </c>
      <c r="C292" s="399">
        <v>0</v>
      </c>
      <c r="D292" s="400">
        <v>1</v>
      </c>
      <c r="E292" s="400">
        <v>0</v>
      </c>
      <c r="F292" s="400">
        <v>1</v>
      </c>
      <c r="G292" s="400">
        <v>1</v>
      </c>
      <c r="H292" s="400">
        <v>0</v>
      </c>
      <c r="I292" s="400">
        <v>0</v>
      </c>
      <c r="J292" s="400">
        <v>52</v>
      </c>
      <c r="K292" s="400">
        <v>2</v>
      </c>
      <c r="L292" s="400">
        <v>1</v>
      </c>
      <c r="M292" s="400">
        <v>21</v>
      </c>
      <c r="N292" s="400">
        <v>6</v>
      </c>
      <c r="O292" s="400">
        <v>0</v>
      </c>
      <c r="P292" s="400">
        <v>0</v>
      </c>
      <c r="Q292" s="401">
        <v>6</v>
      </c>
      <c r="R292" s="683">
        <f t="shared" si="93"/>
        <v>91</v>
      </c>
      <c r="S292" s="695">
        <f>R292/SUM(R292:R294)</f>
        <v>0.12926136363636365</v>
      </c>
      <c r="T292" s="15"/>
      <c r="U292" s="15"/>
      <c r="V292" s="15"/>
      <c r="W292" s="16"/>
      <c r="X292" s="14"/>
      <c r="Y292" s="14"/>
      <c r="Z292" s="14"/>
      <c r="AA292" s="14"/>
      <c r="AB292" s="14"/>
      <c r="AC292" s="14"/>
      <c r="AD292" s="14"/>
      <c r="AE292" s="14"/>
      <c r="AF292" s="14"/>
      <c r="AG292" s="14"/>
      <c r="AH292" s="14"/>
      <c r="AI292" s="14"/>
      <c r="AJ292" s="14"/>
      <c r="AK292" s="14"/>
      <c r="AL292" s="14"/>
      <c r="AM292" s="14"/>
      <c r="AN292" s="14"/>
      <c r="AO292" s="14"/>
    </row>
    <row r="293" spans="1:41" ht="17.25" hidden="1" customHeight="1" thickBot="1" x14ac:dyDescent="0.3">
      <c r="A293" s="2058"/>
      <c r="B293" s="80" t="s">
        <v>79</v>
      </c>
      <c r="C293" s="393">
        <v>0</v>
      </c>
      <c r="D293" s="394">
        <v>1</v>
      </c>
      <c r="E293" s="394">
        <v>1</v>
      </c>
      <c r="F293" s="394">
        <v>2</v>
      </c>
      <c r="G293" s="394">
        <v>0</v>
      </c>
      <c r="H293" s="394">
        <v>0</v>
      </c>
      <c r="I293" s="394">
        <v>0</v>
      </c>
      <c r="J293" s="394">
        <v>42</v>
      </c>
      <c r="K293" s="394">
        <v>0</v>
      </c>
      <c r="L293" s="394">
        <v>0</v>
      </c>
      <c r="M293" s="394">
        <v>3</v>
      </c>
      <c r="N293" s="394">
        <v>0</v>
      </c>
      <c r="O293" s="394">
        <v>0</v>
      </c>
      <c r="P293" s="394">
        <v>3</v>
      </c>
      <c r="Q293" s="395">
        <v>0</v>
      </c>
      <c r="R293" s="684">
        <f t="shared" si="93"/>
        <v>52</v>
      </c>
      <c r="S293" s="695">
        <f>R293/SUM(R292:R294)</f>
        <v>7.3863636363636367E-2</v>
      </c>
      <c r="T293" s="15"/>
      <c r="U293" s="15"/>
      <c r="V293" s="15"/>
      <c r="W293" s="16"/>
      <c r="X293" s="14"/>
      <c r="Y293" s="14"/>
      <c r="Z293" s="14"/>
      <c r="AA293" s="14"/>
      <c r="AB293" s="14"/>
      <c r="AC293" s="14"/>
      <c r="AD293" s="14"/>
      <c r="AE293" s="14"/>
      <c r="AF293" s="14"/>
      <c r="AG293" s="14"/>
      <c r="AH293" s="14"/>
      <c r="AI293" s="14"/>
      <c r="AJ293" s="14"/>
      <c r="AK293" s="14"/>
      <c r="AL293" s="14"/>
      <c r="AM293" s="14"/>
      <c r="AN293" s="14"/>
      <c r="AO293" s="14"/>
    </row>
    <row r="294" spans="1:41" ht="17.25" hidden="1" customHeight="1" thickBot="1" x14ac:dyDescent="0.3">
      <c r="A294" s="2061"/>
      <c r="B294" s="160" t="s">
        <v>441</v>
      </c>
      <c r="C294" s="402">
        <v>1</v>
      </c>
      <c r="D294" s="403">
        <v>12</v>
      </c>
      <c r="E294" s="403">
        <v>15</v>
      </c>
      <c r="F294" s="403">
        <v>4</v>
      </c>
      <c r="G294" s="403">
        <v>1</v>
      </c>
      <c r="H294" s="403">
        <v>0</v>
      </c>
      <c r="I294" s="403">
        <v>0</v>
      </c>
      <c r="J294" s="403">
        <v>333</v>
      </c>
      <c r="K294" s="403">
        <v>14</v>
      </c>
      <c r="L294" s="403">
        <v>6</v>
      </c>
      <c r="M294" s="403">
        <v>91</v>
      </c>
      <c r="N294" s="403">
        <v>41</v>
      </c>
      <c r="O294" s="403">
        <v>0</v>
      </c>
      <c r="P294" s="403">
        <v>24</v>
      </c>
      <c r="Q294" s="404">
        <v>19</v>
      </c>
      <c r="R294" s="687">
        <f t="shared" si="93"/>
        <v>561</v>
      </c>
      <c r="S294" s="695">
        <f>R294/SUM(R292:R294)</f>
        <v>0.796875</v>
      </c>
      <c r="T294" s="15"/>
      <c r="U294" s="15"/>
      <c r="V294" s="15"/>
      <c r="W294" s="16"/>
      <c r="X294" s="14"/>
      <c r="Y294" s="14"/>
      <c r="Z294" s="14"/>
      <c r="AA294" s="14"/>
      <c r="AB294" s="14"/>
      <c r="AC294" s="14"/>
      <c r="AD294" s="14"/>
      <c r="AE294" s="14"/>
      <c r="AF294" s="14"/>
      <c r="AG294" s="14"/>
      <c r="AH294" s="14"/>
      <c r="AI294" s="14"/>
      <c r="AJ294" s="14"/>
      <c r="AK294" s="14"/>
      <c r="AL294" s="14"/>
      <c r="AM294" s="14"/>
      <c r="AN294" s="14"/>
      <c r="AO294" s="14"/>
    </row>
    <row r="295" spans="1:41" ht="17.25" hidden="1" customHeight="1" thickTop="1" x14ac:dyDescent="0.25">
      <c r="A295" s="2058" t="s">
        <v>26</v>
      </c>
      <c r="B295" s="159" t="s">
        <v>78</v>
      </c>
      <c r="C295" s="230">
        <f>SUM(C283,C286,C289,C292)</f>
        <v>2</v>
      </c>
      <c r="D295" s="230">
        <f t="shared" ref="D295:I295" si="94">SUM(D283,D286,D289,D292)</f>
        <v>52</v>
      </c>
      <c r="E295" s="230">
        <f t="shared" si="94"/>
        <v>43</v>
      </c>
      <c r="F295" s="230">
        <f t="shared" si="94"/>
        <v>41</v>
      </c>
      <c r="G295" s="230">
        <f t="shared" si="94"/>
        <v>13</v>
      </c>
      <c r="H295" s="230">
        <f t="shared" si="94"/>
        <v>0</v>
      </c>
      <c r="I295" s="230">
        <f t="shared" si="94"/>
        <v>0</v>
      </c>
      <c r="J295" s="230">
        <f>SUM(J283,J286,J289,J292)</f>
        <v>1846</v>
      </c>
      <c r="K295" s="230">
        <f t="shared" ref="K295:Q295" si="95">SUM(K283,K286,K289,K292)</f>
        <v>201</v>
      </c>
      <c r="L295" s="230">
        <f t="shared" si="95"/>
        <v>19</v>
      </c>
      <c r="M295" s="230">
        <f t="shared" si="95"/>
        <v>748</v>
      </c>
      <c r="N295" s="230">
        <f t="shared" si="95"/>
        <v>186</v>
      </c>
      <c r="O295" s="230">
        <f t="shared" si="95"/>
        <v>5</v>
      </c>
      <c r="P295" s="230">
        <f t="shared" si="95"/>
        <v>72</v>
      </c>
      <c r="Q295" s="231">
        <f t="shared" si="95"/>
        <v>37</v>
      </c>
      <c r="R295" s="655">
        <f>SUM(C295:Q295)</f>
        <v>3265</v>
      </c>
      <c r="S295" s="718">
        <f>R295/SUM(R295:R297)</f>
        <v>0.14468028537244648</v>
      </c>
      <c r="T295" s="15"/>
      <c r="U295" s="15"/>
      <c r="V295" s="15"/>
      <c r="W295" s="16"/>
      <c r="X295" s="14"/>
      <c r="Y295" s="14"/>
      <c r="Z295" s="14"/>
      <c r="AA295" s="14"/>
      <c r="AB295" s="14"/>
      <c r="AC295" s="14"/>
      <c r="AD295" s="14"/>
      <c r="AE295" s="14"/>
      <c r="AF295" s="14"/>
      <c r="AG295" s="14"/>
      <c r="AH295" s="14"/>
      <c r="AI295" s="14"/>
      <c r="AJ295" s="14"/>
      <c r="AK295" s="14"/>
      <c r="AL295" s="14"/>
      <c r="AM295" s="14"/>
      <c r="AN295" s="14"/>
      <c r="AO295" s="14"/>
    </row>
    <row r="296" spans="1:41" ht="17.25" hidden="1" customHeight="1" x14ac:dyDescent="0.25">
      <c r="A296" s="2058"/>
      <c r="B296" s="78" t="s">
        <v>79</v>
      </c>
      <c r="C296" s="233">
        <f>SUM(C284,C287,C290,C293)</f>
        <v>2</v>
      </c>
      <c r="D296" s="233">
        <f t="shared" ref="D296:Q296" si="96">SUM(D284,D287,D290,D293)</f>
        <v>18</v>
      </c>
      <c r="E296" s="233">
        <f t="shared" si="96"/>
        <v>32</v>
      </c>
      <c r="F296" s="233">
        <f t="shared" si="96"/>
        <v>16</v>
      </c>
      <c r="G296" s="233">
        <f t="shared" si="96"/>
        <v>6</v>
      </c>
      <c r="H296" s="233">
        <f t="shared" si="96"/>
        <v>0</v>
      </c>
      <c r="I296" s="233">
        <f t="shared" si="96"/>
        <v>0</v>
      </c>
      <c r="J296" s="233">
        <f t="shared" si="96"/>
        <v>533</v>
      </c>
      <c r="K296" s="233">
        <f t="shared" si="96"/>
        <v>28</v>
      </c>
      <c r="L296" s="233">
        <f t="shared" si="96"/>
        <v>8</v>
      </c>
      <c r="M296" s="233">
        <f t="shared" si="96"/>
        <v>158</v>
      </c>
      <c r="N296" s="233">
        <f t="shared" si="96"/>
        <v>68</v>
      </c>
      <c r="O296" s="233">
        <f t="shared" si="96"/>
        <v>3</v>
      </c>
      <c r="P296" s="233">
        <f t="shared" si="96"/>
        <v>34</v>
      </c>
      <c r="Q296" s="234">
        <f t="shared" si="96"/>
        <v>9</v>
      </c>
      <c r="R296" s="652">
        <f>SUM(C296:Q296)</f>
        <v>915</v>
      </c>
      <c r="S296" s="718">
        <f>R296/SUM(R295:R297)</f>
        <v>4.0545929897638146E-2</v>
      </c>
      <c r="T296" s="15"/>
      <c r="U296" s="15"/>
      <c r="V296" s="15"/>
      <c r="W296" s="16"/>
      <c r="X296" s="14"/>
      <c r="Y296" s="14"/>
      <c r="Z296" s="14"/>
      <c r="AA296" s="14"/>
      <c r="AB296" s="14"/>
      <c r="AC296" s="14"/>
      <c r="AD296" s="14"/>
      <c r="AE296" s="14"/>
      <c r="AF296" s="14"/>
      <c r="AG296" s="14"/>
      <c r="AH296" s="14"/>
      <c r="AI296" s="14"/>
      <c r="AJ296" s="14"/>
      <c r="AK296" s="14"/>
      <c r="AL296" s="14"/>
      <c r="AM296" s="14"/>
      <c r="AN296" s="14"/>
      <c r="AO296" s="14"/>
    </row>
    <row r="297" spans="1:41" ht="17.25" hidden="1" customHeight="1" thickBot="1" x14ac:dyDescent="0.3">
      <c r="A297" s="2060"/>
      <c r="B297" s="79" t="s">
        <v>441</v>
      </c>
      <c r="C297" s="288">
        <f>SUM(C285,C288,C291,C294)</f>
        <v>69</v>
      </c>
      <c r="D297" s="288">
        <f t="shared" ref="D297:Q297" si="97">SUM(D285,D288,D291,D294)</f>
        <v>345</v>
      </c>
      <c r="E297" s="288">
        <f t="shared" si="97"/>
        <v>282</v>
      </c>
      <c r="F297" s="288">
        <f t="shared" si="97"/>
        <v>110</v>
      </c>
      <c r="G297" s="288">
        <f t="shared" si="97"/>
        <v>122</v>
      </c>
      <c r="H297" s="288">
        <f t="shared" si="97"/>
        <v>0</v>
      </c>
      <c r="I297" s="288">
        <f t="shared" si="97"/>
        <v>0</v>
      </c>
      <c r="J297" s="288">
        <f t="shared" si="97"/>
        <v>11284</v>
      </c>
      <c r="K297" s="288">
        <f t="shared" si="97"/>
        <v>552</v>
      </c>
      <c r="L297" s="288">
        <f t="shared" si="97"/>
        <v>245</v>
      </c>
      <c r="M297" s="288">
        <f t="shared" si="97"/>
        <v>3151</v>
      </c>
      <c r="N297" s="288">
        <f t="shared" si="97"/>
        <v>1105</v>
      </c>
      <c r="O297" s="288">
        <f t="shared" si="97"/>
        <v>64</v>
      </c>
      <c r="P297" s="288">
        <f t="shared" si="97"/>
        <v>583</v>
      </c>
      <c r="Q297" s="653">
        <f t="shared" si="97"/>
        <v>475</v>
      </c>
      <c r="R297" s="654">
        <f>SUM(C297:Q297)</f>
        <v>18387</v>
      </c>
      <c r="S297" s="718">
        <f>R297/SUM(R295:R297)</f>
        <v>0.81477378472991535</v>
      </c>
      <c r="T297" s="15"/>
      <c r="U297" s="15"/>
      <c r="V297" s="15"/>
      <c r="W297" s="16"/>
      <c r="X297" s="14"/>
      <c r="Y297" s="14"/>
      <c r="Z297" s="14"/>
      <c r="AA297" s="14"/>
      <c r="AB297" s="14"/>
      <c r="AC297" s="14"/>
      <c r="AD297" s="14"/>
      <c r="AE297" s="14"/>
      <c r="AF297" s="14"/>
      <c r="AG297" s="14"/>
      <c r="AH297" s="14"/>
      <c r="AI297" s="14"/>
      <c r="AJ297" s="14"/>
      <c r="AK297" s="14"/>
      <c r="AL297" s="14"/>
      <c r="AM297" s="14"/>
      <c r="AN297" s="14"/>
      <c r="AO297" s="14"/>
    </row>
    <row r="298" spans="1:41" ht="15.75" hidden="1" customHeight="1" x14ac:dyDescent="0.25">
      <c r="A298" s="2057" t="s">
        <v>43</v>
      </c>
      <c r="B298" s="82" t="s">
        <v>78</v>
      </c>
      <c r="C298" s="702">
        <f t="shared" ref="C298:R298" si="98">C295/SUM(C295:C297)</f>
        <v>2.7397260273972601E-2</v>
      </c>
      <c r="D298" s="703">
        <f t="shared" si="98"/>
        <v>0.12530120481927712</v>
      </c>
      <c r="E298" s="703">
        <f t="shared" si="98"/>
        <v>0.12044817927170869</v>
      </c>
      <c r="F298" s="703">
        <f t="shared" si="98"/>
        <v>0.24550898203592814</v>
      </c>
      <c r="G298" s="703">
        <f t="shared" si="98"/>
        <v>9.2198581560283682E-2</v>
      </c>
      <c r="H298" s="1414">
        <v>0</v>
      </c>
      <c r="I298" s="703">
        <v>0</v>
      </c>
      <c r="J298" s="703">
        <f t="shared" si="98"/>
        <v>0.13510941960038059</v>
      </c>
      <c r="K298" s="703">
        <f t="shared" si="98"/>
        <v>0.25736235595390528</v>
      </c>
      <c r="L298" s="703">
        <f t="shared" si="98"/>
        <v>6.985294117647059E-2</v>
      </c>
      <c r="M298" s="703">
        <f t="shared" si="98"/>
        <v>0.18437268917919644</v>
      </c>
      <c r="N298" s="703">
        <f t="shared" si="98"/>
        <v>0.13686534216335541</v>
      </c>
      <c r="O298" s="703">
        <f t="shared" si="98"/>
        <v>6.9444444444444448E-2</v>
      </c>
      <c r="P298" s="703">
        <f t="shared" si="98"/>
        <v>0.10449927431059507</v>
      </c>
      <c r="Q298" s="817">
        <f t="shared" si="98"/>
        <v>7.1017274472168906E-2</v>
      </c>
      <c r="R298" s="1266">
        <f t="shared" si="98"/>
        <v>0.14468028537244648</v>
      </c>
      <c r="S298" s="2045"/>
      <c r="T298" s="15"/>
      <c r="U298" s="15"/>
      <c r="V298" s="15"/>
      <c r="W298" s="16"/>
      <c r="X298" s="14"/>
      <c r="Y298" s="14"/>
      <c r="Z298" s="14"/>
      <c r="AA298" s="14"/>
      <c r="AB298" s="14"/>
      <c r="AC298" s="14"/>
      <c r="AD298" s="14"/>
      <c r="AE298" s="14"/>
      <c r="AF298" s="14"/>
      <c r="AG298" s="14"/>
      <c r="AH298" s="14"/>
      <c r="AI298" s="14"/>
      <c r="AJ298" s="14"/>
      <c r="AK298" s="14"/>
      <c r="AL298" s="14"/>
      <c r="AM298" s="14"/>
      <c r="AN298" s="14"/>
      <c r="AO298" s="14"/>
    </row>
    <row r="299" spans="1:41" ht="15.75" hidden="1" customHeight="1" x14ac:dyDescent="0.25">
      <c r="A299" s="2058"/>
      <c r="B299" s="80" t="s">
        <v>79</v>
      </c>
      <c r="C299" s="705">
        <f t="shared" ref="C299:R299" si="99">C296/SUM(C295:C297)</f>
        <v>2.7397260273972601E-2</v>
      </c>
      <c r="D299" s="706">
        <f t="shared" si="99"/>
        <v>4.3373493975903614E-2</v>
      </c>
      <c r="E299" s="706">
        <f t="shared" si="99"/>
        <v>8.9635854341736695E-2</v>
      </c>
      <c r="F299" s="706">
        <f t="shared" si="99"/>
        <v>9.580838323353294E-2</v>
      </c>
      <c r="G299" s="706">
        <f t="shared" si="99"/>
        <v>4.2553191489361701E-2</v>
      </c>
      <c r="H299" s="1415">
        <v>0</v>
      </c>
      <c r="I299" s="706">
        <v>0</v>
      </c>
      <c r="J299" s="706">
        <f t="shared" si="99"/>
        <v>3.9010466222645097E-2</v>
      </c>
      <c r="K299" s="706">
        <f t="shared" si="99"/>
        <v>3.5851472471190783E-2</v>
      </c>
      <c r="L299" s="706">
        <f t="shared" si="99"/>
        <v>2.9411764705882353E-2</v>
      </c>
      <c r="M299" s="706">
        <f t="shared" si="99"/>
        <v>3.8945033275819572E-2</v>
      </c>
      <c r="N299" s="706">
        <f t="shared" si="99"/>
        <v>5.0036791758646067E-2</v>
      </c>
      <c r="O299" s="706">
        <f t="shared" si="99"/>
        <v>4.1666666666666664E-2</v>
      </c>
      <c r="P299" s="706">
        <f t="shared" si="99"/>
        <v>4.9346879535558781E-2</v>
      </c>
      <c r="Q299" s="818">
        <f t="shared" si="99"/>
        <v>1.7274472168905951E-2</v>
      </c>
      <c r="R299" s="701">
        <f t="shared" si="99"/>
        <v>4.0545929897638146E-2</v>
      </c>
      <c r="S299" s="2046"/>
      <c r="T299" s="15"/>
      <c r="U299" s="15"/>
      <c r="V299" s="15"/>
      <c r="W299" s="16"/>
      <c r="X299" s="14"/>
      <c r="Y299" s="14"/>
      <c r="Z299" s="14"/>
      <c r="AA299" s="14"/>
      <c r="AB299" s="14"/>
      <c r="AC299" s="14"/>
      <c r="AD299" s="14"/>
      <c r="AE299" s="14"/>
      <c r="AF299" s="14"/>
      <c r="AG299" s="14"/>
      <c r="AH299" s="14"/>
      <c r="AI299" s="14"/>
      <c r="AJ299" s="14"/>
      <c r="AK299" s="14"/>
      <c r="AL299" s="14"/>
      <c r="AM299" s="14"/>
      <c r="AN299" s="14"/>
      <c r="AO299" s="14"/>
    </row>
    <row r="300" spans="1:41" ht="18.75" hidden="1" customHeight="1" thickBot="1" x14ac:dyDescent="0.3">
      <c r="A300" s="2060"/>
      <c r="B300" s="81" t="s">
        <v>441</v>
      </c>
      <c r="C300" s="715">
        <f t="shared" ref="C300:R300" si="100">C297/SUM(C295:C297)</f>
        <v>0.9452054794520548</v>
      </c>
      <c r="D300" s="716">
        <f t="shared" si="100"/>
        <v>0.83132530120481929</v>
      </c>
      <c r="E300" s="716">
        <f t="shared" si="100"/>
        <v>0.78991596638655459</v>
      </c>
      <c r="F300" s="716">
        <f t="shared" si="100"/>
        <v>0.6586826347305389</v>
      </c>
      <c r="G300" s="716">
        <f t="shared" si="100"/>
        <v>0.86524822695035464</v>
      </c>
      <c r="H300" s="1416">
        <v>0</v>
      </c>
      <c r="I300" s="716">
        <v>0</v>
      </c>
      <c r="J300" s="716">
        <f t="shared" si="100"/>
        <v>0.82588011417697427</v>
      </c>
      <c r="K300" s="716">
        <f t="shared" si="100"/>
        <v>0.70678617157490398</v>
      </c>
      <c r="L300" s="716">
        <f t="shared" si="100"/>
        <v>0.90073529411764708</v>
      </c>
      <c r="M300" s="716">
        <f t="shared" si="100"/>
        <v>0.77668227754498398</v>
      </c>
      <c r="N300" s="716">
        <f t="shared" si="100"/>
        <v>0.8130978660779985</v>
      </c>
      <c r="O300" s="716">
        <f t="shared" si="100"/>
        <v>0.88888888888888884</v>
      </c>
      <c r="P300" s="716">
        <f t="shared" si="100"/>
        <v>0.84615384615384615</v>
      </c>
      <c r="Q300" s="819">
        <f t="shared" si="100"/>
        <v>0.91170825335892514</v>
      </c>
      <c r="R300" s="1267">
        <f t="shared" si="100"/>
        <v>0.81477378472991535</v>
      </c>
      <c r="S300" s="2047"/>
      <c r="T300" s="15"/>
      <c r="U300" s="15"/>
      <c r="V300" s="17"/>
      <c r="W300" s="16"/>
      <c r="X300" s="14"/>
      <c r="Y300" s="14"/>
      <c r="Z300" s="14"/>
      <c r="AA300" s="14"/>
      <c r="AB300" s="14"/>
      <c r="AC300" s="14"/>
      <c r="AD300" s="14"/>
      <c r="AE300" s="14"/>
      <c r="AF300" s="14"/>
      <c r="AG300" s="14"/>
      <c r="AH300" s="14"/>
      <c r="AI300" s="14"/>
      <c r="AJ300" s="14"/>
      <c r="AK300" s="14"/>
      <c r="AL300" s="14"/>
      <c r="AM300" s="14"/>
      <c r="AN300" s="14"/>
      <c r="AO300" s="14"/>
    </row>
    <row r="301" spans="1:41" ht="20.25" hidden="1" customHeight="1" thickBot="1" x14ac:dyDescent="0.3">
      <c r="A301" s="2048" t="s">
        <v>699</v>
      </c>
      <c r="B301" s="2049"/>
      <c r="C301" s="2049"/>
      <c r="D301" s="2049"/>
      <c r="E301" s="2049"/>
      <c r="F301" s="2049"/>
      <c r="G301" s="2049"/>
      <c r="H301" s="2049"/>
      <c r="I301" s="2049"/>
      <c r="J301" s="2049"/>
      <c r="K301" s="2049"/>
      <c r="L301" s="2049"/>
      <c r="M301" s="2049"/>
      <c r="N301" s="2049"/>
      <c r="O301" s="2049"/>
      <c r="P301" s="2049"/>
      <c r="Q301" s="2049"/>
      <c r="R301" s="2049"/>
      <c r="S301" s="2050"/>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spans="1:41" ht="71.25" hidden="1" customHeight="1" thickBot="1" x14ac:dyDescent="0.3">
      <c r="A302" s="75"/>
      <c r="B302" s="161" t="s">
        <v>97</v>
      </c>
      <c r="C302" s="724" t="s">
        <v>80</v>
      </c>
      <c r="D302" s="170" t="s">
        <v>81</v>
      </c>
      <c r="E302" s="170" t="s">
        <v>82</v>
      </c>
      <c r="F302" s="170" t="s">
        <v>83</v>
      </c>
      <c r="G302" s="170" t="s">
        <v>84</v>
      </c>
      <c r="H302" s="170" t="s">
        <v>85</v>
      </c>
      <c r="I302" s="170" t="s">
        <v>86</v>
      </c>
      <c r="J302" s="170" t="s">
        <v>87</v>
      </c>
      <c r="K302" s="170" t="s">
        <v>88</v>
      </c>
      <c r="L302" s="170" t="s">
        <v>89</v>
      </c>
      <c r="M302" s="170" t="s">
        <v>90</v>
      </c>
      <c r="N302" s="170" t="s">
        <v>91</v>
      </c>
      <c r="O302" s="170" t="s">
        <v>92</v>
      </c>
      <c r="P302" s="170" t="s">
        <v>93</v>
      </c>
      <c r="Q302" s="171" t="s">
        <v>94</v>
      </c>
      <c r="R302" s="161" t="s">
        <v>95</v>
      </c>
      <c r="S302" s="161" t="s">
        <v>442</v>
      </c>
      <c r="T302" s="15"/>
      <c r="U302" s="15"/>
      <c r="V302" s="15"/>
      <c r="W302" s="16"/>
      <c r="X302" s="14"/>
      <c r="Y302" s="15"/>
      <c r="Z302" s="15"/>
      <c r="AA302" s="15"/>
      <c r="AB302" s="15"/>
      <c r="AC302" s="15"/>
      <c r="AD302" s="15"/>
      <c r="AE302" s="15"/>
      <c r="AF302" s="15"/>
      <c r="AG302" s="15"/>
      <c r="AH302" s="15"/>
      <c r="AI302" s="15"/>
      <c r="AJ302" s="15"/>
      <c r="AK302" s="15"/>
      <c r="AL302" s="15"/>
      <c r="AM302" s="15"/>
      <c r="AN302" s="15"/>
      <c r="AO302" s="16"/>
    </row>
    <row r="303" spans="1:41" ht="16.5" hidden="1" thickBot="1" x14ac:dyDescent="0.3">
      <c r="A303" s="2051" t="s">
        <v>76</v>
      </c>
      <c r="B303" s="2052"/>
      <c r="C303" s="2052"/>
      <c r="D303" s="2052"/>
      <c r="E303" s="2052"/>
      <c r="F303" s="2052"/>
      <c r="G303" s="2052"/>
      <c r="H303" s="2052"/>
      <c r="I303" s="2052"/>
      <c r="J303" s="2052"/>
      <c r="K303" s="2052"/>
      <c r="L303" s="2052"/>
      <c r="M303" s="2052"/>
      <c r="N303" s="2052"/>
      <c r="O303" s="2052"/>
      <c r="P303" s="2052"/>
      <c r="Q303" s="2052"/>
      <c r="R303" s="2052"/>
      <c r="S303" s="2053"/>
      <c r="T303" s="15"/>
      <c r="U303" s="15"/>
      <c r="V303" s="15"/>
      <c r="W303" s="16"/>
      <c r="X303" s="14"/>
      <c r="Y303" s="15"/>
      <c r="Z303" s="15"/>
      <c r="AA303" s="15"/>
      <c r="AB303" s="15"/>
      <c r="AC303" s="15"/>
      <c r="AD303" s="15"/>
      <c r="AE303" s="15"/>
      <c r="AF303" s="17"/>
      <c r="AG303" s="15"/>
      <c r="AH303" s="15"/>
      <c r="AI303" s="15"/>
      <c r="AJ303" s="15"/>
      <c r="AK303" s="15"/>
      <c r="AL303" s="15"/>
      <c r="AM303" s="15"/>
      <c r="AN303" s="17"/>
      <c r="AO303" s="16"/>
    </row>
    <row r="304" spans="1:41" ht="17.25" hidden="1" customHeight="1" x14ac:dyDescent="0.25">
      <c r="A304" s="2063" t="s">
        <v>44</v>
      </c>
      <c r="B304" s="77" t="s">
        <v>78</v>
      </c>
      <c r="C304" s="575">
        <v>2</v>
      </c>
      <c r="D304" s="381">
        <v>30</v>
      </c>
      <c r="E304" s="381">
        <v>22</v>
      </c>
      <c r="F304" s="381">
        <v>15</v>
      </c>
      <c r="G304" s="381">
        <v>8</v>
      </c>
      <c r="H304" s="381">
        <v>0</v>
      </c>
      <c r="I304" s="381">
        <v>0</v>
      </c>
      <c r="J304" s="381">
        <v>811</v>
      </c>
      <c r="K304" s="381">
        <v>103</v>
      </c>
      <c r="L304" s="381">
        <v>19</v>
      </c>
      <c r="M304" s="381">
        <v>196</v>
      </c>
      <c r="N304" s="381">
        <v>60</v>
      </c>
      <c r="O304" s="381">
        <v>11</v>
      </c>
      <c r="P304" s="381">
        <v>34</v>
      </c>
      <c r="Q304" s="576">
        <v>34</v>
      </c>
      <c r="R304" s="651">
        <f t="shared" ref="R304:R312" si="101">SUM(C304:Q304)</f>
        <v>1345</v>
      </c>
      <c r="S304" s="698">
        <f>R304/SUM(R304:R306)</f>
        <v>0.36668484187568157</v>
      </c>
      <c r="T304" s="15"/>
      <c r="U304" s="15"/>
      <c r="V304" s="15"/>
      <c r="W304" s="16"/>
      <c r="X304" s="14"/>
      <c r="Y304" s="15"/>
      <c r="Z304" s="15"/>
      <c r="AA304" s="15"/>
      <c r="AB304" s="15"/>
      <c r="AC304" s="15"/>
      <c r="AD304" s="15"/>
      <c r="AE304" s="15"/>
      <c r="AF304" s="17"/>
      <c r="AG304" s="15"/>
      <c r="AH304" s="15"/>
      <c r="AI304" s="15"/>
      <c r="AJ304" s="15"/>
      <c r="AK304" s="15"/>
      <c r="AL304" s="15"/>
      <c r="AM304" s="15"/>
      <c r="AN304" s="17"/>
      <c r="AO304" s="16"/>
    </row>
    <row r="305" spans="1:41" ht="17.25" hidden="1" customHeight="1" x14ac:dyDescent="0.25">
      <c r="A305" s="2062"/>
      <c r="B305" s="78" t="s">
        <v>79</v>
      </c>
      <c r="C305" s="577">
        <v>1</v>
      </c>
      <c r="D305" s="383">
        <v>2</v>
      </c>
      <c r="E305" s="383">
        <v>4</v>
      </c>
      <c r="F305" s="383">
        <v>1</v>
      </c>
      <c r="G305" s="383">
        <v>0</v>
      </c>
      <c r="H305" s="383">
        <v>0</v>
      </c>
      <c r="I305" s="383">
        <v>0</v>
      </c>
      <c r="J305" s="383">
        <v>44</v>
      </c>
      <c r="K305" s="383">
        <v>4</v>
      </c>
      <c r="L305" s="383">
        <v>1</v>
      </c>
      <c r="M305" s="383">
        <v>14</v>
      </c>
      <c r="N305" s="383">
        <v>3</v>
      </c>
      <c r="O305" s="383">
        <v>0</v>
      </c>
      <c r="P305" s="383">
        <v>1</v>
      </c>
      <c r="Q305" s="578">
        <v>1</v>
      </c>
      <c r="R305" s="652">
        <f t="shared" si="101"/>
        <v>76</v>
      </c>
      <c r="S305" s="699">
        <f>R305/SUM(R304:R306)</f>
        <v>2.0719738276990186E-2</v>
      </c>
      <c r="T305" s="15"/>
      <c r="U305" s="15"/>
      <c r="V305" s="15"/>
      <c r="W305" s="16"/>
      <c r="X305" s="14"/>
      <c r="Y305" s="15"/>
      <c r="Z305" s="15"/>
      <c r="AA305" s="15"/>
      <c r="AB305" s="15"/>
      <c r="AC305" s="15"/>
      <c r="AD305" s="15"/>
      <c r="AE305" s="15"/>
      <c r="AF305" s="17"/>
      <c r="AG305" s="15"/>
      <c r="AH305" s="15"/>
      <c r="AI305" s="15"/>
      <c r="AJ305" s="15"/>
      <c r="AK305" s="15"/>
      <c r="AL305" s="15"/>
      <c r="AM305" s="15"/>
      <c r="AN305" s="17"/>
      <c r="AO305" s="16"/>
    </row>
    <row r="306" spans="1:41" ht="17.25" hidden="1" customHeight="1" thickBot="1" x14ac:dyDescent="0.3">
      <c r="A306" s="2064"/>
      <c r="B306" s="79" t="s">
        <v>441</v>
      </c>
      <c r="C306" s="579">
        <v>4</v>
      </c>
      <c r="D306" s="386">
        <v>35</v>
      </c>
      <c r="E306" s="386">
        <v>34</v>
      </c>
      <c r="F306" s="386">
        <v>13</v>
      </c>
      <c r="G306" s="386">
        <v>9</v>
      </c>
      <c r="H306" s="386">
        <v>0</v>
      </c>
      <c r="I306" s="386">
        <v>0</v>
      </c>
      <c r="J306" s="386">
        <v>1403</v>
      </c>
      <c r="K306" s="386">
        <v>52</v>
      </c>
      <c r="L306" s="386">
        <v>31</v>
      </c>
      <c r="M306" s="386">
        <v>385</v>
      </c>
      <c r="N306" s="386">
        <v>150</v>
      </c>
      <c r="O306" s="386">
        <v>12</v>
      </c>
      <c r="P306" s="386">
        <v>46</v>
      </c>
      <c r="Q306" s="580">
        <v>73</v>
      </c>
      <c r="R306" s="654">
        <f t="shared" si="101"/>
        <v>2247</v>
      </c>
      <c r="S306" s="699">
        <f>R306/SUM(R304:R306)</f>
        <v>0.61259541984732824</v>
      </c>
      <c r="T306" s="15"/>
      <c r="U306" s="15"/>
      <c r="V306" s="15"/>
      <c r="W306" s="16"/>
      <c r="X306" s="14"/>
      <c r="Y306" s="15"/>
      <c r="Z306" s="15"/>
      <c r="AA306" s="15"/>
      <c r="AB306" s="15"/>
      <c r="AC306" s="15"/>
      <c r="AD306" s="15"/>
      <c r="AE306" s="15"/>
      <c r="AF306" s="15"/>
      <c r="AG306" s="15"/>
      <c r="AH306" s="15"/>
      <c r="AI306" s="15"/>
      <c r="AJ306" s="15"/>
      <c r="AK306" s="15"/>
      <c r="AL306" s="15"/>
      <c r="AM306" s="15"/>
      <c r="AN306" s="15"/>
      <c r="AO306" s="16"/>
    </row>
    <row r="307" spans="1:41" ht="17.25" hidden="1" customHeight="1" x14ac:dyDescent="0.25">
      <c r="A307" s="2063" t="s">
        <v>48</v>
      </c>
      <c r="B307" s="82" t="s">
        <v>78</v>
      </c>
      <c r="C307" s="581">
        <v>1</v>
      </c>
      <c r="D307" s="391">
        <v>42</v>
      </c>
      <c r="E307" s="391">
        <v>32</v>
      </c>
      <c r="F307" s="391">
        <v>18</v>
      </c>
      <c r="G307" s="391">
        <v>7</v>
      </c>
      <c r="H307" s="391">
        <v>0</v>
      </c>
      <c r="I307" s="391">
        <v>0</v>
      </c>
      <c r="J307" s="391">
        <v>1093</v>
      </c>
      <c r="K307" s="391">
        <v>106</v>
      </c>
      <c r="L307" s="391">
        <v>23</v>
      </c>
      <c r="M307" s="391">
        <v>508</v>
      </c>
      <c r="N307" s="391">
        <v>100</v>
      </c>
      <c r="O307" s="391">
        <v>15</v>
      </c>
      <c r="P307" s="391">
        <v>46</v>
      </c>
      <c r="Q307" s="582">
        <v>28</v>
      </c>
      <c r="R307" s="665">
        <f t="shared" si="101"/>
        <v>2019</v>
      </c>
      <c r="S307" s="695">
        <f>R307/SUM(R307:R309)</f>
        <v>0.22990207242086086</v>
      </c>
      <c r="T307" s="15"/>
      <c r="U307" s="15"/>
      <c r="V307" s="15"/>
      <c r="W307" s="16"/>
      <c r="X307" s="14"/>
      <c r="Y307" s="15"/>
      <c r="Z307" s="15"/>
      <c r="AA307" s="15"/>
      <c r="AB307" s="15"/>
      <c r="AC307" s="15"/>
      <c r="AD307" s="15"/>
      <c r="AE307" s="15"/>
      <c r="AF307" s="15"/>
      <c r="AG307" s="15"/>
      <c r="AH307" s="15"/>
      <c r="AI307" s="15"/>
      <c r="AJ307" s="15"/>
      <c r="AK307" s="15"/>
      <c r="AL307" s="15"/>
      <c r="AM307" s="15"/>
      <c r="AN307" s="15"/>
      <c r="AO307" s="16"/>
    </row>
    <row r="308" spans="1:41" ht="17.25" hidden="1" customHeight="1" x14ac:dyDescent="0.25">
      <c r="A308" s="2062"/>
      <c r="B308" s="80" t="s">
        <v>79</v>
      </c>
      <c r="C308" s="583">
        <v>3</v>
      </c>
      <c r="D308" s="394">
        <v>2</v>
      </c>
      <c r="E308" s="394">
        <v>5</v>
      </c>
      <c r="F308" s="394">
        <v>1</v>
      </c>
      <c r="G308" s="394">
        <v>1</v>
      </c>
      <c r="H308" s="394">
        <v>0</v>
      </c>
      <c r="I308" s="394">
        <v>0</v>
      </c>
      <c r="J308" s="394">
        <v>75</v>
      </c>
      <c r="K308" s="394">
        <v>1</v>
      </c>
      <c r="L308" s="394">
        <v>1</v>
      </c>
      <c r="M308" s="394">
        <v>30</v>
      </c>
      <c r="N308" s="394">
        <v>10</v>
      </c>
      <c r="O308" s="394">
        <v>0</v>
      </c>
      <c r="P308" s="394">
        <v>4</v>
      </c>
      <c r="Q308" s="584">
        <v>2</v>
      </c>
      <c r="R308" s="666">
        <f t="shared" si="101"/>
        <v>135</v>
      </c>
      <c r="S308" s="696">
        <f>R308/SUM(R307:R309)</f>
        <v>1.53723525392849E-2</v>
      </c>
      <c r="T308" s="15"/>
      <c r="U308" s="15"/>
      <c r="V308" s="15"/>
      <c r="W308" s="16"/>
      <c r="X308" s="14"/>
      <c r="Y308" s="15"/>
      <c r="Z308" s="15"/>
      <c r="AA308" s="15"/>
      <c r="AB308" s="15"/>
      <c r="AC308" s="15"/>
      <c r="AD308" s="15"/>
      <c r="AE308" s="15"/>
      <c r="AF308" s="15"/>
      <c r="AG308" s="15"/>
      <c r="AH308" s="15"/>
      <c r="AI308" s="15"/>
      <c r="AJ308" s="15"/>
      <c r="AK308" s="15"/>
      <c r="AL308" s="15"/>
      <c r="AM308" s="15"/>
      <c r="AN308" s="15"/>
      <c r="AO308" s="16"/>
    </row>
    <row r="309" spans="1:41" ht="17.25" hidden="1" customHeight="1" thickBot="1" x14ac:dyDescent="0.3">
      <c r="A309" s="2064"/>
      <c r="B309" s="81" t="s">
        <v>441</v>
      </c>
      <c r="C309" s="585">
        <v>33</v>
      </c>
      <c r="D309" s="397">
        <v>104</v>
      </c>
      <c r="E309" s="397">
        <v>124</v>
      </c>
      <c r="F309" s="397">
        <v>53</v>
      </c>
      <c r="G309" s="397">
        <v>40</v>
      </c>
      <c r="H309" s="397">
        <v>0</v>
      </c>
      <c r="I309" s="397">
        <v>0</v>
      </c>
      <c r="J309" s="397">
        <v>3984</v>
      </c>
      <c r="K309" s="397">
        <v>215</v>
      </c>
      <c r="L309" s="397">
        <v>99</v>
      </c>
      <c r="M309" s="397">
        <v>1194</v>
      </c>
      <c r="N309" s="397">
        <v>396</v>
      </c>
      <c r="O309" s="397">
        <v>19</v>
      </c>
      <c r="P309" s="397">
        <v>212</v>
      </c>
      <c r="Q309" s="586">
        <v>155</v>
      </c>
      <c r="R309" s="667">
        <f t="shared" si="101"/>
        <v>6628</v>
      </c>
      <c r="S309" s="697">
        <f>R309/SUM(R307:R309)</f>
        <v>0.75472557503985427</v>
      </c>
      <c r="T309" s="15"/>
      <c r="U309" s="15"/>
      <c r="V309" s="15"/>
      <c r="W309" s="16"/>
      <c r="X309" s="14"/>
      <c r="Y309" s="15"/>
      <c r="Z309" s="15"/>
      <c r="AA309" s="15"/>
      <c r="AB309" s="15"/>
      <c r="AC309" s="15"/>
      <c r="AD309" s="15"/>
      <c r="AE309" s="15"/>
      <c r="AF309" s="15"/>
      <c r="AG309" s="15"/>
      <c r="AH309" s="15"/>
      <c r="AI309" s="15"/>
      <c r="AJ309" s="15"/>
      <c r="AK309" s="15"/>
      <c r="AL309" s="15"/>
      <c r="AM309" s="15"/>
      <c r="AN309" s="15"/>
      <c r="AO309" s="16"/>
    </row>
    <row r="310" spans="1:41" ht="17.25" hidden="1" customHeight="1" x14ac:dyDescent="0.25">
      <c r="A310" s="2063" t="s">
        <v>45</v>
      </c>
      <c r="B310" s="77" t="s">
        <v>78</v>
      </c>
      <c r="C310" s="575">
        <v>2</v>
      </c>
      <c r="D310" s="381">
        <v>15</v>
      </c>
      <c r="E310" s="381">
        <v>14</v>
      </c>
      <c r="F310" s="381">
        <v>10</v>
      </c>
      <c r="G310" s="381">
        <v>2</v>
      </c>
      <c r="H310" s="381">
        <v>0</v>
      </c>
      <c r="I310" s="381">
        <v>0</v>
      </c>
      <c r="J310" s="381">
        <v>352</v>
      </c>
      <c r="K310" s="381">
        <v>38</v>
      </c>
      <c r="L310" s="381">
        <v>8</v>
      </c>
      <c r="M310" s="381">
        <v>157</v>
      </c>
      <c r="N310" s="381">
        <v>52</v>
      </c>
      <c r="O310" s="381">
        <v>4</v>
      </c>
      <c r="P310" s="381">
        <v>15</v>
      </c>
      <c r="Q310" s="576">
        <v>8</v>
      </c>
      <c r="R310" s="651">
        <f t="shared" si="101"/>
        <v>677</v>
      </c>
      <c r="S310" s="698">
        <f>R310/SUM(R310:R312)</f>
        <v>6.8122358623465482E-2</v>
      </c>
      <c r="T310" s="15"/>
      <c r="U310" s="15"/>
      <c r="V310" s="15"/>
      <c r="W310" s="16"/>
      <c r="X310" s="14"/>
      <c r="Y310" s="15"/>
      <c r="Z310" s="15"/>
      <c r="AA310" s="15"/>
      <c r="AB310" s="15"/>
      <c r="AC310" s="15"/>
      <c r="AD310" s="15"/>
      <c r="AE310" s="15"/>
      <c r="AF310" s="15"/>
      <c r="AG310" s="15"/>
      <c r="AH310" s="15"/>
      <c r="AI310" s="15"/>
      <c r="AJ310" s="15"/>
      <c r="AK310" s="15"/>
      <c r="AL310" s="15"/>
      <c r="AM310" s="15"/>
      <c r="AN310" s="15"/>
      <c r="AO310" s="16"/>
    </row>
    <row r="311" spans="1:41" ht="17.25" hidden="1" customHeight="1" x14ac:dyDescent="0.25">
      <c r="A311" s="2062"/>
      <c r="B311" s="78" t="s">
        <v>79</v>
      </c>
      <c r="C311" s="577">
        <v>1</v>
      </c>
      <c r="D311" s="388">
        <v>1</v>
      </c>
      <c r="E311" s="388">
        <v>5</v>
      </c>
      <c r="F311" s="388">
        <v>2</v>
      </c>
      <c r="G311" s="388">
        <v>0</v>
      </c>
      <c r="H311" s="388">
        <v>0</v>
      </c>
      <c r="I311" s="388">
        <v>0</v>
      </c>
      <c r="J311" s="388">
        <v>35</v>
      </c>
      <c r="K311" s="388">
        <v>3</v>
      </c>
      <c r="L311" s="388">
        <v>0</v>
      </c>
      <c r="M311" s="388">
        <v>21</v>
      </c>
      <c r="N311" s="388">
        <v>5</v>
      </c>
      <c r="O311" s="388">
        <v>0</v>
      </c>
      <c r="P311" s="388">
        <v>3</v>
      </c>
      <c r="Q311" s="587">
        <v>0</v>
      </c>
      <c r="R311" s="652">
        <f t="shared" si="101"/>
        <v>76</v>
      </c>
      <c r="S311" s="699">
        <f>R311/SUM(R310:R312)</f>
        <v>7.6474139665928757E-3</v>
      </c>
      <c r="T311" s="15"/>
      <c r="U311" s="15"/>
      <c r="V311" s="15"/>
      <c r="W311" s="16"/>
      <c r="X311" s="14"/>
      <c r="Y311" s="15"/>
      <c r="Z311" s="15"/>
      <c r="AA311" s="15"/>
      <c r="AB311" s="15"/>
      <c r="AC311" s="15"/>
      <c r="AD311" s="15"/>
      <c r="AE311" s="15"/>
      <c r="AF311" s="15"/>
      <c r="AG311" s="15"/>
      <c r="AH311" s="15"/>
      <c r="AI311" s="15"/>
      <c r="AJ311" s="15"/>
      <c r="AK311" s="15"/>
      <c r="AL311" s="15"/>
      <c r="AM311" s="15"/>
      <c r="AN311" s="15"/>
      <c r="AO311" s="16"/>
    </row>
    <row r="312" spans="1:41" ht="17.25" hidden="1" customHeight="1" thickBot="1" x14ac:dyDescent="0.3">
      <c r="A312" s="2064"/>
      <c r="B312" s="79" t="s">
        <v>441</v>
      </c>
      <c r="C312" s="579">
        <v>30</v>
      </c>
      <c r="D312" s="386">
        <v>182</v>
      </c>
      <c r="E312" s="386">
        <v>133</v>
      </c>
      <c r="F312" s="386">
        <v>53</v>
      </c>
      <c r="G312" s="386">
        <v>59</v>
      </c>
      <c r="H312" s="386">
        <v>0</v>
      </c>
      <c r="I312" s="386">
        <v>0</v>
      </c>
      <c r="J312" s="386">
        <v>5587</v>
      </c>
      <c r="K312" s="386">
        <v>272</v>
      </c>
      <c r="L312" s="386">
        <v>110</v>
      </c>
      <c r="M312" s="386">
        <v>1712</v>
      </c>
      <c r="N312" s="386">
        <v>547</v>
      </c>
      <c r="O312" s="386">
        <v>32</v>
      </c>
      <c r="P312" s="386">
        <v>262</v>
      </c>
      <c r="Q312" s="580">
        <v>206</v>
      </c>
      <c r="R312" s="654">
        <f t="shared" si="101"/>
        <v>9185</v>
      </c>
      <c r="S312" s="699">
        <f>R312/SUM(R310:R312)</f>
        <v>0.92423022740994165</v>
      </c>
      <c r="T312" s="15"/>
      <c r="U312" s="15"/>
      <c r="V312" s="15"/>
      <c r="W312" s="16"/>
      <c r="X312" s="14"/>
      <c r="Y312" s="15"/>
      <c r="Z312" s="15"/>
      <c r="AA312" s="15"/>
      <c r="AB312" s="15"/>
      <c r="AC312" s="15"/>
      <c r="AD312" s="15"/>
      <c r="AE312" s="15"/>
      <c r="AF312" s="17"/>
      <c r="AG312" s="15"/>
      <c r="AH312" s="15"/>
      <c r="AI312" s="15"/>
      <c r="AJ312" s="15"/>
      <c r="AK312" s="15"/>
      <c r="AL312" s="15"/>
      <c r="AM312" s="15"/>
      <c r="AN312" s="17"/>
      <c r="AO312" s="16"/>
    </row>
    <row r="313" spans="1:41" ht="17.25" hidden="1" customHeight="1" x14ac:dyDescent="0.25">
      <c r="A313" s="2062" t="s">
        <v>49</v>
      </c>
      <c r="B313" s="227" t="s">
        <v>78</v>
      </c>
      <c r="C313" s="588">
        <v>0</v>
      </c>
      <c r="D313" s="400">
        <v>0</v>
      </c>
      <c r="E313" s="400">
        <v>0</v>
      </c>
      <c r="F313" s="400">
        <v>1</v>
      </c>
      <c r="G313" s="400">
        <v>0</v>
      </c>
      <c r="H313" s="400">
        <v>0</v>
      </c>
      <c r="I313" s="400">
        <v>0</v>
      </c>
      <c r="J313" s="400">
        <v>49</v>
      </c>
      <c r="K313" s="400">
        <v>0</v>
      </c>
      <c r="L313" s="400">
        <v>0</v>
      </c>
      <c r="M313" s="400">
        <v>12</v>
      </c>
      <c r="N313" s="400">
        <v>25</v>
      </c>
      <c r="O313" s="400">
        <v>0</v>
      </c>
      <c r="P313" s="400">
        <v>0</v>
      </c>
      <c r="Q313" s="589">
        <v>0</v>
      </c>
      <c r="R313" s="665">
        <f t="shared" ref="R313:R318" si="102">SUM(C313:Q313)</f>
        <v>87</v>
      </c>
      <c r="S313" s="695">
        <f>R313/SUM(R313:R315)</f>
        <v>0.30742049469964666</v>
      </c>
      <c r="T313" s="15"/>
      <c r="U313" s="15"/>
      <c r="V313" s="15"/>
      <c r="W313" s="16"/>
      <c r="X313" s="14"/>
      <c r="Y313" s="15"/>
      <c r="Z313" s="15"/>
      <c r="AA313" s="15"/>
      <c r="AB313" s="15"/>
      <c r="AC313" s="15"/>
      <c r="AD313" s="15"/>
      <c r="AE313" s="15"/>
      <c r="AF313" s="17"/>
      <c r="AG313" s="15"/>
      <c r="AH313" s="15"/>
      <c r="AI313" s="15"/>
      <c r="AJ313" s="15"/>
      <c r="AK313" s="15"/>
      <c r="AL313" s="15"/>
      <c r="AM313" s="15"/>
      <c r="AN313" s="17"/>
      <c r="AO313" s="16"/>
    </row>
    <row r="314" spans="1:41" ht="17.25" hidden="1" customHeight="1" x14ac:dyDescent="0.25">
      <c r="A314" s="2062"/>
      <c r="B314" s="80" t="s">
        <v>79</v>
      </c>
      <c r="C314" s="583">
        <v>0</v>
      </c>
      <c r="D314" s="394">
        <v>0</v>
      </c>
      <c r="E314" s="394">
        <v>0</v>
      </c>
      <c r="F314" s="394">
        <v>0</v>
      </c>
      <c r="G314" s="394">
        <v>0</v>
      </c>
      <c r="H314" s="394">
        <v>0</v>
      </c>
      <c r="I314" s="394">
        <v>0</v>
      </c>
      <c r="J314" s="394">
        <v>7</v>
      </c>
      <c r="K314" s="394">
        <v>0</v>
      </c>
      <c r="L314" s="394">
        <v>0</v>
      </c>
      <c r="M314" s="394">
        <v>0</v>
      </c>
      <c r="N314" s="394">
        <v>2</v>
      </c>
      <c r="O314" s="394">
        <v>0</v>
      </c>
      <c r="P314" s="394">
        <v>0</v>
      </c>
      <c r="Q314" s="584">
        <v>0</v>
      </c>
      <c r="R314" s="666">
        <f t="shared" si="102"/>
        <v>9</v>
      </c>
      <c r="S314" s="696">
        <f>R314/SUM(R313:R315)</f>
        <v>3.1802120141342753E-2</v>
      </c>
      <c r="T314" s="15"/>
      <c r="U314" s="15"/>
      <c r="V314" s="15"/>
      <c r="W314" s="16"/>
      <c r="X314" s="14"/>
      <c r="Y314" s="15"/>
      <c r="Z314" s="15"/>
      <c r="AA314" s="15"/>
      <c r="AB314" s="15"/>
      <c r="AC314" s="15"/>
      <c r="AD314" s="15"/>
      <c r="AE314" s="15"/>
      <c r="AF314" s="17"/>
      <c r="AG314" s="15"/>
      <c r="AH314" s="15"/>
      <c r="AI314" s="15"/>
      <c r="AJ314" s="15"/>
      <c r="AK314" s="15"/>
      <c r="AL314" s="15"/>
      <c r="AM314" s="15"/>
      <c r="AN314" s="17"/>
      <c r="AO314" s="16"/>
    </row>
    <row r="315" spans="1:41" ht="17.25" hidden="1" customHeight="1" thickBot="1" x14ac:dyDescent="0.3">
      <c r="A315" s="2065"/>
      <c r="B315" s="160" t="s">
        <v>441</v>
      </c>
      <c r="C315" s="590">
        <v>0</v>
      </c>
      <c r="D315" s="403">
        <v>2</v>
      </c>
      <c r="E315" s="403">
        <v>3</v>
      </c>
      <c r="F315" s="403">
        <v>1</v>
      </c>
      <c r="G315" s="403">
        <v>1</v>
      </c>
      <c r="H315" s="403">
        <v>0</v>
      </c>
      <c r="I315" s="403">
        <v>0</v>
      </c>
      <c r="J315" s="403">
        <v>111</v>
      </c>
      <c r="K315" s="403">
        <v>0</v>
      </c>
      <c r="L315" s="403">
        <v>2</v>
      </c>
      <c r="M315" s="403">
        <v>37</v>
      </c>
      <c r="N315" s="403">
        <v>20</v>
      </c>
      <c r="O315" s="403">
        <v>0</v>
      </c>
      <c r="P315" s="403">
        <v>6</v>
      </c>
      <c r="Q315" s="591">
        <v>4</v>
      </c>
      <c r="R315" s="668">
        <f t="shared" si="102"/>
        <v>187</v>
      </c>
      <c r="S315" s="712">
        <f>R315/SUM(R313:R315)</f>
        <v>0.66077738515901063</v>
      </c>
      <c r="T315" s="15"/>
      <c r="U315" s="15"/>
      <c r="V315" s="15"/>
      <c r="W315" s="16"/>
      <c r="X315" s="14"/>
      <c r="Y315" s="16"/>
      <c r="Z315" s="16"/>
      <c r="AA315" s="16"/>
      <c r="AB315" s="16"/>
      <c r="AC315" s="16"/>
      <c r="AD315" s="16"/>
      <c r="AE315" s="16"/>
      <c r="AF315" s="16"/>
      <c r="AG315" s="16"/>
      <c r="AH315" s="16"/>
      <c r="AI315" s="16"/>
      <c r="AJ315" s="16"/>
      <c r="AK315" s="16"/>
      <c r="AL315" s="16"/>
      <c r="AM315" s="16"/>
      <c r="AN315" s="16"/>
      <c r="AO315" s="15"/>
    </row>
    <row r="316" spans="1:41" ht="17.25" hidden="1" customHeight="1" thickTop="1" x14ac:dyDescent="0.25">
      <c r="A316" s="2062" t="s">
        <v>26</v>
      </c>
      <c r="B316" s="159" t="s">
        <v>78</v>
      </c>
      <c r="C316" s="230">
        <f>SUM(C304,C307,C310,C313)</f>
        <v>5</v>
      </c>
      <c r="D316" s="230">
        <f t="shared" ref="D316:Q316" si="103">SUM(D304,D307,D310,D313)</f>
        <v>87</v>
      </c>
      <c r="E316" s="230">
        <f t="shared" si="103"/>
        <v>68</v>
      </c>
      <c r="F316" s="230">
        <f t="shared" si="103"/>
        <v>44</v>
      </c>
      <c r="G316" s="230">
        <f t="shared" si="103"/>
        <v>17</v>
      </c>
      <c r="H316" s="230">
        <f t="shared" si="103"/>
        <v>0</v>
      </c>
      <c r="I316" s="230">
        <f t="shared" si="103"/>
        <v>0</v>
      </c>
      <c r="J316" s="230">
        <f t="shared" si="103"/>
        <v>2305</v>
      </c>
      <c r="K316" s="230">
        <f t="shared" si="103"/>
        <v>247</v>
      </c>
      <c r="L316" s="230">
        <f t="shared" si="103"/>
        <v>50</v>
      </c>
      <c r="M316" s="230">
        <f t="shared" si="103"/>
        <v>873</v>
      </c>
      <c r="N316" s="230">
        <f t="shared" si="103"/>
        <v>237</v>
      </c>
      <c r="O316" s="230">
        <f t="shared" si="103"/>
        <v>30</v>
      </c>
      <c r="P316" s="230">
        <f t="shared" si="103"/>
        <v>95</v>
      </c>
      <c r="Q316" s="230">
        <f t="shared" si="103"/>
        <v>70</v>
      </c>
      <c r="R316" s="655">
        <f>SUM(C316:Q316)</f>
        <v>4128</v>
      </c>
      <c r="S316" s="718">
        <f>R316/SUM(R316:R318)</f>
        <v>0.18208283710467116</v>
      </c>
      <c r="T316" s="15"/>
      <c r="U316" s="15"/>
      <c r="V316" s="15"/>
      <c r="W316" s="16"/>
      <c r="X316" s="14"/>
      <c r="Y316" s="16"/>
      <c r="Z316" s="16"/>
      <c r="AA316" s="16"/>
      <c r="AB316" s="16"/>
      <c r="AC316" s="16"/>
      <c r="AD316" s="16"/>
      <c r="AE316" s="16"/>
      <c r="AF316" s="16"/>
      <c r="AG316" s="16"/>
      <c r="AH316" s="16"/>
      <c r="AI316" s="16"/>
      <c r="AJ316" s="16"/>
      <c r="AK316" s="16"/>
      <c r="AL316" s="16"/>
      <c r="AM316" s="16"/>
      <c r="AN316" s="16"/>
      <c r="AO316" s="15"/>
    </row>
    <row r="317" spans="1:41" ht="17.25" hidden="1" customHeight="1" x14ac:dyDescent="0.25">
      <c r="A317" s="2062"/>
      <c r="B317" s="78" t="s">
        <v>79</v>
      </c>
      <c r="C317" s="233">
        <f>SUM(C305,C308,C311,C314)</f>
        <v>5</v>
      </c>
      <c r="D317" s="233">
        <f t="shared" ref="D317:Q317" si="104">SUM(D305,D308,D311,D314)</f>
        <v>5</v>
      </c>
      <c r="E317" s="233">
        <f t="shared" si="104"/>
        <v>14</v>
      </c>
      <c r="F317" s="233">
        <f t="shared" si="104"/>
        <v>4</v>
      </c>
      <c r="G317" s="233">
        <f t="shared" si="104"/>
        <v>1</v>
      </c>
      <c r="H317" s="233">
        <f t="shared" si="104"/>
        <v>0</v>
      </c>
      <c r="I317" s="233">
        <f t="shared" si="104"/>
        <v>0</v>
      </c>
      <c r="J317" s="233">
        <f t="shared" si="104"/>
        <v>161</v>
      </c>
      <c r="K317" s="233">
        <f t="shared" si="104"/>
        <v>8</v>
      </c>
      <c r="L317" s="233">
        <f t="shared" si="104"/>
        <v>2</v>
      </c>
      <c r="M317" s="233">
        <f t="shared" si="104"/>
        <v>65</v>
      </c>
      <c r="N317" s="233">
        <f t="shared" si="104"/>
        <v>20</v>
      </c>
      <c r="O317" s="233">
        <f t="shared" si="104"/>
        <v>0</v>
      </c>
      <c r="P317" s="233">
        <f t="shared" si="104"/>
        <v>8</v>
      </c>
      <c r="Q317" s="233">
        <f t="shared" si="104"/>
        <v>3</v>
      </c>
      <c r="R317" s="652">
        <f t="shared" si="102"/>
        <v>296</v>
      </c>
      <c r="S317" s="701">
        <f>R317/SUM(R316:R318)</f>
        <v>1.3056327466807816E-2</v>
      </c>
      <c r="T317" s="15"/>
      <c r="U317" s="15"/>
      <c r="V317" s="15"/>
      <c r="W317" s="16"/>
      <c r="X317" s="14"/>
      <c r="Y317" s="16"/>
      <c r="Z317" s="16"/>
      <c r="AA317" s="16"/>
      <c r="AB317" s="16"/>
      <c r="AC317" s="16"/>
      <c r="AD317" s="16"/>
      <c r="AE317" s="16"/>
      <c r="AF317" s="16"/>
      <c r="AG317" s="16"/>
      <c r="AH317" s="16"/>
      <c r="AI317" s="16"/>
      <c r="AJ317" s="16"/>
      <c r="AK317" s="16"/>
      <c r="AL317" s="16"/>
      <c r="AM317" s="16"/>
      <c r="AN317" s="16"/>
      <c r="AO317" s="15"/>
    </row>
    <row r="318" spans="1:41" ht="17.25" hidden="1" customHeight="1" thickBot="1" x14ac:dyDescent="0.3">
      <c r="A318" s="2062"/>
      <c r="B318" s="125" t="s">
        <v>441</v>
      </c>
      <c r="C318" s="288">
        <f>SUM(C306,C309,C312,C315)</f>
        <v>67</v>
      </c>
      <c r="D318" s="288">
        <f t="shared" ref="D318:Q318" si="105">SUM(D306,D309,D312,D315)</f>
        <v>323</v>
      </c>
      <c r="E318" s="288">
        <f t="shared" si="105"/>
        <v>294</v>
      </c>
      <c r="F318" s="288">
        <f t="shared" si="105"/>
        <v>120</v>
      </c>
      <c r="G318" s="288">
        <f t="shared" si="105"/>
        <v>109</v>
      </c>
      <c r="H318" s="288">
        <f t="shared" si="105"/>
        <v>0</v>
      </c>
      <c r="I318" s="288">
        <f t="shared" si="105"/>
        <v>0</v>
      </c>
      <c r="J318" s="288">
        <f t="shared" si="105"/>
        <v>11085</v>
      </c>
      <c r="K318" s="288">
        <f t="shared" si="105"/>
        <v>539</v>
      </c>
      <c r="L318" s="288">
        <f t="shared" si="105"/>
        <v>242</v>
      </c>
      <c r="M318" s="288">
        <f t="shared" si="105"/>
        <v>3328</v>
      </c>
      <c r="N318" s="288">
        <f t="shared" si="105"/>
        <v>1113</v>
      </c>
      <c r="O318" s="288">
        <f t="shared" si="105"/>
        <v>63</v>
      </c>
      <c r="P318" s="288">
        <f t="shared" si="105"/>
        <v>526</v>
      </c>
      <c r="Q318" s="288">
        <f t="shared" si="105"/>
        <v>438</v>
      </c>
      <c r="R318" s="654">
        <f t="shared" si="102"/>
        <v>18247</v>
      </c>
      <c r="S318" s="701">
        <f>R318/SUM(R316:R318)</f>
        <v>0.80486083542852105</v>
      </c>
      <c r="T318" s="15"/>
      <c r="U318" s="15"/>
      <c r="V318" s="15"/>
      <c r="W318" s="16"/>
      <c r="X318" s="14"/>
      <c r="Y318" s="14"/>
      <c r="Z318" s="14"/>
      <c r="AA318" s="14"/>
      <c r="AB318" s="14"/>
      <c r="AC318" s="14"/>
      <c r="AD318" s="14"/>
      <c r="AE318" s="14"/>
      <c r="AF318" s="14"/>
      <c r="AG318" s="14"/>
      <c r="AH318" s="14"/>
      <c r="AI318" s="14"/>
      <c r="AJ318" s="14"/>
      <c r="AK318" s="14"/>
      <c r="AL318" s="14"/>
      <c r="AM318" s="14"/>
      <c r="AN318" s="14"/>
      <c r="AO318" s="14"/>
    </row>
    <row r="319" spans="1:41" ht="16.5" hidden="1" thickBot="1" x14ac:dyDescent="0.3">
      <c r="A319" s="2054" t="s">
        <v>349</v>
      </c>
      <c r="B319" s="2055"/>
      <c r="C319" s="2052"/>
      <c r="D319" s="2052"/>
      <c r="E319" s="2052"/>
      <c r="F319" s="2052"/>
      <c r="G319" s="2052"/>
      <c r="H319" s="2052"/>
      <c r="I319" s="2052"/>
      <c r="J319" s="2052"/>
      <c r="K319" s="2052"/>
      <c r="L319" s="2052"/>
      <c r="M319" s="2052"/>
      <c r="N319" s="2052"/>
      <c r="O319" s="2052"/>
      <c r="P319" s="2052"/>
      <c r="Q319" s="2052"/>
      <c r="R319" s="2055"/>
      <c r="S319" s="2056"/>
      <c r="T319" s="15"/>
      <c r="U319" s="15"/>
      <c r="V319" s="15"/>
      <c r="W319" s="16"/>
      <c r="X319" s="14"/>
      <c r="Y319" s="14"/>
      <c r="Z319" s="14"/>
      <c r="AA319" s="14"/>
      <c r="AB319" s="14"/>
      <c r="AC319" s="14"/>
      <c r="AD319" s="14"/>
      <c r="AE319" s="14"/>
      <c r="AF319" s="14"/>
      <c r="AG319" s="14"/>
      <c r="AH319" s="14"/>
      <c r="AI319" s="14"/>
      <c r="AJ319" s="14"/>
      <c r="AK319" s="14"/>
      <c r="AL319" s="14"/>
      <c r="AM319" s="14"/>
      <c r="AN319" s="14"/>
      <c r="AO319" s="14"/>
    </row>
    <row r="320" spans="1:41" ht="17.25" hidden="1" customHeight="1" x14ac:dyDescent="0.25">
      <c r="A320" s="2063" t="s">
        <v>75</v>
      </c>
      <c r="B320" s="77" t="s">
        <v>78</v>
      </c>
      <c r="C320" s="380">
        <v>0</v>
      </c>
      <c r="D320" s="381">
        <v>0</v>
      </c>
      <c r="E320" s="381">
        <v>0</v>
      </c>
      <c r="F320" s="381">
        <v>0</v>
      </c>
      <c r="G320" s="381">
        <v>0</v>
      </c>
      <c r="H320" s="381">
        <v>0</v>
      </c>
      <c r="I320" s="381">
        <v>0</v>
      </c>
      <c r="J320" s="381">
        <v>1</v>
      </c>
      <c r="K320" s="381">
        <v>0</v>
      </c>
      <c r="L320" s="381">
        <v>0</v>
      </c>
      <c r="M320" s="381">
        <v>0</v>
      </c>
      <c r="N320" s="381">
        <v>0</v>
      </c>
      <c r="O320" s="381">
        <v>0</v>
      </c>
      <c r="P320" s="381">
        <v>1</v>
      </c>
      <c r="Q320" s="382">
        <v>0</v>
      </c>
      <c r="R320" s="680">
        <f t="shared" ref="R320:R331" si="106">SUM(C320:Q320)</f>
        <v>2</v>
      </c>
      <c r="S320" s="698">
        <f>R320/SUM(R320:R322)</f>
        <v>1.4388489208633094E-2</v>
      </c>
      <c r="T320" s="15"/>
      <c r="U320" s="15"/>
      <c r="V320" s="15"/>
      <c r="W320" s="16"/>
      <c r="X320" s="14"/>
      <c r="Y320" s="14"/>
      <c r="Z320" s="14"/>
      <c r="AA320" s="14"/>
      <c r="AB320" s="14"/>
      <c r="AC320" s="14"/>
      <c r="AD320" s="14"/>
      <c r="AE320" s="14"/>
      <c r="AF320" s="14"/>
      <c r="AG320" s="14"/>
      <c r="AH320" s="14"/>
      <c r="AI320" s="14"/>
      <c r="AJ320" s="14"/>
      <c r="AK320" s="14"/>
      <c r="AL320" s="14"/>
      <c r="AM320" s="14"/>
      <c r="AN320" s="14"/>
      <c r="AO320" s="14"/>
    </row>
    <row r="321" spans="1:41" ht="17.25" hidden="1" customHeight="1" x14ac:dyDescent="0.25">
      <c r="A321" s="2062"/>
      <c r="B321" s="78" t="s">
        <v>79</v>
      </c>
      <c r="C321" s="383">
        <v>0</v>
      </c>
      <c r="D321" s="383">
        <v>0</v>
      </c>
      <c r="E321" s="383">
        <v>0</v>
      </c>
      <c r="F321" s="383">
        <v>0</v>
      </c>
      <c r="G321" s="383">
        <v>0</v>
      </c>
      <c r="H321" s="383">
        <v>0</v>
      </c>
      <c r="I321" s="383">
        <v>0</v>
      </c>
      <c r="J321" s="383">
        <v>0</v>
      </c>
      <c r="K321" s="383">
        <v>0</v>
      </c>
      <c r="L321" s="383">
        <v>0</v>
      </c>
      <c r="M321" s="383">
        <v>0</v>
      </c>
      <c r="N321" s="383">
        <v>0</v>
      </c>
      <c r="O321" s="383">
        <v>0</v>
      </c>
      <c r="P321" s="383">
        <v>0</v>
      </c>
      <c r="Q321" s="384">
        <v>0</v>
      </c>
      <c r="R321" s="681">
        <f t="shared" si="106"/>
        <v>0</v>
      </c>
      <c r="S321" s="699">
        <f>R321/SUM(R320:R322)</f>
        <v>0</v>
      </c>
      <c r="T321" s="15"/>
      <c r="U321" s="15"/>
      <c r="V321" s="15"/>
      <c r="W321" s="16"/>
      <c r="X321" s="14"/>
      <c r="Y321" s="14"/>
      <c r="Z321" s="14"/>
      <c r="AA321" s="14"/>
      <c r="AB321" s="14"/>
      <c r="AC321" s="14"/>
      <c r="AD321" s="14"/>
      <c r="AE321" s="14"/>
      <c r="AF321" s="14"/>
      <c r="AG321" s="14"/>
      <c r="AH321" s="14"/>
      <c r="AI321" s="14"/>
      <c r="AJ321" s="14"/>
      <c r="AK321" s="14"/>
      <c r="AL321" s="14"/>
      <c r="AM321" s="14"/>
      <c r="AN321" s="14"/>
      <c r="AO321" s="14"/>
    </row>
    <row r="322" spans="1:41" ht="17.25" hidden="1" customHeight="1" thickBot="1" x14ac:dyDescent="0.3">
      <c r="A322" s="2064"/>
      <c r="B322" s="79" t="s">
        <v>441</v>
      </c>
      <c r="C322" s="385">
        <v>1</v>
      </c>
      <c r="D322" s="386">
        <v>2</v>
      </c>
      <c r="E322" s="386">
        <v>5</v>
      </c>
      <c r="F322" s="386">
        <v>2</v>
      </c>
      <c r="G322" s="386">
        <v>0</v>
      </c>
      <c r="H322" s="386">
        <v>0</v>
      </c>
      <c r="I322" s="386">
        <v>0</v>
      </c>
      <c r="J322" s="386">
        <v>84</v>
      </c>
      <c r="K322" s="386">
        <v>0</v>
      </c>
      <c r="L322" s="386">
        <v>2</v>
      </c>
      <c r="M322" s="386">
        <v>28</v>
      </c>
      <c r="N322" s="386">
        <v>8</v>
      </c>
      <c r="O322" s="386">
        <v>0</v>
      </c>
      <c r="P322" s="386">
        <v>4</v>
      </c>
      <c r="Q322" s="387">
        <v>1</v>
      </c>
      <c r="R322" s="682">
        <f t="shared" si="106"/>
        <v>137</v>
      </c>
      <c r="S322" s="700">
        <f>R322/SUM(R320:R322)</f>
        <v>0.98561151079136688</v>
      </c>
      <c r="T322" s="15"/>
      <c r="U322" s="15"/>
      <c r="V322" s="15"/>
      <c r="W322" s="16"/>
      <c r="X322" s="14"/>
      <c r="Y322" s="14"/>
      <c r="Z322" s="14"/>
      <c r="AA322" s="14"/>
      <c r="AB322" s="14"/>
      <c r="AC322" s="14"/>
      <c r="AD322" s="14"/>
      <c r="AE322" s="14"/>
      <c r="AF322" s="14"/>
      <c r="AG322" s="14"/>
      <c r="AH322" s="14"/>
      <c r="AI322" s="14"/>
      <c r="AJ322" s="14"/>
      <c r="AK322" s="14"/>
      <c r="AL322" s="14"/>
      <c r="AM322" s="14"/>
      <c r="AN322" s="14"/>
      <c r="AO322" s="14"/>
    </row>
    <row r="323" spans="1:41" ht="17.25" hidden="1" customHeight="1" x14ac:dyDescent="0.25">
      <c r="A323" s="2063" t="s">
        <v>46</v>
      </c>
      <c r="B323" s="82" t="s">
        <v>78</v>
      </c>
      <c r="C323" s="390">
        <v>4</v>
      </c>
      <c r="D323" s="391">
        <v>67</v>
      </c>
      <c r="E323" s="391">
        <v>47</v>
      </c>
      <c r="F323" s="391">
        <v>30</v>
      </c>
      <c r="G323" s="391">
        <v>14</v>
      </c>
      <c r="H323" s="391">
        <v>0</v>
      </c>
      <c r="I323" s="391">
        <v>0</v>
      </c>
      <c r="J323" s="391">
        <v>1823</v>
      </c>
      <c r="K323" s="391">
        <v>207</v>
      </c>
      <c r="L323" s="391">
        <v>36</v>
      </c>
      <c r="M323" s="391">
        <v>696</v>
      </c>
      <c r="N323" s="391">
        <v>183</v>
      </c>
      <c r="O323" s="391">
        <v>22</v>
      </c>
      <c r="P323" s="391">
        <v>85</v>
      </c>
      <c r="Q323" s="392">
        <v>50</v>
      </c>
      <c r="R323" s="683">
        <f t="shared" si="106"/>
        <v>3264</v>
      </c>
      <c r="S323" s="696">
        <f>R323/SUM(R323:R325)</f>
        <v>0.21170060967700091</v>
      </c>
      <c r="T323" s="15"/>
      <c r="U323" s="15"/>
      <c r="V323" s="15"/>
      <c r="W323" s="16"/>
      <c r="X323" s="14"/>
      <c r="Y323" s="14"/>
      <c r="Z323" s="14"/>
      <c r="AA323" s="14"/>
      <c r="AB323" s="14"/>
      <c r="AC323" s="14"/>
      <c r="AD323" s="14"/>
      <c r="AE323" s="14"/>
      <c r="AF323" s="14"/>
      <c r="AG323" s="14"/>
      <c r="AH323" s="14"/>
      <c r="AI323" s="14"/>
      <c r="AJ323" s="14"/>
      <c r="AK323" s="14"/>
      <c r="AL323" s="14"/>
      <c r="AM323" s="14"/>
      <c r="AN323" s="14"/>
      <c r="AO323" s="14"/>
    </row>
    <row r="324" spans="1:41" ht="17.25" hidden="1" customHeight="1" x14ac:dyDescent="0.25">
      <c r="A324" s="2062"/>
      <c r="B324" s="80" t="s">
        <v>79</v>
      </c>
      <c r="C324" s="393">
        <v>2</v>
      </c>
      <c r="D324" s="394">
        <v>4</v>
      </c>
      <c r="E324" s="394">
        <v>11</v>
      </c>
      <c r="F324" s="394">
        <v>4</v>
      </c>
      <c r="G324" s="394">
        <v>1</v>
      </c>
      <c r="H324" s="394">
        <v>0</v>
      </c>
      <c r="I324" s="394">
        <v>0</v>
      </c>
      <c r="J324" s="394">
        <v>113</v>
      </c>
      <c r="K324" s="394">
        <v>7</v>
      </c>
      <c r="L324" s="394">
        <v>1</v>
      </c>
      <c r="M324" s="394">
        <v>50</v>
      </c>
      <c r="N324" s="394">
        <v>15</v>
      </c>
      <c r="O324" s="394">
        <v>0</v>
      </c>
      <c r="P324" s="394">
        <v>7</v>
      </c>
      <c r="Q324" s="395">
        <v>2</v>
      </c>
      <c r="R324" s="684">
        <f t="shared" si="106"/>
        <v>217</v>
      </c>
      <c r="S324" s="696">
        <f>R324/SUM(R323:R325)</f>
        <v>1.4074458425217278E-2</v>
      </c>
      <c r="T324" s="15"/>
      <c r="U324" s="15"/>
      <c r="V324" s="15"/>
      <c r="W324" s="16"/>
      <c r="X324" s="14"/>
      <c r="Y324" s="14"/>
      <c r="Z324" s="14"/>
      <c r="AA324" s="14"/>
      <c r="AB324" s="14"/>
      <c r="AC324" s="14"/>
      <c r="AD324" s="14"/>
      <c r="AE324" s="14"/>
      <c r="AF324" s="14"/>
      <c r="AG324" s="14"/>
      <c r="AH324" s="14"/>
      <c r="AI324" s="14"/>
      <c r="AJ324" s="14"/>
      <c r="AK324" s="14"/>
      <c r="AL324" s="14"/>
      <c r="AM324" s="14"/>
      <c r="AN324" s="14"/>
      <c r="AO324" s="14"/>
    </row>
    <row r="325" spans="1:41" ht="17.25" hidden="1" customHeight="1" thickBot="1" x14ac:dyDescent="0.3">
      <c r="A325" s="2064"/>
      <c r="B325" s="81" t="s">
        <v>441</v>
      </c>
      <c r="C325" s="396">
        <v>48</v>
      </c>
      <c r="D325" s="397">
        <v>210</v>
      </c>
      <c r="E325" s="397">
        <v>193</v>
      </c>
      <c r="F325" s="397">
        <v>88</v>
      </c>
      <c r="G325" s="397">
        <v>73</v>
      </c>
      <c r="H325" s="397">
        <v>0</v>
      </c>
      <c r="I325" s="397">
        <v>0</v>
      </c>
      <c r="J325" s="397">
        <v>7114</v>
      </c>
      <c r="K325" s="397">
        <v>353</v>
      </c>
      <c r="L325" s="397">
        <v>168</v>
      </c>
      <c r="M325" s="397">
        <v>2252</v>
      </c>
      <c r="N325" s="397">
        <v>731</v>
      </c>
      <c r="O325" s="397">
        <v>45</v>
      </c>
      <c r="P325" s="397">
        <v>358</v>
      </c>
      <c r="Q325" s="398">
        <v>304</v>
      </c>
      <c r="R325" s="685">
        <f t="shared" si="106"/>
        <v>11937</v>
      </c>
      <c r="S325" s="696">
        <f>R325/SUM(R323:R325)</f>
        <v>0.77422493189778185</v>
      </c>
      <c r="T325" s="15"/>
      <c r="U325" s="15"/>
      <c r="V325" s="15"/>
      <c r="W325" s="16"/>
      <c r="X325" s="14"/>
      <c r="Y325" s="14"/>
      <c r="Z325" s="14"/>
      <c r="AA325" s="14"/>
      <c r="AB325" s="14"/>
      <c r="AC325" s="14"/>
      <c r="AD325" s="14"/>
      <c r="AE325" s="14"/>
      <c r="AF325" s="14"/>
      <c r="AG325" s="14"/>
      <c r="AH325" s="14"/>
      <c r="AI325" s="14"/>
      <c r="AJ325" s="14"/>
      <c r="AK325" s="14"/>
      <c r="AL325" s="14"/>
      <c r="AM325" s="14"/>
      <c r="AN325" s="14"/>
      <c r="AO325" s="14"/>
    </row>
    <row r="326" spans="1:41" ht="17.25" hidden="1" customHeight="1" x14ac:dyDescent="0.25">
      <c r="A326" s="2063" t="s">
        <v>47</v>
      </c>
      <c r="B326" s="77" t="s">
        <v>78</v>
      </c>
      <c r="C326" s="380">
        <v>1</v>
      </c>
      <c r="D326" s="381">
        <v>17</v>
      </c>
      <c r="E326" s="381">
        <v>19</v>
      </c>
      <c r="F326" s="381">
        <v>9</v>
      </c>
      <c r="G326" s="381">
        <v>2</v>
      </c>
      <c r="H326" s="381">
        <v>0</v>
      </c>
      <c r="I326" s="381">
        <v>0</v>
      </c>
      <c r="J326" s="381">
        <v>363</v>
      </c>
      <c r="K326" s="381">
        <v>36</v>
      </c>
      <c r="L326" s="381">
        <v>10</v>
      </c>
      <c r="M326" s="381">
        <v>150</v>
      </c>
      <c r="N326" s="381">
        <v>42</v>
      </c>
      <c r="O326" s="381">
        <v>8</v>
      </c>
      <c r="P326" s="381">
        <v>8</v>
      </c>
      <c r="Q326" s="382">
        <v>13</v>
      </c>
      <c r="R326" s="680">
        <f t="shared" si="106"/>
        <v>678</v>
      </c>
      <c r="S326" s="698">
        <f>R326/SUM(R326:R328)</f>
        <v>0.1069569332702319</v>
      </c>
      <c r="T326" s="15"/>
      <c r="U326" s="15"/>
      <c r="V326" s="15"/>
      <c r="W326" s="16"/>
      <c r="X326" s="14"/>
      <c r="Y326" s="14"/>
      <c r="Z326" s="14"/>
      <c r="AA326" s="14"/>
      <c r="AB326" s="14"/>
      <c r="AC326" s="14"/>
      <c r="AD326" s="14"/>
      <c r="AE326" s="14"/>
      <c r="AF326" s="14"/>
      <c r="AG326" s="14"/>
      <c r="AH326" s="14"/>
      <c r="AI326" s="14"/>
      <c r="AJ326" s="14"/>
      <c r="AK326" s="14"/>
      <c r="AL326" s="14"/>
      <c r="AM326" s="14"/>
      <c r="AN326" s="14"/>
      <c r="AO326" s="14"/>
    </row>
    <row r="327" spans="1:41" ht="17.25" hidden="1" customHeight="1" x14ac:dyDescent="0.25">
      <c r="A327" s="2062"/>
      <c r="B327" s="78" t="s">
        <v>79</v>
      </c>
      <c r="C327" s="383">
        <v>1</v>
      </c>
      <c r="D327" s="388">
        <v>1</v>
      </c>
      <c r="E327" s="388">
        <v>2</v>
      </c>
      <c r="F327" s="388">
        <v>0</v>
      </c>
      <c r="G327" s="388">
        <v>0</v>
      </c>
      <c r="H327" s="388">
        <v>0</v>
      </c>
      <c r="I327" s="388">
        <v>0</v>
      </c>
      <c r="J327" s="388">
        <v>30</v>
      </c>
      <c r="K327" s="388">
        <v>0</v>
      </c>
      <c r="L327" s="388">
        <v>1</v>
      </c>
      <c r="M327" s="388">
        <v>12</v>
      </c>
      <c r="N327" s="388">
        <v>2</v>
      </c>
      <c r="O327" s="388">
        <v>0</v>
      </c>
      <c r="P327" s="388">
        <v>0</v>
      </c>
      <c r="Q327" s="389">
        <v>1</v>
      </c>
      <c r="R327" s="681">
        <f t="shared" si="106"/>
        <v>50</v>
      </c>
      <c r="S327" s="699">
        <f>R327/SUM(R326:R328)</f>
        <v>7.8876794447073663E-3</v>
      </c>
      <c r="T327" s="15"/>
      <c r="U327" s="15"/>
      <c r="V327" s="15"/>
      <c r="W327" s="16"/>
      <c r="X327" s="14"/>
      <c r="Y327" s="14"/>
      <c r="Z327" s="14"/>
      <c r="AA327" s="14"/>
      <c r="AB327" s="14"/>
      <c r="AC327" s="14"/>
      <c r="AD327" s="14"/>
      <c r="AE327" s="14"/>
      <c r="AF327" s="14"/>
      <c r="AG327" s="14"/>
      <c r="AH327" s="14"/>
      <c r="AI327" s="14"/>
      <c r="AJ327" s="14"/>
      <c r="AK327" s="14"/>
      <c r="AL327" s="14"/>
      <c r="AM327" s="14"/>
      <c r="AN327" s="14"/>
      <c r="AO327" s="14"/>
    </row>
    <row r="328" spans="1:41" ht="17.25" hidden="1" customHeight="1" thickBot="1" x14ac:dyDescent="0.3">
      <c r="A328" s="2062"/>
      <c r="B328" s="125" t="s">
        <v>441</v>
      </c>
      <c r="C328" s="385">
        <v>16</v>
      </c>
      <c r="D328" s="386">
        <v>100</v>
      </c>
      <c r="E328" s="386">
        <v>88</v>
      </c>
      <c r="F328" s="386">
        <v>27</v>
      </c>
      <c r="G328" s="386">
        <v>33</v>
      </c>
      <c r="H328" s="386">
        <v>0</v>
      </c>
      <c r="I328" s="386">
        <v>0</v>
      </c>
      <c r="J328" s="386">
        <v>3553</v>
      </c>
      <c r="K328" s="386">
        <v>167</v>
      </c>
      <c r="L328" s="386">
        <v>59</v>
      </c>
      <c r="M328" s="386">
        <v>953</v>
      </c>
      <c r="N328" s="386">
        <v>337</v>
      </c>
      <c r="O328" s="386">
        <v>17</v>
      </c>
      <c r="P328" s="386">
        <v>147</v>
      </c>
      <c r="Q328" s="387">
        <v>114</v>
      </c>
      <c r="R328" s="682">
        <f t="shared" si="106"/>
        <v>5611</v>
      </c>
      <c r="S328" s="699">
        <f>R328/SUM(R326:R328)</f>
        <v>0.88515538728506071</v>
      </c>
      <c r="T328" s="15"/>
      <c r="U328" s="15"/>
      <c r="V328" s="15"/>
      <c r="W328" s="16"/>
      <c r="X328" s="14"/>
      <c r="Y328" s="14"/>
      <c r="Z328" s="14"/>
      <c r="AA328" s="14"/>
      <c r="AB328" s="14"/>
      <c r="AC328" s="14"/>
      <c r="AD328" s="14"/>
      <c r="AE328" s="14"/>
      <c r="AF328" s="14"/>
      <c r="AG328" s="14"/>
      <c r="AH328" s="14"/>
      <c r="AI328" s="14"/>
      <c r="AJ328" s="14"/>
      <c r="AK328" s="14"/>
      <c r="AL328" s="14"/>
      <c r="AM328" s="14"/>
      <c r="AN328" s="14"/>
      <c r="AO328" s="14"/>
    </row>
    <row r="329" spans="1:41" ht="17.25" hidden="1" customHeight="1" x14ac:dyDescent="0.25">
      <c r="A329" s="2063" t="s">
        <v>77</v>
      </c>
      <c r="B329" s="82" t="s">
        <v>78</v>
      </c>
      <c r="C329" s="399">
        <v>0</v>
      </c>
      <c r="D329" s="400">
        <v>3</v>
      </c>
      <c r="E329" s="400">
        <v>2</v>
      </c>
      <c r="F329" s="400">
        <v>5</v>
      </c>
      <c r="G329" s="400">
        <v>1</v>
      </c>
      <c r="H329" s="400">
        <v>0</v>
      </c>
      <c r="I329" s="400">
        <v>0</v>
      </c>
      <c r="J329" s="400">
        <v>118</v>
      </c>
      <c r="K329" s="400">
        <v>4</v>
      </c>
      <c r="L329" s="400">
        <v>4</v>
      </c>
      <c r="M329" s="400">
        <v>27</v>
      </c>
      <c r="N329" s="400">
        <v>12</v>
      </c>
      <c r="O329" s="400">
        <v>0</v>
      </c>
      <c r="P329" s="400">
        <v>1</v>
      </c>
      <c r="Q329" s="401">
        <v>7</v>
      </c>
      <c r="R329" s="683">
        <f t="shared" si="106"/>
        <v>184</v>
      </c>
      <c r="S329" s="695">
        <f>R329/SUM(R329:R331)</f>
        <v>0.23741935483870968</v>
      </c>
      <c r="T329" s="15"/>
      <c r="U329" s="15"/>
      <c r="V329" s="15"/>
      <c r="W329" s="16"/>
      <c r="X329" s="14"/>
      <c r="Y329" s="14"/>
      <c r="Z329" s="14"/>
      <c r="AA329" s="14"/>
      <c r="AB329" s="14"/>
      <c r="AC329" s="14"/>
      <c r="AD329" s="14"/>
      <c r="AE329" s="14"/>
      <c r="AF329" s="14"/>
      <c r="AG329" s="14"/>
      <c r="AH329" s="14"/>
      <c r="AI329" s="14"/>
      <c r="AJ329" s="14"/>
      <c r="AK329" s="14"/>
      <c r="AL329" s="14"/>
      <c r="AM329" s="14"/>
      <c r="AN329" s="14"/>
      <c r="AO329" s="14"/>
    </row>
    <row r="330" spans="1:41" ht="17.25" hidden="1" customHeight="1" x14ac:dyDescent="0.25">
      <c r="A330" s="2062"/>
      <c r="B330" s="80" t="s">
        <v>79</v>
      </c>
      <c r="C330" s="393">
        <v>2</v>
      </c>
      <c r="D330" s="394">
        <v>0</v>
      </c>
      <c r="E330" s="394">
        <v>1</v>
      </c>
      <c r="F330" s="394">
        <v>0</v>
      </c>
      <c r="G330" s="394">
        <v>0</v>
      </c>
      <c r="H330" s="394">
        <v>0</v>
      </c>
      <c r="I330" s="394">
        <v>0</v>
      </c>
      <c r="J330" s="394">
        <v>18</v>
      </c>
      <c r="K330" s="394">
        <v>1</v>
      </c>
      <c r="L330" s="394">
        <v>0</v>
      </c>
      <c r="M330" s="394">
        <v>3</v>
      </c>
      <c r="N330" s="394">
        <v>3</v>
      </c>
      <c r="O330" s="394">
        <v>0</v>
      </c>
      <c r="P330" s="394">
        <v>1</v>
      </c>
      <c r="Q330" s="395">
        <v>0</v>
      </c>
      <c r="R330" s="684">
        <f t="shared" si="106"/>
        <v>29</v>
      </c>
      <c r="S330" s="696">
        <f>R330/SUM(R329:R331)</f>
        <v>3.741935483870968E-2</v>
      </c>
      <c r="T330" s="15"/>
      <c r="U330" s="15"/>
      <c r="V330" s="15"/>
      <c r="W330" s="16"/>
      <c r="X330" s="14"/>
      <c r="Y330" s="14"/>
      <c r="Z330" s="14"/>
      <c r="AA330" s="14"/>
      <c r="AB330" s="14"/>
      <c r="AC330" s="14"/>
      <c r="AD330" s="14"/>
      <c r="AE330" s="14"/>
      <c r="AF330" s="14"/>
      <c r="AG330" s="14"/>
      <c r="AH330" s="14"/>
      <c r="AI330" s="14"/>
      <c r="AJ330" s="14"/>
      <c r="AK330" s="14"/>
      <c r="AL330" s="14"/>
      <c r="AM330" s="14"/>
      <c r="AN330" s="14"/>
      <c r="AO330" s="14"/>
    </row>
    <row r="331" spans="1:41" ht="17.25" hidden="1" customHeight="1" thickBot="1" x14ac:dyDescent="0.3">
      <c r="A331" s="2065"/>
      <c r="B331" s="160" t="s">
        <v>441</v>
      </c>
      <c r="C331" s="402">
        <v>2</v>
      </c>
      <c r="D331" s="403">
        <v>11</v>
      </c>
      <c r="E331" s="403">
        <v>8</v>
      </c>
      <c r="F331" s="403">
        <v>3</v>
      </c>
      <c r="G331" s="403">
        <v>3</v>
      </c>
      <c r="H331" s="403">
        <v>0</v>
      </c>
      <c r="I331" s="403">
        <v>0</v>
      </c>
      <c r="J331" s="403">
        <v>334</v>
      </c>
      <c r="K331" s="403">
        <v>19</v>
      </c>
      <c r="L331" s="403">
        <v>13</v>
      </c>
      <c r="M331" s="403">
        <v>95</v>
      </c>
      <c r="N331" s="403">
        <v>37</v>
      </c>
      <c r="O331" s="403">
        <v>1</v>
      </c>
      <c r="P331" s="403">
        <v>17</v>
      </c>
      <c r="Q331" s="404">
        <v>19</v>
      </c>
      <c r="R331" s="687">
        <f t="shared" si="106"/>
        <v>562</v>
      </c>
      <c r="S331" s="712">
        <f>R331/SUM(R329:R331)</f>
        <v>0.7251612903225807</v>
      </c>
      <c r="T331" s="15"/>
      <c r="U331" s="15"/>
      <c r="V331" s="15"/>
      <c r="W331" s="16"/>
      <c r="X331" s="14"/>
      <c r="Y331" s="14"/>
      <c r="Z331" s="14"/>
      <c r="AA331" s="14"/>
      <c r="AB331" s="14"/>
      <c r="AC331" s="14"/>
      <c r="AD331" s="14"/>
      <c r="AE331" s="14"/>
      <c r="AF331" s="14"/>
      <c r="AG331" s="14"/>
      <c r="AH331" s="14"/>
      <c r="AI331" s="14"/>
      <c r="AJ331" s="14"/>
      <c r="AK331" s="14"/>
      <c r="AL331" s="14"/>
      <c r="AM331" s="14"/>
      <c r="AN331" s="14"/>
      <c r="AO331" s="14"/>
    </row>
    <row r="332" spans="1:41" ht="17.25" hidden="1" customHeight="1" thickTop="1" x14ac:dyDescent="0.25">
      <c r="A332" s="2062" t="s">
        <v>26</v>
      </c>
      <c r="B332" s="159" t="s">
        <v>78</v>
      </c>
      <c r="C332" s="230">
        <f>SUM(C320,C323,C326,C329)</f>
        <v>5</v>
      </c>
      <c r="D332" s="230">
        <f t="shared" ref="D332:I332" si="107">SUM(D320,D323,D326,D329)</f>
        <v>87</v>
      </c>
      <c r="E332" s="230">
        <f t="shared" si="107"/>
        <v>68</v>
      </c>
      <c r="F332" s="230">
        <f t="shared" si="107"/>
        <v>44</v>
      </c>
      <c r="G332" s="230">
        <f t="shared" si="107"/>
        <v>17</v>
      </c>
      <c r="H332" s="230">
        <f t="shared" si="107"/>
        <v>0</v>
      </c>
      <c r="I332" s="230">
        <f t="shared" si="107"/>
        <v>0</v>
      </c>
      <c r="J332" s="230">
        <f>SUM(J320,J323,J326,J329)</f>
        <v>2305</v>
      </c>
      <c r="K332" s="230">
        <f t="shared" ref="K332:Q332" si="108">SUM(K320,K323,K326,K329)</f>
        <v>247</v>
      </c>
      <c r="L332" s="230">
        <f t="shared" si="108"/>
        <v>50</v>
      </c>
      <c r="M332" s="230">
        <f t="shared" si="108"/>
        <v>873</v>
      </c>
      <c r="N332" s="230">
        <f t="shared" si="108"/>
        <v>237</v>
      </c>
      <c r="O332" s="230">
        <f t="shared" si="108"/>
        <v>30</v>
      </c>
      <c r="P332" s="230">
        <f t="shared" si="108"/>
        <v>95</v>
      </c>
      <c r="Q332" s="231">
        <f t="shared" si="108"/>
        <v>70</v>
      </c>
      <c r="R332" s="655">
        <f>SUM(C332:Q332)</f>
        <v>4128</v>
      </c>
      <c r="S332" s="718">
        <f>R332/SUM(R332:R334)</f>
        <v>0.18208283710467116</v>
      </c>
      <c r="T332" s="15"/>
      <c r="U332" s="15"/>
      <c r="V332" s="15"/>
      <c r="W332" s="16"/>
      <c r="X332" s="14"/>
      <c r="Y332" s="14"/>
      <c r="Z332" s="14"/>
      <c r="AA332" s="14"/>
      <c r="AB332" s="14"/>
      <c r="AC332" s="14"/>
      <c r="AD332" s="14"/>
      <c r="AE332" s="14"/>
      <c r="AF332" s="14"/>
      <c r="AG332" s="14"/>
      <c r="AH332" s="14"/>
      <c r="AI332" s="14"/>
      <c r="AJ332" s="14"/>
      <c r="AK332" s="14"/>
      <c r="AL332" s="14"/>
      <c r="AM332" s="14"/>
      <c r="AN332" s="14"/>
      <c r="AO332" s="14"/>
    </row>
    <row r="333" spans="1:41" ht="17.25" hidden="1" customHeight="1" x14ac:dyDescent="0.25">
      <c r="A333" s="2062"/>
      <c r="B333" s="78" t="s">
        <v>79</v>
      </c>
      <c r="C333" s="233">
        <f>SUM(C321,C324,C327,C330)</f>
        <v>5</v>
      </c>
      <c r="D333" s="233">
        <f t="shared" ref="D333:Q333" si="109">SUM(D321,D324,D327,D330)</f>
        <v>5</v>
      </c>
      <c r="E333" s="233">
        <f t="shared" si="109"/>
        <v>14</v>
      </c>
      <c r="F333" s="233">
        <f t="shared" si="109"/>
        <v>4</v>
      </c>
      <c r="G333" s="233">
        <f t="shared" si="109"/>
        <v>1</v>
      </c>
      <c r="H333" s="233">
        <f t="shared" si="109"/>
        <v>0</v>
      </c>
      <c r="I333" s="233">
        <f t="shared" si="109"/>
        <v>0</v>
      </c>
      <c r="J333" s="233">
        <f t="shared" si="109"/>
        <v>161</v>
      </c>
      <c r="K333" s="233">
        <f t="shared" si="109"/>
        <v>8</v>
      </c>
      <c r="L333" s="233">
        <f t="shared" si="109"/>
        <v>2</v>
      </c>
      <c r="M333" s="233">
        <f t="shared" si="109"/>
        <v>65</v>
      </c>
      <c r="N333" s="233">
        <f t="shared" si="109"/>
        <v>20</v>
      </c>
      <c r="O333" s="233">
        <f t="shared" si="109"/>
        <v>0</v>
      </c>
      <c r="P333" s="233">
        <f t="shared" si="109"/>
        <v>8</v>
      </c>
      <c r="Q333" s="234">
        <f t="shared" si="109"/>
        <v>3</v>
      </c>
      <c r="R333" s="652">
        <f>SUM(C333:Q333)</f>
        <v>296</v>
      </c>
      <c r="S333" s="718">
        <f>R333/SUM(R332:R334)</f>
        <v>1.3056327466807816E-2</v>
      </c>
      <c r="T333" s="15"/>
      <c r="U333" s="15"/>
      <c r="V333" s="15"/>
      <c r="W333" s="16"/>
      <c r="X333" s="14"/>
      <c r="Y333" s="14"/>
      <c r="Z333" s="14"/>
      <c r="AA333" s="14"/>
      <c r="AB333" s="14"/>
      <c r="AC333" s="14"/>
      <c r="AD333" s="14"/>
      <c r="AE333" s="14"/>
      <c r="AF333" s="14"/>
      <c r="AG333" s="14"/>
      <c r="AH333" s="14"/>
      <c r="AI333" s="14"/>
      <c r="AJ333" s="14"/>
      <c r="AK333" s="14"/>
      <c r="AL333" s="14"/>
      <c r="AM333" s="14"/>
      <c r="AN333" s="14"/>
      <c r="AO333" s="14"/>
    </row>
    <row r="334" spans="1:41" ht="17.25" hidden="1" customHeight="1" thickBot="1" x14ac:dyDescent="0.3">
      <c r="A334" s="2064"/>
      <c r="B334" s="79" t="s">
        <v>441</v>
      </c>
      <c r="C334" s="288">
        <f>SUM(C322,C325,C328,C331)</f>
        <v>67</v>
      </c>
      <c r="D334" s="288">
        <f t="shared" ref="D334:Q334" si="110">SUM(D322,D325,D328,D331)</f>
        <v>323</v>
      </c>
      <c r="E334" s="288">
        <f t="shared" si="110"/>
        <v>294</v>
      </c>
      <c r="F334" s="288">
        <f t="shared" si="110"/>
        <v>120</v>
      </c>
      <c r="G334" s="288">
        <f t="shared" si="110"/>
        <v>109</v>
      </c>
      <c r="H334" s="288">
        <f t="shared" si="110"/>
        <v>0</v>
      </c>
      <c r="I334" s="288">
        <f t="shared" si="110"/>
        <v>0</v>
      </c>
      <c r="J334" s="288">
        <f t="shared" si="110"/>
        <v>11085</v>
      </c>
      <c r="K334" s="288">
        <f t="shared" si="110"/>
        <v>539</v>
      </c>
      <c r="L334" s="288">
        <f t="shared" si="110"/>
        <v>242</v>
      </c>
      <c r="M334" s="288">
        <f t="shared" si="110"/>
        <v>3328</v>
      </c>
      <c r="N334" s="288">
        <f t="shared" si="110"/>
        <v>1113</v>
      </c>
      <c r="O334" s="288">
        <f t="shared" si="110"/>
        <v>63</v>
      </c>
      <c r="P334" s="288">
        <f t="shared" si="110"/>
        <v>526</v>
      </c>
      <c r="Q334" s="653">
        <f t="shared" si="110"/>
        <v>438</v>
      </c>
      <c r="R334" s="654">
        <f>SUM(C334:Q334)</f>
        <v>18247</v>
      </c>
      <c r="S334" s="718">
        <f>R334/SUM(R332:R334)</f>
        <v>0.80486083542852105</v>
      </c>
      <c r="T334" s="15"/>
      <c r="U334" s="15"/>
      <c r="V334" s="15"/>
      <c r="W334" s="16"/>
      <c r="X334" s="14"/>
      <c r="Y334" s="14"/>
      <c r="Z334" s="14"/>
      <c r="AA334" s="14"/>
      <c r="AB334" s="14"/>
      <c r="AC334" s="14"/>
      <c r="AD334" s="14"/>
      <c r="AE334" s="14"/>
      <c r="AF334" s="14"/>
      <c r="AG334" s="14"/>
      <c r="AH334" s="14"/>
      <c r="AI334" s="14"/>
      <c r="AJ334" s="14"/>
      <c r="AK334" s="14"/>
      <c r="AL334" s="14"/>
      <c r="AM334" s="14"/>
      <c r="AN334" s="14"/>
      <c r="AO334" s="14"/>
    </row>
    <row r="335" spans="1:41" ht="15.75" hidden="1" customHeight="1" x14ac:dyDescent="0.25">
      <c r="A335" s="2063" t="s">
        <v>43</v>
      </c>
      <c r="B335" s="82" t="s">
        <v>78</v>
      </c>
      <c r="C335" s="702">
        <f t="shared" ref="C335:R335" si="111">C332/SUM(C332:C334)</f>
        <v>6.4935064935064929E-2</v>
      </c>
      <c r="D335" s="703">
        <f t="shared" si="111"/>
        <v>0.20963855421686747</v>
      </c>
      <c r="E335" s="703">
        <f t="shared" si="111"/>
        <v>0.18085106382978725</v>
      </c>
      <c r="F335" s="703">
        <f t="shared" si="111"/>
        <v>0.26190476190476192</v>
      </c>
      <c r="G335" s="703">
        <f t="shared" si="111"/>
        <v>0.13385826771653545</v>
      </c>
      <c r="H335" s="703">
        <v>0</v>
      </c>
      <c r="I335" s="703">
        <v>0</v>
      </c>
      <c r="J335" s="703">
        <f t="shared" si="111"/>
        <v>0.1700981477381743</v>
      </c>
      <c r="K335" s="703">
        <f t="shared" si="111"/>
        <v>0.31108312342569272</v>
      </c>
      <c r="L335" s="703">
        <f t="shared" si="111"/>
        <v>0.17006802721088435</v>
      </c>
      <c r="M335" s="703">
        <f t="shared" si="111"/>
        <v>0.20464135021097046</v>
      </c>
      <c r="N335" s="703">
        <f t="shared" si="111"/>
        <v>0.17299270072992701</v>
      </c>
      <c r="O335" s="703">
        <f t="shared" si="111"/>
        <v>0.32258064516129031</v>
      </c>
      <c r="P335" s="703">
        <f t="shared" si="111"/>
        <v>0.15103338632750399</v>
      </c>
      <c r="Q335" s="817">
        <f t="shared" si="111"/>
        <v>0.13698630136986301</v>
      </c>
      <c r="R335" s="1266">
        <f t="shared" si="111"/>
        <v>0.18208283710467116</v>
      </c>
      <c r="S335" s="2045"/>
      <c r="T335" s="15"/>
      <c r="U335" s="15"/>
      <c r="V335" s="15"/>
      <c r="W335" s="16"/>
      <c r="X335" s="14"/>
      <c r="Y335" s="14"/>
      <c r="Z335" s="14"/>
      <c r="AA335" s="14"/>
      <c r="AB335" s="14"/>
      <c r="AC335" s="14"/>
      <c r="AD335" s="14"/>
      <c r="AE335" s="14"/>
      <c r="AF335" s="14"/>
      <c r="AG335" s="14"/>
      <c r="AH335" s="14"/>
      <c r="AI335" s="14"/>
      <c r="AJ335" s="14"/>
      <c r="AK335" s="14"/>
      <c r="AL335" s="14"/>
      <c r="AM335" s="14"/>
      <c r="AN335" s="14"/>
      <c r="AO335" s="14"/>
    </row>
    <row r="336" spans="1:41" ht="15.75" hidden="1" customHeight="1" x14ac:dyDescent="0.25">
      <c r="A336" s="2062"/>
      <c r="B336" s="80" t="s">
        <v>79</v>
      </c>
      <c r="C336" s="705">
        <f t="shared" ref="C336:R336" si="112">C333/SUM(C332:C334)</f>
        <v>6.4935064935064929E-2</v>
      </c>
      <c r="D336" s="706">
        <f t="shared" si="112"/>
        <v>1.2048192771084338E-2</v>
      </c>
      <c r="E336" s="706">
        <f t="shared" si="112"/>
        <v>3.7234042553191488E-2</v>
      </c>
      <c r="F336" s="706">
        <f t="shared" si="112"/>
        <v>2.3809523809523808E-2</v>
      </c>
      <c r="G336" s="706">
        <f t="shared" si="112"/>
        <v>7.874015748031496E-3</v>
      </c>
      <c r="H336" s="706">
        <v>0</v>
      </c>
      <c r="I336" s="706">
        <v>0</v>
      </c>
      <c r="J336" s="706">
        <f t="shared" si="112"/>
        <v>1.1881041989521069E-2</v>
      </c>
      <c r="K336" s="706">
        <f t="shared" si="112"/>
        <v>1.0075566750629723E-2</v>
      </c>
      <c r="L336" s="706">
        <f t="shared" si="112"/>
        <v>6.8027210884353739E-3</v>
      </c>
      <c r="M336" s="706">
        <f t="shared" si="112"/>
        <v>1.5236755743084857E-2</v>
      </c>
      <c r="N336" s="706">
        <f t="shared" si="112"/>
        <v>1.4598540145985401E-2</v>
      </c>
      <c r="O336" s="706">
        <v>0.01</v>
      </c>
      <c r="P336" s="706">
        <f t="shared" si="112"/>
        <v>1.2718600953895072E-2</v>
      </c>
      <c r="Q336" s="818">
        <f t="shared" si="112"/>
        <v>5.8708414872798431E-3</v>
      </c>
      <c r="R336" s="701">
        <f t="shared" si="112"/>
        <v>1.3056327466807816E-2</v>
      </c>
      <c r="S336" s="2046"/>
      <c r="T336" s="15"/>
      <c r="U336" s="15"/>
      <c r="V336" s="15"/>
      <c r="W336" s="16"/>
      <c r="X336" s="14"/>
      <c r="Y336" s="14"/>
      <c r="Z336" s="14"/>
      <c r="AA336" s="14"/>
      <c r="AB336" s="14"/>
      <c r="AC336" s="14"/>
      <c r="AD336" s="14"/>
      <c r="AE336" s="14"/>
      <c r="AF336" s="14"/>
      <c r="AG336" s="14"/>
      <c r="AH336" s="14"/>
      <c r="AI336" s="14"/>
      <c r="AJ336" s="14"/>
      <c r="AK336" s="14"/>
      <c r="AL336" s="14"/>
      <c r="AM336" s="14"/>
      <c r="AN336" s="14"/>
      <c r="AO336" s="14"/>
    </row>
    <row r="337" spans="1:41" ht="18.75" hidden="1" customHeight="1" thickBot="1" x14ac:dyDescent="0.3">
      <c r="A337" s="2064"/>
      <c r="B337" s="81" t="s">
        <v>441</v>
      </c>
      <c r="C337" s="715">
        <f t="shared" ref="C337:R337" si="113">C334/SUM(C332:C334)</f>
        <v>0.87012987012987009</v>
      </c>
      <c r="D337" s="716">
        <f t="shared" si="113"/>
        <v>0.77831325301204823</v>
      </c>
      <c r="E337" s="716">
        <f t="shared" si="113"/>
        <v>0.78191489361702127</v>
      </c>
      <c r="F337" s="716">
        <f t="shared" si="113"/>
        <v>0.7142857142857143</v>
      </c>
      <c r="G337" s="716">
        <f t="shared" si="113"/>
        <v>0.8582677165354331</v>
      </c>
      <c r="H337" s="716">
        <v>0</v>
      </c>
      <c r="I337" s="716">
        <v>0</v>
      </c>
      <c r="J337" s="716">
        <f t="shared" si="113"/>
        <v>0.81802081027230467</v>
      </c>
      <c r="K337" s="716">
        <f t="shared" si="113"/>
        <v>0.67884130982367763</v>
      </c>
      <c r="L337" s="716">
        <f t="shared" si="113"/>
        <v>0.8231292517006803</v>
      </c>
      <c r="M337" s="716">
        <f t="shared" si="113"/>
        <v>0.78012189404594467</v>
      </c>
      <c r="N337" s="716">
        <f t="shared" si="113"/>
        <v>0.81240875912408761</v>
      </c>
      <c r="O337" s="716">
        <f t="shared" si="113"/>
        <v>0.67741935483870963</v>
      </c>
      <c r="P337" s="716">
        <f t="shared" si="113"/>
        <v>0.83624801271860094</v>
      </c>
      <c r="Q337" s="819">
        <f t="shared" si="113"/>
        <v>0.8571428571428571</v>
      </c>
      <c r="R337" s="1267">
        <f t="shared" si="113"/>
        <v>0.80486083542852105</v>
      </c>
      <c r="S337" s="2047"/>
      <c r="T337" s="15"/>
      <c r="U337" s="15"/>
      <c r="V337" s="17"/>
      <c r="W337" s="16"/>
      <c r="X337" s="14"/>
      <c r="Y337" s="14"/>
      <c r="Z337" s="14"/>
      <c r="AA337" s="14"/>
      <c r="AB337" s="14"/>
      <c r="AC337" s="14"/>
      <c r="AD337" s="14"/>
      <c r="AE337" s="14"/>
      <c r="AF337" s="14"/>
      <c r="AG337" s="14"/>
      <c r="AH337" s="14"/>
      <c r="AI337" s="14"/>
      <c r="AJ337" s="14"/>
      <c r="AK337" s="14"/>
      <c r="AL337" s="14"/>
      <c r="AM337" s="14"/>
      <c r="AN337" s="14"/>
      <c r="AO337" s="14"/>
    </row>
    <row r="338" spans="1:41" ht="20.25" hidden="1" customHeight="1" thickBot="1" x14ac:dyDescent="0.3">
      <c r="A338" s="2048" t="s">
        <v>710</v>
      </c>
      <c r="B338" s="2049"/>
      <c r="C338" s="2049"/>
      <c r="D338" s="2049"/>
      <c r="E338" s="2049"/>
      <c r="F338" s="2049"/>
      <c r="G338" s="2049"/>
      <c r="H338" s="2049"/>
      <c r="I338" s="2049"/>
      <c r="J338" s="2049"/>
      <c r="K338" s="2049"/>
      <c r="L338" s="2049"/>
      <c r="M338" s="2049"/>
      <c r="N338" s="2049"/>
      <c r="O338" s="2049"/>
      <c r="P338" s="2049"/>
      <c r="Q338" s="2049"/>
      <c r="R338" s="2049"/>
      <c r="S338" s="2050"/>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spans="1:41" ht="71.25" hidden="1" customHeight="1" thickBot="1" x14ac:dyDescent="0.3">
      <c r="A339" s="75"/>
      <c r="B339" s="161" t="s">
        <v>97</v>
      </c>
      <c r="C339" s="724" t="s">
        <v>80</v>
      </c>
      <c r="D339" s="170" t="s">
        <v>81</v>
      </c>
      <c r="E339" s="170" t="s">
        <v>82</v>
      </c>
      <c r="F339" s="170" t="s">
        <v>83</v>
      </c>
      <c r="G339" s="170" t="s">
        <v>84</v>
      </c>
      <c r="H339" s="170" t="s">
        <v>85</v>
      </c>
      <c r="I339" s="170" t="s">
        <v>86</v>
      </c>
      <c r="J339" s="170" t="s">
        <v>87</v>
      </c>
      <c r="K339" s="170" t="s">
        <v>88</v>
      </c>
      <c r="L339" s="170" t="s">
        <v>89</v>
      </c>
      <c r="M339" s="170" t="s">
        <v>90</v>
      </c>
      <c r="N339" s="170" t="s">
        <v>91</v>
      </c>
      <c r="O339" s="170" t="s">
        <v>92</v>
      </c>
      <c r="P339" s="170" t="s">
        <v>93</v>
      </c>
      <c r="Q339" s="171" t="s">
        <v>94</v>
      </c>
      <c r="R339" s="161" t="s">
        <v>95</v>
      </c>
      <c r="S339" s="161" t="s">
        <v>442</v>
      </c>
      <c r="T339" s="15"/>
      <c r="U339" s="15"/>
      <c r="V339" s="15"/>
      <c r="W339" s="16"/>
      <c r="X339" s="14"/>
      <c r="Y339" s="15"/>
      <c r="Z339" s="15"/>
      <c r="AA339" s="15"/>
      <c r="AB339" s="15"/>
      <c r="AC339" s="15"/>
      <c r="AD339" s="15"/>
      <c r="AE339" s="15"/>
      <c r="AF339" s="15"/>
      <c r="AG339" s="15"/>
      <c r="AH339" s="15"/>
      <c r="AI339" s="15"/>
      <c r="AJ339" s="15"/>
      <c r="AK339" s="15"/>
      <c r="AL339" s="15"/>
      <c r="AM339" s="15"/>
      <c r="AN339" s="15"/>
      <c r="AO339" s="16"/>
    </row>
    <row r="340" spans="1:41" ht="16.5" hidden="1" thickBot="1" x14ac:dyDescent="0.3">
      <c r="A340" s="2051" t="s">
        <v>76</v>
      </c>
      <c r="B340" s="2052"/>
      <c r="C340" s="2052"/>
      <c r="D340" s="2052"/>
      <c r="E340" s="2052"/>
      <c r="F340" s="2052"/>
      <c r="G340" s="2052"/>
      <c r="H340" s="2052"/>
      <c r="I340" s="2052"/>
      <c r="J340" s="2052"/>
      <c r="K340" s="2052"/>
      <c r="L340" s="2052"/>
      <c r="M340" s="2052"/>
      <c r="N340" s="2052"/>
      <c r="O340" s="2052"/>
      <c r="P340" s="2052"/>
      <c r="Q340" s="2052"/>
      <c r="R340" s="2052"/>
      <c r="S340" s="2053"/>
      <c r="T340" s="15"/>
      <c r="U340" s="15"/>
      <c r="V340" s="15"/>
      <c r="W340" s="16"/>
      <c r="X340" s="14"/>
      <c r="Y340" s="15"/>
      <c r="Z340" s="15"/>
      <c r="AA340" s="15"/>
      <c r="AB340" s="15"/>
      <c r="AC340" s="15"/>
      <c r="AD340" s="15"/>
      <c r="AE340" s="15"/>
      <c r="AF340" s="17"/>
      <c r="AG340" s="15"/>
      <c r="AH340" s="15"/>
      <c r="AI340" s="15"/>
      <c r="AJ340" s="15"/>
      <c r="AK340" s="15"/>
      <c r="AL340" s="15"/>
      <c r="AM340" s="15"/>
      <c r="AN340" s="17"/>
      <c r="AO340" s="16"/>
    </row>
    <row r="341" spans="1:41" ht="17.25" hidden="1" customHeight="1" x14ac:dyDescent="0.25">
      <c r="A341" s="2063" t="s">
        <v>44</v>
      </c>
      <c r="B341" s="77" t="s">
        <v>78</v>
      </c>
      <c r="C341" s="1043">
        <v>10</v>
      </c>
      <c r="D341" s="1044">
        <v>18</v>
      </c>
      <c r="E341" s="1044">
        <v>28</v>
      </c>
      <c r="F341" s="1044">
        <v>20</v>
      </c>
      <c r="G341" s="1044">
        <v>8</v>
      </c>
      <c r="H341" s="1044">
        <v>0</v>
      </c>
      <c r="I341" s="1044">
        <v>3</v>
      </c>
      <c r="J341" s="1044">
        <v>920</v>
      </c>
      <c r="K341" s="1044">
        <v>80</v>
      </c>
      <c r="L341" s="1044">
        <v>16</v>
      </c>
      <c r="M341" s="1044">
        <v>197</v>
      </c>
      <c r="N341" s="1045">
        <v>84</v>
      </c>
      <c r="O341" s="1044">
        <v>8</v>
      </c>
      <c r="P341" s="1044">
        <v>37</v>
      </c>
      <c r="Q341" s="1046">
        <v>59</v>
      </c>
      <c r="R341" s="651">
        <f t="shared" ref="R341:R349" si="114">SUM(C341:Q341)</f>
        <v>1488</v>
      </c>
      <c r="S341" s="698">
        <f>R341/SUM(R341:R343)</f>
        <v>0.36886465047099654</v>
      </c>
      <c r="T341" s="15"/>
      <c r="U341" s="15"/>
      <c r="V341" s="15"/>
      <c r="W341" s="16"/>
      <c r="X341" s="14"/>
      <c r="Y341" s="15"/>
      <c r="Z341" s="15"/>
      <c r="AA341" s="15"/>
      <c r="AB341" s="15"/>
      <c r="AC341" s="15"/>
      <c r="AD341" s="15"/>
      <c r="AE341" s="15"/>
      <c r="AF341" s="17"/>
      <c r="AG341" s="15"/>
      <c r="AH341" s="15"/>
      <c r="AI341" s="15"/>
      <c r="AJ341" s="15"/>
      <c r="AK341" s="15"/>
      <c r="AL341" s="15"/>
      <c r="AM341" s="15"/>
      <c r="AN341" s="17"/>
      <c r="AO341" s="16"/>
    </row>
    <row r="342" spans="1:41" ht="17.25" hidden="1" customHeight="1" x14ac:dyDescent="0.25">
      <c r="A342" s="2062"/>
      <c r="B342" s="78" t="s">
        <v>79</v>
      </c>
      <c r="C342" s="1047">
        <v>0</v>
      </c>
      <c r="D342" s="1048">
        <v>0</v>
      </c>
      <c r="E342" s="1048">
        <v>1</v>
      </c>
      <c r="F342" s="1048">
        <v>1</v>
      </c>
      <c r="G342" s="1048">
        <v>1</v>
      </c>
      <c r="H342" s="1048">
        <v>0</v>
      </c>
      <c r="I342" s="1048">
        <v>0</v>
      </c>
      <c r="J342" s="1048">
        <v>43</v>
      </c>
      <c r="K342" s="1048">
        <v>2</v>
      </c>
      <c r="L342" s="1048">
        <v>0</v>
      </c>
      <c r="M342" s="1048">
        <v>6</v>
      </c>
      <c r="N342" s="1049">
        <v>2</v>
      </c>
      <c r="O342" s="1048">
        <v>1</v>
      </c>
      <c r="P342" s="1048">
        <v>0</v>
      </c>
      <c r="Q342" s="1050">
        <v>1</v>
      </c>
      <c r="R342" s="652">
        <f t="shared" si="114"/>
        <v>58</v>
      </c>
      <c r="S342" s="699">
        <f>R342/SUM(R341:R343)</f>
        <v>1.4377788795240456E-2</v>
      </c>
      <c r="T342" s="15"/>
      <c r="U342" s="15"/>
      <c r="V342" s="15"/>
      <c r="W342" s="16"/>
      <c r="X342" s="14"/>
      <c r="Y342" s="15"/>
      <c r="Z342" s="15"/>
      <c r="AA342" s="15"/>
      <c r="AB342" s="15"/>
      <c r="AC342" s="15"/>
      <c r="AD342" s="15"/>
      <c r="AE342" s="15"/>
      <c r="AF342" s="17"/>
      <c r="AG342" s="15"/>
      <c r="AH342" s="15"/>
      <c r="AI342" s="15"/>
      <c r="AJ342" s="15"/>
      <c r="AK342" s="15"/>
      <c r="AL342" s="15"/>
      <c r="AM342" s="15"/>
      <c r="AN342" s="17"/>
      <c r="AO342" s="16"/>
    </row>
    <row r="343" spans="1:41" ht="17.25" hidden="1" customHeight="1" thickBot="1" x14ac:dyDescent="0.3">
      <c r="A343" s="2064"/>
      <c r="B343" s="79" t="s">
        <v>441</v>
      </c>
      <c r="C343" s="1047">
        <v>10</v>
      </c>
      <c r="D343" s="1048">
        <v>41</v>
      </c>
      <c r="E343" s="1048">
        <v>46</v>
      </c>
      <c r="F343" s="1048">
        <v>13</v>
      </c>
      <c r="G343" s="1048">
        <v>14</v>
      </c>
      <c r="H343" s="1048">
        <v>0</v>
      </c>
      <c r="I343" s="1048">
        <v>3</v>
      </c>
      <c r="J343" s="1048">
        <v>1567</v>
      </c>
      <c r="K343" s="1048">
        <v>69</v>
      </c>
      <c r="L343" s="1048">
        <v>24</v>
      </c>
      <c r="M343" s="1048">
        <v>389</v>
      </c>
      <c r="N343" s="1049">
        <v>162</v>
      </c>
      <c r="O343" s="1048">
        <v>12</v>
      </c>
      <c r="P343" s="1048">
        <v>72</v>
      </c>
      <c r="Q343" s="1050">
        <v>66</v>
      </c>
      <c r="R343" s="654">
        <f t="shared" si="114"/>
        <v>2488</v>
      </c>
      <c r="S343" s="709">
        <f>R343/SUM(R341:R343)</f>
        <v>0.61675756073376298</v>
      </c>
      <c r="T343" s="15"/>
      <c r="U343" s="15"/>
      <c r="V343" s="15"/>
      <c r="W343" s="16"/>
      <c r="X343" s="14"/>
      <c r="Y343" s="15"/>
      <c r="Z343" s="15"/>
      <c r="AA343" s="15"/>
      <c r="AB343" s="15"/>
      <c r="AC343" s="15"/>
      <c r="AD343" s="15"/>
      <c r="AE343" s="15"/>
      <c r="AF343" s="15"/>
      <c r="AG343" s="15"/>
      <c r="AH343" s="15"/>
      <c r="AI343" s="15"/>
      <c r="AJ343" s="15"/>
      <c r="AK343" s="15"/>
      <c r="AL343" s="15"/>
      <c r="AM343" s="15"/>
      <c r="AN343" s="15"/>
      <c r="AO343" s="16"/>
    </row>
    <row r="344" spans="1:41" ht="17.25" hidden="1" customHeight="1" x14ac:dyDescent="0.25">
      <c r="A344" s="2063" t="s">
        <v>48</v>
      </c>
      <c r="B344" s="82" t="s">
        <v>78</v>
      </c>
      <c r="C344" s="1051">
        <v>2</v>
      </c>
      <c r="D344" s="1052">
        <v>31</v>
      </c>
      <c r="E344" s="1052">
        <v>34</v>
      </c>
      <c r="F344" s="1052">
        <v>30</v>
      </c>
      <c r="G344" s="1052">
        <v>11</v>
      </c>
      <c r="H344" s="1052">
        <v>0</v>
      </c>
      <c r="I344" s="1052">
        <v>3</v>
      </c>
      <c r="J344" s="1052">
        <v>1104</v>
      </c>
      <c r="K344" s="1052">
        <v>111</v>
      </c>
      <c r="L344" s="1052">
        <v>18</v>
      </c>
      <c r="M344" s="1052">
        <v>512</v>
      </c>
      <c r="N344" s="1053">
        <v>104</v>
      </c>
      <c r="O344" s="1052">
        <v>4</v>
      </c>
      <c r="P344" s="1052">
        <v>41</v>
      </c>
      <c r="Q344" s="1054">
        <v>25</v>
      </c>
      <c r="R344" s="665">
        <f t="shared" si="114"/>
        <v>2030</v>
      </c>
      <c r="S344" s="695">
        <f>R344/SUM(R344:R346)</f>
        <v>0.22583157192123707</v>
      </c>
      <c r="T344" s="15"/>
      <c r="U344" s="15"/>
      <c r="V344" s="15"/>
      <c r="W344" s="16"/>
      <c r="X344" s="14"/>
      <c r="Y344" s="15"/>
      <c r="Z344" s="15"/>
      <c r="AA344" s="15"/>
      <c r="AB344" s="15"/>
      <c r="AC344" s="15"/>
      <c r="AD344" s="15"/>
      <c r="AE344" s="15"/>
      <c r="AF344" s="15"/>
      <c r="AG344" s="15"/>
      <c r="AH344" s="15"/>
      <c r="AI344" s="15"/>
      <c r="AJ344" s="15"/>
      <c r="AK344" s="15"/>
      <c r="AL344" s="15"/>
      <c r="AM344" s="15"/>
      <c r="AN344" s="15"/>
      <c r="AO344" s="16"/>
    </row>
    <row r="345" spans="1:41" ht="17.25" hidden="1" customHeight="1" x14ac:dyDescent="0.25">
      <c r="A345" s="2062"/>
      <c r="B345" s="80" t="s">
        <v>79</v>
      </c>
      <c r="C345" s="1051">
        <v>0</v>
      </c>
      <c r="D345" s="1052">
        <v>1</v>
      </c>
      <c r="E345" s="1052">
        <v>1</v>
      </c>
      <c r="F345" s="1052">
        <v>0</v>
      </c>
      <c r="G345" s="1052">
        <v>0</v>
      </c>
      <c r="H345" s="1052">
        <v>0</v>
      </c>
      <c r="I345" s="1052">
        <v>0</v>
      </c>
      <c r="J345" s="1052">
        <v>67</v>
      </c>
      <c r="K345" s="1052">
        <v>4</v>
      </c>
      <c r="L345" s="1052">
        <v>1</v>
      </c>
      <c r="M345" s="1052">
        <v>10</v>
      </c>
      <c r="N345" s="1053">
        <v>6</v>
      </c>
      <c r="O345" s="1052">
        <v>0</v>
      </c>
      <c r="P345" s="1052">
        <v>1</v>
      </c>
      <c r="Q345" s="1054">
        <v>1</v>
      </c>
      <c r="R345" s="666">
        <f t="shared" si="114"/>
        <v>92</v>
      </c>
      <c r="S345" s="696">
        <f>R345/SUM(R344:R346)</f>
        <v>1.0234731338302369E-2</v>
      </c>
      <c r="T345" s="15"/>
      <c r="U345" s="15"/>
      <c r="V345" s="15"/>
      <c r="W345" s="16"/>
      <c r="X345" s="14"/>
      <c r="Y345" s="15"/>
      <c r="Z345" s="15"/>
      <c r="AA345" s="15"/>
      <c r="AB345" s="15"/>
      <c r="AC345" s="15"/>
      <c r="AD345" s="15"/>
      <c r="AE345" s="15"/>
      <c r="AF345" s="15"/>
      <c r="AG345" s="15"/>
      <c r="AH345" s="15"/>
      <c r="AI345" s="15"/>
      <c r="AJ345" s="15"/>
      <c r="AK345" s="15"/>
      <c r="AL345" s="15"/>
      <c r="AM345" s="15"/>
      <c r="AN345" s="15"/>
      <c r="AO345" s="16"/>
    </row>
    <row r="346" spans="1:41" ht="17.25" hidden="1" customHeight="1" thickBot="1" x14ac:dyDescent="0.3">
      <c r="A346" s="2064"/>
      <c r="B346" s="81" t="s">
        <v>441</v>
      </c>
      <c r="C346" s="1059">
        <v>22</v>
      </c>
      <c r="D346" s="1060">
        <v>138</v>
      </c>
      <c r="E346" s="1060">
        <v>100</v>
      </c>
      <c r="F346" s="1060">
        <v>51</v>
      </c>
      <c r="G346" s="1060">
        <v>54</v>
      </c>
      <c r="H346" s="1060">
        <v>0</v>
      </c>
      <c r="I346" s="1060">
        <v>8</v>
      </c>
      <c r="J346" s="1060">
        <v>4150</v>
      </c>
      <c r="K346" s="1060">
        <v>195</v>
      </c>
      <c r="L346" s="1060">
        <v>91</v>
      </c>
      <c r="M346" s="1060">
        <v>1261</v>
      </c>
      <c r="N346" s="1061">
        <v>391</v>
      </c>
      <c r="O346" s="1060">
        <v>30</v>
      </c>
      <c r="P346" s="1060">
        <v>225</v>
      </c>
      <c r="Q346" s="1062">
        <v>151</v>
      </c>
      <c r="R346" s="667">
        <f t="shared" si="114"/>
        <v>6867</v>
      </c>
      <c r="S346" s="697">
        <f>R346/SUM(R344:R346)</f>
        <v>0.76393369674046052</v>
      </c>
      <c r="T346" s="15"/>
      <c r="U346" s="15"/>
      <c r="V346" s="15"/>
      <c r="W346" s="16"/>
      <c r="X346" s="14"/>
      <c r="Y346" s="15"/>
      <c r="Z346" s="15"/>
      <c r="AA346" s="15"/>
      <c r="AB346" s="15"/>
      <c r="AC346" s="15"/>
      <c r="AD346" s="15"/>
      <c r="AE346" s="15"/>
      <c r="AF346" s="15"/>
      <c r="AG346" s="15"/>
      <c r="AH346" s="15"/>
      <c r="AI346" s="15"/>
      <c r="AJ346" s="15"/>
      <c r="AK346" s="15"/>
      <c r="AL346" s="15"/>
      <c r="AM346" s="15"/>
      <c r="AN346" s="15"/>
      <c r="AO346" s="16"/>
    </row>
    <row r="347" spans="1:41" ht="17.25" hidden="1" customHeight="1" x14ac:dyDescent="0.25">
      <c r="A347" s="2063" t="s">
        <v>45</v>
      </c>
      <c r="B347" s="77" t="s">
        <v>78</v>
      </c>
      <c r="C347" s="1067">
        <v>1</v>
      </c>
      <c r="D347" s="1068">
        <v>9</v>
      </c>
      <c r="E347" s="1068">
        <v>17</v>
      </c>
      <c r="F347" s="1068">
        <v>9</v>
      </c>
      <c r="G347" s="1068">
        <v>3</v>
      </c>
      <c r="H347" s="1068">
        <v>0</v>
      </c>
      <c r="I347" s="1068">
        <v>1</v>
      </c>
      <c r="J347" s="1068">
        <v>342</v>
      </c>
      <c r="K347" s="1068">
        <v>33</v>
      </c>
      <c r="L347" s="1068">
        <v>10</v>
      </c>
      <c r="M347" s="1068">
        <v>141</v>
      </c>
      <c r="N347" s="1069">
        <v>47</v>
      </c>
      <c r="O347" s="1068">
        <v>1</v>
      </c>
      <c r="P347" s="1068">
        <v>18</v>
      </c>
      <c r="Q347" s="1070">
        <v>8</v>
      </c>
      <c r="R347" s="651">
        <f t="shared" si="114"/>
        <v>640</v>
      </c>
      <c r="S347" s="698">
        <f>R347/SUM(R347:R349)</f>
        <v>6.3159972367512085E-2</v>
      </c>
      <c r="T347" s="15"/>
      <c r="U347" s="15"/>
      <c r="V347" s="15"/>
      <c r="W347" s="16"/>
      <c r="X347" s="14"/>
      <c r="Y347" s="15"/>
      <c r="Z347" s="15"/>
      <c r="AA347" s="15"/>
      <c r="AB347" s="15"/>
      <c r="AC347" s="15"/>
      <c r="AD347" s="15"/>
      <c r="AE347" s="15"/>
      <c r="AF347" s="15"/>
      <c r="AG347" s="15"/>
      <c r="AH347" s="15"/>
      <c r="AI347" s="15"/>
      <c r="AJ347" s="15"/>
      <c r="AK347" s="15"/>
      <c r="AL347" s="15"/>
      <c r="AM347" s="15"/>
      <c r="AN347" s="15"/>
      <c r="AO347" s="16"/>
    </row>
    <row r="348" spans="1:41" ht="17.25" hidden="1" customHeight="1" x14ac:dyDescent="0.25">
      <c r="A348" s="2062"/>
      <c r="B348" s="78" t="s">
        <v>79</v>
      </c>
      <c r="C348" s="1047">
        <v>1</v>
      </c>
      <c r="D348" s="1048">
        <v>0</v>
      </c>
      <c r="E348" s="1048">
        <v>2</v>
      </c>
      <c r="F348" s="1048">
        <v>0</v>
      </c>
      <c r="G348" s="1048">
        <v>0</v>
      </c>
      <c r="H348" s="1048">
        <v>0</v>
      </c>
      <c r="I348" s="1048">
        <v>0</v>
      </c>
      <c r="J348" s="1048">
        <v>34</v>
      </c>
      <c r="K348" s="1048">
        <v>1</v>
      </c>
      <c r="L348" s="1048">
        <v>0</v>
      </c>
      <c r="M348" s="1048">
        <v>6</v>
      </c>
      <c r="N348" s="1049">
        <v>5</v>
      </c>
      <c r="O348" s="1048">
        <v>0</v>
      </c>
      <c r="P348" s="1048">
        <v>0</v>
      </c>
      <c r="Q348" s="1050">
        <v>0</v>
      </c>
      <c r="R348" s="652">
        <f t="shared" si="114"/>
        <v>49</v>
      </c>
      <c r="S348" s="699">
        <f>R348/SUM(R347:R349)</f>
        <v>4.8356853843876443E-3</v>
      </c>
      <c r="T348" s="15"/>
      <c r="U348" s="15"/>
      <c r="V348" s="15"/>
      <c r="W348" s="16"/>
      <c r="X348" s="14"/>
      <c r="Y348" s="15"/>
      <c r="Z348" s="15"/>
      <c r="AA348" s="15"/>
      <c r="AB348" s="15"/>
      <c r="AC348" s="15"/>
      <c r="AD348" s="15"/>
      <c r="AE348" s="15"/>
      <c r="AF348" s="15"/>
      <c r="AG348" s="15"/>
      <c r="AH348" s="15"/>
      <c r="AI348" s="15"/>
      <c r="AJ348" s="15"/>
      <c r="AK348" s="15"/>
      <c r="AL348" s="15"/>
      <c r="AM348" s="15"/>
      <c r="AN348" s="15"/>
      <c r="AO348" s="16"/>
    </row>
    <row r="349" spans="1:41" ht="17.25" hidden="1" customHeight="1" thickBot="1" x14ac:dyDescent="0.3">
      <c r="A349" s="2064"/>
      <c r="B349" s="79" t="s">
        <v>441</v>
      </c>
      <c r="C349" s="1071">
        <v>31</v>
      </c>
      <c r="D349" s="1072">
        <v>208</v>
      </c>
      <c r="E349" s="1072">
        <v>140</v>
      </c>
      <c r="F349" s="1072">
        <v>65</v>
      </c>
      <c r="G349" s="1072">
        <v>58</v>
      </c>
      <c r="H349" s="1072">
        <v>0</v>
      </c>
      <c r="I349" s="1072">
        <v>13</v>
      </c>
      <c r="J349" s="1072">
        <v>5688</v>
      </c>
      <c r="K349" s="1072">
        <v>295</v>
      </c>
      <c r="L349" s="1072">
        <v>130</v>
      </c>
      <c r="M349" s="1072">
        <v>1799</v>
      </c>
      <c r="N349" s="1073">
        <v>527</v>
      </c>
      <c r="O349" s="1072">
        <v>32</v>
      </c>
      <c r="P349" s="1072">
        <v>266</v>
      </c>
      <c r="Q349" s="1074">
        <v>192</v>
      </c>
      <c r="R349" s="654">
        <f t="shared" si="114"/>
        <v>9444</v>
      </c>
      <c r="S349" s="1004">
        <f>R349/SUM(R347:R349)</f>
        <v>0.93200434224810025</v>
      </c>
      <c r="T349" s="15"/>
      <c r="U349" s="15"/>
      <c r="V349" s="15"/>
      <c r="W349" s="16"/>
      <c r="X349" s="14"/>
      <c r="Y349" s="15"/>
      <c r="Z349" s="15"/>
      <c r="AA349" s="15"/>
      <c r="AB349" s="15"/>
      <c r="AC349" s="15"/>
      <c r="AD349" s="15"/>
      <c r="AE349" s="15"/>
      <c r="AF349" s="17"/>
      <c r="AG349" s="15"/>
      <c r="AH349" s="15"/>
      <c r="AI349" s="15"/>
      <c r="AJ349" s="15"/>
      <c r="AK349" s="15"/>
      <c r="AL349" s="15"/>
      <c r="AM349" s="15"/>
      <c r="AN349" s="17"/>
      <c r="AO349" s="16"/>
    </row>
    <row r="350" spans="1:41" ht="17.25" hidden="1" customHeight="1" x14ac:dyDescent="0.25">
      <c r="A350" s="2062" t="s">
        <v>49</v>
      </c>
      <c r="B350" s="227" t="s">
        <v>78</v>
      </c>
      <c r="C350" s="1063">
        <v>0</v>
      </c>
      <c r="D350" s="1064">
        <v>0</v>
      </c>
      <c r="E350" s="1064">
        <v>0</v>
      </c>
      <c r="F350" s="1064">
        <v>2</v>
      </c>
      <c r="G350" s="1064">
        <v>0</v>
      </c>
      <c r="H350" s="1064">
        <v>0</v>
      </c>
      <c r="I350" s="1064">
        <v>0</v>
      </c>
      <c r="J350" s="1064">
        <v>85</v>
      </c>
      <c r="K350" s="1064">
        <v>0</v>
      </c>
      <c r="L350" s="1064">
        <v>0</v>
      </c>
      <c r="M350" s="1064">
        <v>11</v>
      </c>
      <c r="N350" s="1065">
        <v>13</v>
      </c>
      <c r="O350" s="1064">
        <v>0</v>
      </c>
      <c r="P350" s="1064">
        <v>1</v>
      </c>
      <c r="Q350" s="1066">
        <v>0</v>
      </c>
      <c r="R350" s="665">
        <f t="shared" ref="R350:R355" si="115">SUM(C350:Q350)</f>
        <v>112</v>
      </c>
      <c r="S350" s="713">
        <f>R350/SUM(R350:R352)</f>
        <v>0.30107526881720431</v>
      </c>
      <c r="T350" s="15"/>
      <c r="U350" s="15"/>
      <c r="V350" s="15"/>
      <c r="W350" s="16"/>
      <c r="X350" s="14"/>
      <c r="Y350" s="15"/>
      <c r="Z350" s="15"/>
      <c r="AA350" s="15"/>
      <c r="AB350" s="15"/>
      <c r="AC350" s="15"/>
      <c r="AD350" s="15"/>
      <c r="AE350" s="15"/>
      <c r="AF350" s="17"/>
      <c r="AG350" s="15"/>
      <c r="AH350" s="15"/>
      <c r="AI350" s="15"/>
      <c r="AJ350" s="15"/>
      <c r="AK350" s="15"/>
      <c r="AL350" s="15"/>
      <c r="AM350" s="15"/>
      <c r="AN350" s="17"/>
      <c r="AO350" s="16"/>
    </row>
    <row r="351" spans="1:41" ht="17.25" hidden="1" customHeight="1" x14ac:dyDescent="0.25">
      <c r="A351" s="2062"/>
      <c r="B351" s="80" t="s">
        <v>79</v>
      </c>
      <c r="C351" s="1051">
        <v>0</v>
      </c>
      <c r="D351" s="1052">
        <v>0</v>
      </c>
      <c r="E351" s="1052">
        <v>0</v>
      </c>
      <c r="F351" s="1052">
        <v>0</v>
      </c>
      <c r="G351" s="1052">
        <v>0</v>
      </c>
      <c r="H351" s="1052">
        <v>0</v>
      </c>
      <c r="I351" s="1052">
        <v>0</v>
      </c>
      <c r="J351" s="1052">
        <v>11</v>
      </c>
      <c r="K351" s="1052">
        <v>0</v>
      </c>
      <c r="L351" s="1052">
        <v>0</v>
      </c>
      <c r="M351" s="1052">
        <v>0</v>
      </c>
      <c r="N351" s="1053">
        <v>3</v>
      </c>
      <c r="O351" s="1052">
        <v>0</v>
      </c>
      <c r="P351" s="1052">
        <v>0</v>
      </c>
      <c r="Q351" s="1054">
        <v>0</v>
      </c>
      <c r="R351" s="666">
        <f t="shared" si="115"/>
        <v>14</v>
      </c>
      <c r="S351" s="696">
        <f>R351/SUM(R350:R352)</f>
        <v>3.7634408602150539E-2</v>
      </c>
      <c r="T351" s="15"/>
      <c r="U351" s="15"/>
      <c r="V351" s="15"/>
      <c r="W351" s="16"/>
      <c r="X351" s="14"/>
      <c r="Y351" s="15"/>
      <c r="Z351" s="15"/>
      <c r="AA351" s="15"/>
      <c r="AB351" s="15"/>
      <c r="AC351" s="15"/>
      <c r="AD351" s="15"/>
      <c r="AE351" s="15"/>
      <c r="AF351" s="17"/>
      <c r="AG351" s="15"/>
      <c r="AH351" s="15"/>
      <c r="AI351" s="15"/>
      <c r="AJ351" s="15"/>
      <c r="AK351" s="15"/>
      <c r="AL351" s="15"/>
      <c r="AM351" s="15"/>
      <c r="AN351" s="17"/>
      <c r="AO351" s="16"/>
    </row>
    <row r="352" spans="1:41" ht="17.25" hidden="1" customHeight="1" thickBot="1" x14ac:dyDescent="0.3">
      <c r="A352" s="2065"/>
      <c r="B352" s="160" t="s">
        <v>441</v>
      </c>
      <c r="C352" s="1055">
        <v>0</v>
      </c>
      <c r="D352" s="1056">
        <v>0</v>
      </c>
      <c r="E352" s="1056">
        <v>3</v>
      </c>
      <c r="F352" s="1056">
        <v>1</v>
      </c>
      <c r="G352" s="1056">
        <v>0</v>
      </c>
      <c r="H352" s="1056">
        <v>0</v>
      </c>
      <c r="I352" s="1056">
        <v>0</v>
      </c>
      <c r="J352" s="1056">
        <v>150</v>
      </c>
      <c r="K352" s="1056">
        <v>3</v>
      </c>
      <c r="L352" s="1056">
        <v>2</v>
      </c>
      <c r="M352" s="1056">
        <v>60</v>
      </c>
      <c r="N352" s="1057">
        <v>17</v>
      </c>
      <c r="O352" s="1056">
        <v>1</v>
      </c>
      <c r="P352" s="1056">
        <v>6</v>
      </c>
      <c r="Q352" s="1058">
        <v>3</v>
      </c>
      <c r="R352" s="668">
        <f t="shared" si="115"/>
        <v>246</v>
      </c>
      <c r="S352" s="712">
        <f>R352/SUM(R350:R352)</f>
        <v>0.66129032258064513</v>
      </c>
      <c r="T352" s="15"/>
      <c r="U352" s="15"/>
      <c r="V352" s="15"/>
      <c r="W352" s="16"/>
      <c r="X352" s="14"/>
      <c r="Y352" s="16"/>
      <c r="Z352" s="16"/>
      <c r="AA352" s="16"/>
      <c r="AB352" s="16"/>
      <c r="AC352" s="16"/>
      <c r="AD352" s="16"/>
      <c r="AE352" s="16"/>
      <c r="AF352" s="16"/>
      <c r="AG352" s="16"/>
      <c r="AH352" s="16"/>
      <c r="AI352" s="16"/>
      <c r="AJ352" s="16"/>
      <c r="AK352" s="16"/>
      <c r="AL352" s="16"/>
      <c r="AM352" s="16"/>
      <c r="AN352" s="16"/>
      <c r="AO352" s="15"/>
    </row>
    <row r="353" spans="1:41" ht="17.25" hidden="1" customHeight="1" thickTop="1" x14ac:dyDescent="0.25">
      <c r="A353" s="2062" t="s">
        <v>26</v>
      </c>
      <c r="B353" s="159" t="s">
        <v>78</v>
      </c>
      <c r="C353" s="230">
        <f>SUM(C341,C344,C347,C350)</f>
        <v>13</v>
      </c>
      <c r="D353" s="230">
        <f t="shared" ref="D353:I353" si="116">SUM(D341,D344,D347,D350)</f>
        <v>58</v>
      </c>
      <c r="E353" s="230">
        <f t="shared" si="116"/>
        <v>79</v>
      </c>
      <c r="F353" s="230">
        <f t="shared" si="116"/>
        <v>61</v>
      </c>
      <c r="G353" s="230">
        <f t="shared" si="116"/>
        <v>22</v>
      </c>
      <c r="H353" s="230">
        <f t="shared" si="116"/>
        <v>0</v>
      </c>
      <c r="I353" s="230">
        <f t="shared" si="116"/>
        <v>7</v>
      </c>
      <c r="J353" s="230">
        <f>SUM(J341,J344,J347,J350)</f>
        <v>2451</v>
      </c>
      <c r="K353" s="230">
        <f t="shared" ref="K353:Q353" si="117">SUM(K341,K344,K347,K350)</f>
        <v>224</v>
      </c>
      <c r="L353" s="230">
        <f t="shared" si="117"/>
        <v>44</v>
      </c>
      <c r="M353" s="230">
        <f t="shared" si="117"/>
        <v>861</v>
      </c>
      <c r="N353" s="230">
        <f t="shared" si="117"/>
        <v>248</v>
      </c>
      <c r="O353" s="230">
        <f t="shared" si="117"/>
        <v>13</v>
      </c>
      <c r="P353" s="230">
        <f t="shared" si="117"/>
        <v>97</v>
      </c>
      <c r="Q353" s="231">
        <f t="shared" si="117"/>
        <v>92</v>
      </c>
      <c r="R353" s="655">
        <f t="shared" si="115"/>
        <v>4270</v>
      </c>
      <c r="S353" s="899">
        <f>R353/SUM(R353:R355)</f>
        <v>0.18148588915334921</v>
      </c>
      <c r="T353" s="15"/>
      <c r="U353" s="15"/>
      <c r="V353" s="15"/>
      <c r="W353" s="16"/>
      <c r="X353" s="14"/>
      <c r="Y353" s="16"/>
      <c r="Z353" s="16"/>
      <c r="AA353" s="16"/>
      <c r="AB353" s="16"/>
      <c r="AC353" s="16"/>
      <c r="AD353" s="16"/>
      <c r="AE353" s="16"/>
      <c r="AF353" s="16"/>
      <c r="AG353" s="16"/>
      <c r="AH353" s="16"/>
      <c r="AI353" s="16"/>
      <c r="AJ353" s="16"/>
      <c r="AK353" s="16"/>
      <c r="AL353" s="16"/>
      <c r="AM353" s="16"/>
      <c r="AN353" s="16"/>
      <c r="AO353" s="15"/>
    </row>
    <row r="354" spans="1:41" ht="17.25" hidden="1" customHeight="1" x14ac:dyDescent="0.25">
      <c r="A354" s="2062"/>
      <c r="B354" s="78" t="s">
        <v>79</v>
      </c>
      <c r="C354" s="233">
        <f>SUM(C342,C345,C348,C351)</f>
        <v>1</v>
      </c>
      <c r="D354" s="233">
        <f t="shared" ref="D354:Q354" si="118">SUM(D342,D345,D348,D351)</f>
        <v>1</v>
      </c>
      <c r="E354" s="233">
        <f t="shared" si="118"/>
        <v>4</v>
      </c>
      <c r="F354" s="233">
        <f t="shared" si="118"/>
        <v>1</v>
      </c>
      <c r="G354" s="233">
        <f t="shared" si="118"/>
        <v>1</v>
      </c>
      <c r="H354" s="233">
        <f t="shared" si="118"/>
        <v>0</v>
      </c>
      <c r="I354" s="233">
        <f t="shared" si="118"/>
        <v>0</v>
      </c>
      <c r="J354" s="233">
        <f t="shared" si="118"/>
        <v>155</v>
      </c>
      <c r="K354" s="233">
        <f t="shared" si="118"/>
        <v>7</v>
      </c>
      <c r="L354" s="233">
        <f t="shared" si="118"/>
        <v>1</v>
      </c>
      <c r="M354" s="233">
        <f t="shared" si="118"/>
        <v>22</v>
      </c>
      <c r="N354" s="233">
        <f t="shared" si="118"/>
        <v>16</v>
      </c>
      <c r="O354" s="233">
        <f t="shared" si="118"/>
        <v>1</v>
      </c>
      <c r="P354" s="233">
        <f t="shared" si="118"/>
        <v>1</v>
      </c>
      <c r="Q354" s="234">
        <f t="shared" si="118"/>
        <v>2</v>
      </c>
      <c r="R354" s="652">
        <f t="shared" si="115"/>
        <v>213</v>
      </c>
      <c r="S354" s="699">
        <v>0.01</v>
      </c>
      <c r="T354" s="15"/>
      <c r="U354" s="15"/>
      <c r="V354" s="15"/>
      <c r="W354" s="16"/>
      <c r="X354" s="14"/>
      <c r="Y354" s="16"/>
      <c r="Z354" s="16"/>
      <c r="AA354" s="16"/>
      <c r="AB354" s="16"/>
      <c r="AC354" s="16"/>
      <c r="AD354" s="16"/>
      <c r="AE354" s="16"/>
      <c r="AF354" s="16"/>
      <c r="AG354" s="16"/>
      <c r="AH354" s="16"/>
      <c r="AI354" s="16"/>
      <c r="AJ354" s="16"/>
      <c r="AK354" s="16"/>
      <c r="AL354" s="16"/>
      <c r="AM354" s="16"/>
      <c r="AN354" s="16"/>
      <c r="AO354" s="15"/>
    </row>
    <row r="355" spans="1:41" ht="17.25" hidden="1" customHeight="1" thickBot="1" x14ac:dyDescent="0.3">
      <c r="A355" s="2062"/>
      <c r="B355" s="125" t="s">
        <v>441</v>
      </c>
      <c r="C355" s="288">
        <f>SUM(C343,C346,C349,C352)</f>
        <v>63</v>
      </c>
      <c r="D355" s="288">
        <f t="shared" ref="D355:Q355" si="119">SUM(D343,D346,D349,D352)</f>
        <v>387</v>
      </c>
      <c r="E355" s="288">
        <f t="shared" si="119"/>
        <v>289</v>
      </c>
      <c r="F355" s="288">
        <f t="shared" si="119"/>
        <v>130</v>
      </c>
      <c r="G355" s="288">
        <f t="shared" si="119"/>
        <v>126</v>
      </c>
      <c r="H355" s="288">
        <f t="shared" si="119"/>
        <v>0</v>
      </c>
      <c r="I355" s="288">
        <f t="shared" si="119"/>
        <v>24</v>
      </c>
      <c r="J355" s="288">
        <f t="shared" si="119"/>
        <v>11555</v>
      </c>
      <c r="K355" s="288">
        <f t="shared" si="119"/>
        <v>562</v>
      </c>
      <c r="L355" s="288">
        <f t="shared" si="119"/>
        <v>247</v>
      </c>
      <c r="M355" s="288">
        <f t="shared" si="119"/>
        <v>3509</v>
      </c>
      <c r="N355" s="288">
        <f t="shared" si="119"/>
        <v>1097</v>
      </c>
      <c r="O355" s="288">
        <f t="shared" si="119"/>
        <v>75</v>
      </c>
      <c r="P355" s="288">
        <f t="shared" si="119"/>
        <v>569</v>
      </c>
      <c r="Q355" s="653">
        <f t="shared" si="119"/>
        <v>412</v>
      </c>
      <c r="R355" s="654">
        <f t="shared" si="115"/>
        <v>19045</v>
      </c>
      <c r="S355" s="699">
        <f>R355/SUM(R353:R355)</f>
        <v>0.8094610676640599</v>
      </c>
      <c r="T355" s="15"/>
      <c r="U355" s="15"/>
      <c r="V355" s="15"/>
      <c r="W355" s="16"/>
      <c r="X355" s="14"/>
      <c r="Y355" s="14"/>
      <c r="Z355" s="14"/>
      <c r="AA355" s="14"/>
      <c r="AB355" s="14"/>
      <c r="AC355" s="14"/>
      <c r="AD355" s="14"/>
      <c r="AE355" s="14"/>
      <c r="AF355" s="14"/>
      <c r="AG355" s="14"/>
      <c r="AH355" s="14"/>
      <c r="AI355" s="14"/>
      <c r="AJ355" s="14"/>
      <c r="AK355" s="14"/>
      <c r="AL355" s="14"/>
      <c r="AM355" s="14"/>
      <c r="AN355" s="14"/>
      <c r="AO355" s="14"/>
    </row>
    <row r="356" spans="1:41" ht="16.5" hidden="1" thickBot="1" x14ac:dyDescent="0.3">
      <c r="A356" s="2054" t="s">
        <v>349</v>
      </c>
      <c r="B356" s="2055"/>
      <c r="C356" s="2052"/>
      <c r="D356" s="2052"/>
      <c r="E356" s="2052"/>
      <c r="F356" s="2052"/>
      <c r="G356" s="2052"/>
      <c r="H356" s="2052"/>
      <c r="I356" s="2052"/>
      <c r="J356" s="2052"/>
      <c r="K356" s="2052"/>
      <c r="L356" s="2052"/>
      <c r="M356" s="2052"/>
      <c r="N356" s="2052"/>
      <c r="O356" s="2052"/>
      <c r="P356" s="2052"/>
      <c r="Q356" s="2052"/>
      <c r="R356" s="2055"/>
      <c r="S356" s="2056"/>
      <c r="T356" s="15"/>
      <c r="U356" s="15"/>
      <c r="V356" s="15"/>
      <c r="W356" s="16"/>
      <c r="X356" s="14"/>
      <c r="Y356" s="14"/>
      <c r="Z356" s="14"/>
      <c r="AA356" s="14"/>
      <c r="AB356" s="14"/>
      <c r="AC356" s="14"/>
      <c r="AD356" s="14"/>
      <c r="AE356" s="14"/>
      <c r="AF356" s="14"/>
      <c r="AG356" s="14"/>
      <c r="AH356" s="14"/>
      <c r="AI356" s="14"/>
      <c r="AJ356" s="14"/>
      <c r="AK356" s="14"/>
      <c r="AL356" s="14"/>
      <c r="AM356" s="14"/>
      <c r="AN356" s="14"/>
      <c r="AO356" s="14"/>
    </row>
    <row r="357" spans="1:41" ht="17.25" hidden="1" customHeight="1" x14ac:dyDescent="0.25">
      <c r="A357" s="2063" t="s">
        <v>75</v>
      </c>
      <c r="B357" s="77" t="s">
        <v>78</v>
      </c>
      <c r="C357" s="380">
        <v>0</v>
      </c>
      <c r="D357" s="381">
        <v>0</v>
      </c>
      <c r="E357" s="381">
        <v>0</v>
      </c>
      <c r="F357" s="381">
        <v>0</v>
      </c>
      <c r="G357" s="381">
        <v>0</v>
      </c>
      <c r="H357" s="381">
        <v>0</v>
      </c>
      <c r="I357" s="381">
        <v>0</v>
      </c>
      <c r="J357" s="381">
        <v>0</v>
      </c>
      <c r="K357" s="381">
        <v>0</v>
      </c>
      <c r="L357" s="381">
        <v>0</v>
      </c>
      <c r="M357" s="381">
        <v>1</v>
      </c>
      <c r="N357" s="381">
        <v>0</v>
      </c>
      <c r="O357" s="381">
        <v>0</v>
      </c>
      <c r="P357" s="381">
        <v>0</v>
      </c>
      <c r="Q357" s="382">
        <v>0</v>
      </c>
      <c r="R357" s="680">
        <f t="shared" ref="R357:R368" si="120">SUM(C357:Q357)</f>
        <v>1</v>
      </c>
      <c r="S357" s="698">
        <f>R357/SUM(R357:R359)</f>
        <v>7.1942446043165471E-3</v>
      </c>
      <c r="T357" s="15"/>
      <c r="U357" s="15"/>
      <c r="V357" s="15"/>
      <c r="W357" s="16"/>
      <c r="X357" s="14"/>
      <c r="Y357" s="14"/>
      <c r="Z357" s="14"/>
      <c r="AA357" s="14"/>
      <c r="AB357" s="14"/>
      <c r="AC357" s="14"/>
      <c r="AD357" s="14"/>
      <c r="AE357" s="14"/>
      <c r="AF357" s="14"/>
      <c r="AG357" s="14"/>
      <c r="AH357" s="14"/>
      <c r="AI357" s="14"/>
      <c r="AJ357" s="14"/>
      <c r="AK357" s="14"/>
      <c r="AL357" s="14"/>
      <c r="AM357" s="14"/>
      <c r="AN357" s="14"/>
      <c r="AO357" s="14"/>
    </row>
    <row r="358" spans="1:41" ht="17.25" hidden="1" customHeight="1" x14ac:dyDescent="0.25">
      <c r="A358" s="2062"/>
      <c r="B358" s="78" t="s">
        <v>79</v>
      </c>
      <c r="C358" s="383">
        <v>0</v>
      </c>
      <c r="D358" s="383">
        <v>0</v>
      </c>
      <c r="E358" s="383">
        <v>0</v>
      </c>
      <c r="F358" s="383">
        <v>0</v>
      </c>
      <c r="G358" s="383">
        <v>0</v>
      </c>
      <c r="H358" s="383">
        <v>0</v>
      </c>
      <c r="I358" s="383">
        <v>0</v>
      </c>
      <c r="J358" s="383">
        <v>0</v>
      </c>
      <c r="K358" s="383">
        <v>0</v>
      </c>
      <c r="L358" s="383">
        <v>0</v>
      </c>
      <c r="M358" s="383">
        <v>0</v>
      </c>
      <c r="N358" s="383">
        <v>0</v>
      </c>
      <c r="O358" s="383">
        <v>0</v>
      </c>
      <c r="P358" s="383">
        <v>0</v>
      </c>
      <c r="Q358" s="384">
        <v>0</v>
      </c>
      <c r="R358" s="681">
        <f t="shared" si="120"/>
        <v>0</v>
      </c>
      <c r="S358" s="699">
        <f>R358/SUM(R357:R359)</f>
        <v>0</v>
      </c>
      <c r="T358" s="15"/>
      <c r="U358" s="15"/>
      <c r="V358" s="15"/>
      <c r="W358" s="16"/>
      <c r="X358" s="14"/>
      <c r="Y358" s="14"/>
      <c r="Z358" s="14"/>
      <c r="AA358" s="14"/>
      <c r="AB358" s="14"/>
      <c r="AC358" s="14"/>
      <c r="AD358" s="14"/>
      <c r="AE358" s="14"/>
      <c r="AF358" s="14"/>
      <c r="AG358" s="14"/>
      <c r="AH358" s="14"/>
      <c r="AI358" s="14"/>
      <c r="AJ358" s="14"/>
      <c r="AK358" s="14"/>
      <c r="AL358" s="14"/>
      <c r="AM358" s="14"/>
      <c r="AN358" s="14"/>
      <c r="AO358" s="14"/>
    </row>
    <row r="359" spans="1:41" ht="17.25" hidden="1" customHeight="1" thickBot="1" x14ac:dyDescent="0.3">
      <c r="A359" s="2064"/>
      <c r="B359" s="79" t="s">
        <v>441</v>
      </c>
      <c r="C359" s="385">
        <v>1</v>
      </c>
      <c r="D359" s="386">
        <v>2</v>
      </c>
      <c r="E359" s="386">
        <v>1</v>
      </c>
      <c r="F359" s="386">
        <v>2</v>
      </c>
      <c r="G359" s="386">
        <v>1</v>
      </c>
      <c r="H359" s="386">
        <v>0</v>
      </c>
      <c r="I359" s="386">
        <v>0</v>
      </c>
      <c r="J359" s="386">
        <v>72</v>
      </c>
      <c r="K359" s="386">
        <v>3</v>
      </c>
      <c r="L359" s="386">
        <v>2</v>
      </c>
      <c r="M359" s="386">
        <v>34</v>
      </c>
      <c r="N359" s="386">
        <v>10</v>
      </c>
      <c r="O359" s="386">
        <v>1</v>
      </c>
      <c r="P359" s="386">
        <v>4</v>
      </c>
      <c r="Q359" s="387">
        <v>5</v>
      </c>
      <c r="R359" s="682">
        <f t="shared" si="120"/>
        <v>138</v>
      </c>
      <c r="S359" s="700">
        <f>R359/SUM(R357:R359)</f>
        <v>0.9928057553956835</v>
      </c>
      <c r="T359" s="15"/>
      <c r="U359" s="15"/>
      <c r="V359" s="15"/>
      <c r="W359" s="16"/>
      <c r="X359" s="14"/>
      <c r="Y359" s="14"/>
      <c r="Z359" s="14"/>
      <c r="AA359" s="14"/>
      <c r="AB359" s="14"/>
      <c r="AC359" s="14"/>
      <c r="AD359" s="14"/>
      <c r="AE359" s="14"/>
      <c r="AF359" s="14"/>
      <c r="AG359" s="14"/>
      <c r="AH359" s="14"/>
      <c r="AI359" s="14"/>
      <c r="AJ359" s="14"/>
      <c r="AK359" s="14"/>
      <c r="AL359" s="14"/>
      <c r="AM359" s="14"/>
      <c r="AN359" s="14"/>
      <c r="AO359" s="14"/>
    </row>
    <row r="360" spans="1:41" ht="17.25" hidden="1" customHeight="1" x14ac:dyDescent="0.25">
      <c r="A360" s="2063" t="s">
        <v>46</v>
      </c>
      <c r="B360" s="82" t="s">
        <v>78</v>
      </c>
      <c r="C360" s="390">
        <v>10</v>
      </c>
      <c r="D360" s="391">
        <v>44</v>
      </c>
      <c r="E360" s="391">
        <v>68</v>
      </c>
      <c r="F360" s="391">
        <v>58</v>
      </c>
      <c r="G360" s="391">
        <v>18</v>
      </c>
      <c r="H360" s="391">
        <v>0</v>
      </c>
      <c r="I360" s="391">
        <v>7</v>
      </c>
      <c r="J360" s="391">
        <v>2073</v>
      </c>
      <c r="K360" s="391">
        <v>197</v>
      </c>
      <c r="L360" s="391">
        <v>38</v>
      </c>
      <c r="M360" s="391">
        <v>730</v>
      </c>
      <c r="N360" s="391">
        <v>195</v>
      </c>
      <c r="O360" s="391">
        <v>10</v>
      </c>
      <c r="P360" s="391">
        <v>86</v>
      </c>
      <c r="Q360" s="392">
        <v>76</v>
      </c>
      <c r="R360" s="683">
        <f t="shared" si="120"/>
        <v>3610</v>
      </c>
      <c r="S360" s="695">
        <f>R360/SUM(R360:R362)</f>
        <v>0.21489374367521877</v>
      </c>
      <c r="T360" s="15"/>
      <c r="U360" s="15"/>
      <c r="V360" s="15"/>
      <c r="W360" s="16"/>
      <c r="X360" s="14"/>
      <c r="Y360" s="14"/>
      <c r="Z360" s="14"/>
      <c r="AA360" s="14"/>
      <c r="AB360" s="14"/>
      <c r="AC360" s="14"/>
      <c r="AD360" s="14"/>
      <c r="AE360" s="14"/>
      <c r="AF360" s="14"/>
      <c r="AG360" s="14"/>
      <c r="AH360" s="14"/>
      <c r="AI360" s="14"/>
      <c r="AJ360" s="14"/>
      <c r="AK360" s="14"/>
      <c r="AL360" s="14"/>
      <c r="AM360" s="14"/>
      <c r="AN360" s="14"/>
      <c r="AO360" s="14"/>
    </row>
    <row r="361" spans="1:41" ht="17.25" hidden="1" customHeight="1" x14ac:dyDescent="0.25">
      <c r="A361" s="2062"/>
      <c r="B361" s="80" t="s">
        <v>79</v>
      </c>
      <c r="C361" s="393">
        <v>0</v>
      </c>
      <c r="D361" s="394">
        <v>1</v>
      </c>
      <c r="E361" s="394">
        <v>3</v>
      </c>
      <c r="F361" s="394">
        <v>1</v>
      </c>
      <c r="G361" s="394">
        <v>1</v>
      </c>
      <c r="H361" s="394">
        <v>0</v>
      </c>
      <c r="I361" s="394">
        <v>0</v>
      </c>
      <c r="J361" s="394">
        <v>112</v>
      </c>
      <c r="K361" s="394">
        <v>6</v>
      </c>
      <c r="L361" s="394">
        <v>1</v>
      </c>
      <c r="M361" s="394">
        <v>17</v>
      </c>
      <c r="N361" s="394">
        <v>13</v>
      </c>
      <c r="O361" s="394">
        <v>1</v>
      </c>
      <c r="P361" s="394">
        <v>1</v>
      </c>
      <c r="Q361" s="395">
        <v>2</v>
      </c>
      <c r="R361" s="684">
        <f t="shared" si="120"/>
        <v>159</v>
      </c>
      <c r="S361" s="696">
        <f>R361/SUM(R360:R362)</f>
        <v>9.4648490981606055E-3</v>
      </c>
      <c r="T361" s="15"/>
      <c r="U361" s="15"/>
      <c r="V361" s="15"/>
      <c r="W361" s="16"/>
      <c r="X361" s="14"/>
      <c r="Y361" s="14"/>
      <c r="Z361" s="14"/>
      <c r="AA361" s="14"/>
      <c r="AB361" s="14"/>
      <c r="AC361" s="14"/>
      <c r="AD361" s="14"/>
      <c r="AE361" s="14"/>
      <c r="AF361" s="14"/>
      <c r="AG361" s="14"/>
      <c r="AH361" s="14"/>
      <c r="AI361" s="14"/>
      <c r="AJ361" s="14"/>
      <c r="AK361" s="14"/>
      <c r="AL361" s="14"/>
      <c r="AM361" s="14"/>
      <c r="AN361" s="14"/>
      <c r="AO361" s="14"/>
    </row>
    <row r="362" spans="1:41" ht="17.25" hidden="1" customHeight="1" thickBot="1" x14ac:dyDescent="0.3">
      <c r="A362" s="2064"/>
      <c r="B362" s="81" t="s">
        <v>441</v>
      </c>
      <c r="C362" s="396">
        <v>46</v>
      </c>
      <c r="D362" s="397">
        <v>256</v>
      </c>
      <c r="E362" s="397">
        <v>191</v>
      </c>
      <c r="F362" s="397">
        <v>100</v>
      </c>
      <c r="G362" s="397">
        <v>88</v>
      </c>
      <c r="H362" s="397">
        <v>0</v>
      </c>
      <c r="I362" s="397">
        <v>21</v>
      </c>
      <c r="J362" s="397">
        <v>7789</v>
      </c>
      <c r="K362" s="397">
        <v>388</v>
      </c>
      <c r="L362" s="397">
        <v>168</v>
      </c>
      <c r="M362" s="397">
        <v>2500</v>
      </c>
      <c r="N362" s="397">
        <v>753</v>
      </c>
      <c r="O362" s="397">
        <v>41</v>
      </c>
      <c r="P362" s="397">
        <v>393</v>
      </c>
      <c r="Q362" s="398">
        <v>296</v>
      </c>
      <c r="R362" s="685">
        <f t="shared" si="120"/>
        <v>13030</v>
      </c>
      <c r="S362" s="696">
        <f>R362/SUM(R360:R362)</f>
        <v>0.77564140722662067</v>
      </c>
      <c r="T362" s="15"/>
      <c r="U362" s="15"/>
      <c r="V362" s="15"/>
      <c r="W362" s="16"/>
      <c r="X362" s="14"/>
      <c r="Y362" s="14"/>
      <c r="Z362" s="14"/>
      <c r="AA362" s="14"/>
      <c r="AB362" s="14"/>
      <c r="AC362" s="14"/>
      <c r="AD362" s="14"/>
      <c r="AE362" s="14"/>
      <c r="AF362" s="14"/>
      <c r="AG362" s="14"/>
      <c r="AH362" s="14"/>
      <c r="AI362" s="14"/>
      <c r="AJ362" s="14"/>
      <c r="AK362" s="14"/>
      <c r="AL362" s="14"/>
      <c r="AM362" s="14"/>
      <c r="AN362" s="14"/>
      <c r="AO362" s="14"/>
    </row>
    <row r="363" spans="1:41" ht="17.25" hidden="1" customHeight="1" x14ac:dyDescent="0.25">
      <c r="A363" s="2063" t="s">
        <v>47</v>
      </c>
      <c r="B363" s="77" t="s">
        <v>78</v>
      </c>
      <c r="C363" s="380">
        <v>3</v>
      </c>
      <c r="D363" s="381">
        <v>12</v>
      </c>
      <c r="E363" s="381">
        <v>9</v>
      </c>
      <c r="F363" s="381">
        <v>3</v>
      </c>
      <c r="G363" s="381">
        <v>2</v>
      </c>
      <c r="H363" s="381">
        <v>0</v>
      </c>
      <c r="I363" s="381">
        <v>0</v>
      </c>
      <c r="J363" s="381">
        <v>290</v>
      </c>
      <c r="K363" s="381">
        <v>26</v>
      </c>
      <c r="L363" s="381">
        <v>4</v>
      </c>
      <c r="M363" s="381">
        <v>103</v>
      </c>
      <c r="N363" s="381">
        <v>34</v>
      </c>
      <c r="O363" s="381">
        <v>2</v>
      </c>
      <c r="P363" s="381">
        <v>9</v>
      </c>
      <c r="Q363" s="382">
        <v>12</v>
      </c>
      <c r="R363" s="680">
        <f t="shared" si="120"/>
        <v>509</v>
      </c>
      <c r="S363" s="698">
        <f>R363/SUM(R363:R365)</f>
        <v>8.821490467937608E-2</v>
      </c>
      <c r="T363" s="15"/>
      <c r="U363" s="15"/>
      <c r="V363" s="15"/>
      <c r="W363" s="16"/>
      <c r="X363" s="14"/>
      <c r="Y363" s="14"/>
      <c r="Z363" s="14"/>
      <c r="AA363" s="14"/>
      <c r="AB363" s="14"/>
      <c r="AC363" s="14"/>
      <c r="AD363" s="14"/>
      <c r="AE363" s="14"/>
      <c r="AF363" s="14"/>
      <c r="AG363" s="14"/>
      <c r="AH363" s="14"/>
      <c r="AI363" s="14"/>
      <c r="AJ363" s="14"/>
      <c r="AK363" s="14"/>
      <c r="AL363" s="14"/>
      <c r="AM363" s="14"/>
      <c r="AN363" s="14"/>
      <c r="AO363" s="14"/>
    </row>
    <row r="364" spans="1:41" ht="17.25" hidden="1" customHeight="1" x14ac:dyDescent="0.25">
      <c r="A364" s="2062"/>
      <c r="B364" s="78" t="s">
        <v>79</v>
      </c>
      <c r="C364" s="383">
        <v>1</v>
      </c>
      <c r="D364" s="388">
        <v>0</v>
      </c>
      <c r="E364" s="388">
        <v>1</v>
      </c>
      <c r="F364" s="388">
        <v>0</v>
      </c>
      <c r="G364" s="388">
        <v>0</v>
      </c>
      <c r="H364" s="388">
        <v>0</v>
      </c>
      <c r="I364" s="388">
        <v>0</v>
      </c>
      <c r="J364" s="388">
        <v>36</v>
      </c>
      <c r="K364" s="388">
        <v>0</v>
      </c>
      <c r="L364" s="388">
        <v>0</v>
      </c>
      <c r="M364" s="388">
        <v>4</v>
      </c>
      <c r="N364" s="388">
        <v>2</v>
      </c>
      <c r="O364" s="388">
        <v>0</v>
      </c>
      <c r="P364" s="388">
        <v>0</v>
      </c>
      <c r="Q364" s="389">
        <v>0</v>
      </c>
      <c r="R364" s="681">
        <f t="shared" si="120"/>
        <v>44</v>
      </c>
      <c r="S364" s="699">
        <f>R364/SUM(R363:R365)</f>
        <v>7.6256499133448875E-3</v>
      </c>
      <c r="T364" s="15"/>
      <c r="U364" s="15"/>
      <c r="V364" s="15"/>
      <c r="W364" s="16"/>
      <c r="X364" s="14"/>
      <c r="Y364" s="14"/>
      <c r="Z364" s="14"/>
      <c r="AA364" s="14"/>
      <c r="AB364" s="14"/>
      <c r="AC364" s="14"/>
      <c r="AD364" s="14"/>
      <c r="AE364" s="14"/>
      <c r="AF364" s="14"/>
      <c r="AG364" s="14"/>
      <c r="AH364" s="14"/>
      <c r="AI364" s="14"/>
      <c r="AJ364" s="14"/>
      <c r="AK364" s="14"/>
      <c r="AL364" s="14"/>
      <c r="AM364" s="14"/>
      <c r="AN364" s="14"/>
      <c r="AO364" s="14"/>
    </row>
    <row r="365" spans="1:41" ht="17.25" hidden="1" customHeight="1" thickBot="1" x14ac:dyDescent="0.3">
      <c r="A365" s="2062"/>
      <c r="B365" s="125" t="s">
        <v>441</v>
      </c>
      <c r="C365" s="385">
        <v>11</v>
      </c>
      <c r="D365" s="386">
        <v>119</v>
      </c>
      <c r="E365" s="386">
        <v>85</v>
      </c>
      <c r="F365" s="386">
        <v>27</v>
      </c>
      <c r="G365" s="386">
        <v>31</v>
      </c>
      <c r="H365" s="386">
        <v>0</v>
      </c>
      <c r="I365" s="386">
        <v>3</v>
      </c>
      <c r="J365" s="386">
        <v>3285</v>
      </c>
      <c r="K365" s="386">
        <v>145</v>
      </c>
      <c r="L365" s="386">
        <v>73</v>
      </c>
      <c r="M365" s="386">
        <v>877</v>
      </c>
      <c r="N365" s="386">
        <v>289</v>
      </c>
      <c r="O365" s="386">
        <v>27</v>
      </c>
      <c r="P365" s="386">
        <v>151</v>
      </c>
      <c r="Q365" s="387">
        <v>94</v>
      </c>
      <c r="R365" s="682">
        <f t="shared" si="120"/>
        <v>5217</v>
      </c>
      <c r="S365" s="700">
        <f>R365/SUM(R363:R365)</f>
        <v>0.90415944540727899</v>
      </c>
      <c r="T365" s="15"/>
      <c r="U365" s="15"/>
      <c r="V365" s="15"/>
      <c r="W365" s="16"/>
      <c r="X365" s="14"/>
      <c r="Y365" s="14"/>
      <c r="Z365" s="14"/>
      <c r="AA365" s="14"/>
      <c r="AB365" s="14"/>
      <c r="AC365" s="14"/>
      <c r="AD365" s="14"/>
      <c r="AE365" s="14"/>
      <c r="AF365" s="14"/>
      <c r="AG365" s="14"/>
      <c r="AH365" s="14"/>
      <c r="AI365" s="14"/>
      <c r="AJ365" s="14"/>
      <c r="AK365" s="14"/>
      <c r="AL365" s="14"/>
      <c r="AM365" s="14"/>
      <c r="AN365" s="14"/>
      <c r="AO365" s="14"/>
    </row>
    <row r="366" spans="1:41" ht="17.25" hidden="1" customHeight="1" x14ac:dyDescent="0.25">
      <c r="A366" s="2063" t="s">
        <v>77</v>
      </c>
      <c r="B366" s="82" t="s">
        <v>78</v>
      </c>
      <c r="C366" s="399">
        <v>0</v>
      </c>
      <c r="D366" s="400">
        <v>2</v>
      </c>
      <c r="E366" s="400">
        <v>2</v>
      </c>
      <c r="F366" s="400">
        <v>0</v>
      </c>
      <c r="G366" s="400">
        <v>2</v>
      </c>
      <c r="H366" s="400">
        <v>0</v>
      </c>
      <c r="I366" s="400">
        <v>0</v>
      </c>
      <c r="J366" s="400">
        <v>88</v>
      </c>
      <c r="K366" s="400">
        <v>1</v>
      </c>
      <c r="L366" s="400">
        <v>2</v>
      </c>
      <c r="M366" s="400">
        <v>27</v>
      </c>
      <c r="N366" s="400">
        <v>19</v>
      </c>
      <c r="O366" s="400">
        <v>1</v>
      </c>
      <c r="P366" s="400">
        <v>2</v>
      </c>
      <c r="Q366" s="401">
        <v>4</v>
      </c>
      <c r="R366" s="683">
        <f t="shared" si="120"/>
        <v>150</v>
      </c>
      <c r="S366" s="713">
        <f>R366/SUM(R366:R368)</f>
        <v>0.18292682926829268</v>
      </c>
      <c r="T366" s="15"/>
      <c r="U366" s="15"/>
      <c r="V366" s="15"/>
      <c r="W366" s="16"/>
      <c r="X366" s="14"/>
      <c r="Y366" s="14"/>
      <c r="Z366" s="14"/>
      <c r="AA366" s="14"/>
      <c r="AB366" s="14"/>
      <c r="AC366" s="14"/>
      <c r="AD366" s="14"/>
      <c r="AE366" s="14"/>
      <c r="AF366" s="14"/>
      <c r="AG366" s="14"/>
      <c r="AH366" s="14"/>
      <c r="AI366" s="14"/>
      <c r="AJ366" s="14"/>
      <c r="AK366" s="14"/>
      <c r="AL366" s="14"/>
      <c r="AM366" s="14"/>
      <c r="AN366" s="14"/>
      <c r="AO366" s="14"/>
    </row>
    <row r="367" spans="1:41" ht="17.25" hidden="1" customHeight="1" x14ac:dyDescent="0.25">
      <c r="A367" s="2062"/>
      <c r="B367" s="80" t="s">
        <v>79</v>
      </c>
      <c r="C367" s="393">
        <v>0</v>
      </c>
      <c r="D367" s="394">
        <v>0</v>
      </c>
      <c r="E367" s="394">
        <v>0</v>
      </c>
      <c r="F367" s="394">
        <v>0</v>
      </c>
      <c r="G367" s="394">
        <v>0</v>
      </c>
      <c r="H367" s="394">
        <v>0</v>
      </c>
      <c r="I367" s="394">
        <v>0</v>
      </c>
      <c r="J367" s="394">
        <v>7</v>
      </c>
      <c r="K367" s="394">
        <v>1</v>
      </c>
      <c r="L367" s="394">
        <v>0</v>
      </c>
      <c r="M367" s="394">
        <v>1</v>
      </c>
      <c r="N367" s="394">
        <v>1</v>
      </c>
      <c r="O367" s="394">
        <v>0</v>
      </c>
      <c r="P367" s="394">
        <v>0</v>
      </c>
      <c r="Q367" s="395">
        <v>0</v>
      </c>
      <c r="R367" s="684">
        <f t="shared" si="120"/>
        <v>10</v>
      </c>
      <c r="S367" s="696">
        <f>R367/SUM(R366:R368)</f>
        <v>1.2195121951219513E-2</v>
      </c>
      <c r="T367" s="15"/>
      <c r="U367" s="15"/>
      <c r="V367" s="15"/>
      <c r="W367" s="16"/>
      <c r="X367" s="14"/>
      <c r="Y367" s="14"/>
      <c r="Z367" s="14"/>
      <c r="AA367" s="14"/>
      <c r="AB367" s="14"/>
      <c r="AC367" s="14"/>
      <c r="AD367" s="14"/>
      <c r="AE367" s="14"/>
      <c r="AF367" s="14"/>
      <c r="AG367" s="14"/>
      <c r="AH367" s="14"/>
      <c r="AI367" s="14"/>
      <c r="AJ367" s="14"/>
      <c r="AK367" s="14"/>
      <c r="AL367" s="14"/>
      <c r="AM367" s="14"/>
      <c r="AN367" s="14"/>
      <c r="AO367" s="14"/>
    </row>
    <row r="368" spans="1:41" ht="17.25" hidden="1" customHeight="1" thickBot="1" x14ac:dyDescent="0.3">
      <c r="A368" s="2065"/>
      <c r="B368" s="160" t="s">
        <v>441</v>
      </c>
      <c r="C368" s="402">
        <v>5</v>
      </c>
      <c r="D368" s="403">
        <v>10</v>
      </c>
      <c r="E368" s="403">
        <v>12</v>
      </c>
      <c r="F368" s="403">
        <v>1</v>
      </c>
      <c r="G368" s="403">
        <v>6</v>
      </c>
      <c r="H368" s="403">
        <v>0</v>
      </c>
      <c r="I368" s="403">
        <v>0</v>
      </c>
      <c r="J368" s="403">
        <v>409</v>
      </c>
      <c r="K368" s="403">
        <v>26</v>
      </c>
      <c r="L368" s="403">
        <v>4</v>
      </c>
      <c r="M368" s="403">
        <v>98</v>
      </c>
      <c r="N368" s="403">
        <v>45</v>
      </c>
      <c r="O368" s="403">
        <v>6</v>
      </c>
      <c r="P368" s="403">
        <v>21</v>
      </c>
      <c r="Q368" s="404">
        <v>17</v>
      </c>
      <c r="R368" s="687">
        <f t="shared" si="120"/>
        <v>660</v>
      </c>
      <c r="S368" s="712">
        <f>R368/SUM(R366:R368)</f>
        <v>0.80487804878048785</v>
      </c>
      <c r="T368" s="15"/>
      <c r="U368" s="15"/>
      <c r="V368" s="15"/>
      <c r="W368" s="16"/>
      <c r="X368" s="14"/>
      <c r="Y368" s="14"/>
      <c r="Z368" s="14"/>
      <c r="AA368" s="14"/>
      <c r="AB368" s="14"/>
      <c r="AC368" s="14"/>
      <c r="AD368" s="14"/>
      <c r="AE368" s="14"/>
      <c r="AF368" s="14"/>
      <c r="AG368" s="14"/>
      <c r="AH368" s="14"/>
      <c r="AI368" s="14"/>
      <c r="AJ368" s="14"/>
      <c r="AK368" s="14"/>
      <c r="AL368" s="14"/>
      <c r="AM368" s="14"/>
      <c r="AN368" s="14"/>
      <c r="AO368" s="14"/>
    </row>
    <row r="369" spans="1:41" ht="17.25" hidden="1" customHeight="1" thickTop="1" x14ac:dyDescent="0.25">
      <c r="A369" s="2062" t="s">
        <v>26</v>
      </c>
      <c r="B369" s="159" t="s">
        <v>78</v>
      </c>
      <c r="C369" s="230">
        <f>SUM(C357,C360,C363,C366)</f>
        <v>13</v>
      </c>
      <c r="D369" s="230">
        <f t="shared" ref="D369:I369" si="121">SUM(D357,D360,D363,D366)</f>
        <v>58</v>
      </c>
      <c r="E369" s="230">
        <f t="shared" si="121"/>
        <v>79</v>
      </c>
      <c r="F369" s="230">
        <f t="shared" si="121"/>
        <v>61</v>
      </c>
      <c r="G369" s="230">
        <f t="shared" si="121"/>
        <v>22</v>
      </c>
      <c r="H369" s="230">
        <f t="shared" si="121"/>
        <v>0</v>
      </c>
      <c r="I369" s="230">
        <f t="shared" si="121"/>
        <v>7</v>
      </c>
      <c r="J369" s="230">
        <f>SUM(J357,J360,J363,J366)</f>
        <v>2451</v>
      </c>
      <c r="K369" s="230">
        <f t="shared" ref="K369:Q369" si="122">SUM(K357,K360,K363,K366)</f>
        <v>224</v>
      </c>
      <c r="L369" s="230">
        <f t="shared" si="122"/>
        <v>44</v>
      </c>
      <c r="M369" s="230">
        <f t="shared" si="122"/>
        <v>861</v>
      </c>
      <c r="N369" s="230">
        <f t="shared" si="122"/>
        <v>248</v>
      </c>
      <c r="O369" s="230">
        <f t="shared" si="122"/>
        <v>13</v>
      </c>
      <c r="P369" s="230">
        <f t="shared" si="122"/>
        <v>97</v>
      </c>
      <c r="Q369" s="231">
        <f t="shared" si="122"/>
        <v>92</v>
      </c>
      <c r="R369" s="655">
        <f>SUM(C369:Q369)</f>
        <v>4270</v>
      </c>
      <c r="S369" s="698">
        <f>R369/SUM(R369:R371)</f>
        <v>0.18148588915334921</v>
      </c>
      <c r="T369" s="15"/>
      <c r="U369" s="15"/>
      <c r="V369" s="15"/>
      <c r="W369" s="16"/>
      <c r="X369" s="14"/>
      <c r="Y369" s="14"/>
      <c r="Z369" s="14"/>
      <c r="AA369" s="14"/>
      <c r="AB369" s="14"/>
      <c r="AC369" s="14"/>
      <c r="AD369" s="14"/>
      <c r="AE369" s="14"/>
      <c r="AF369" s="14"/>
      <c r="AG369" s="14"/>
      <c r="AH369" s="14"/>
      <c r="AI369" s="14"/>
      <c r="AJ369" s="14"/>
      <c r="AK369" s="14"/>
      <c r="AL369" s="14"/>
      <c r="AM369" s="14"/>
      <c r="AN369" s="14"/>
      <c r="AO369" s="14"/>
    </row>
    <row r="370" spans="1:41" ht="17.25" hidden="1" customHeight="1" x14ac:dyDescent="0.25">
      <c r="A370" s="2062"/>
      <c r="B370" s="78" t="s">
        <v>79</v>
      </c>
      <c r="C370" s="233">
        <f>SUM(C358,C361,C364,C367)</f>
        <v>1</v>
      </c>
      <c r="D370" s="233">
        <f t="shared" ref="D370:Q370" si="123">SUM(D358,D361,D364,D367)</f>
        <v>1</v>
      </c>
      <c r="E370" s="233">
        <f t="shared" si="123"/>
        <v>4</v>
      </c>
      <c r="F370" s="233">
        <f t="shared" si="123"/>
        <v>1</v>
      </c>
      <c r="G370" s="233">
        <f t="shared" si="123"/>
        <v>1</v>
      </c>
      <c r="H370" s="233">
        <f t="shared" si="123"/>
        <v>0</v>
      </c>
      <c r="I370" s="233">
        <f t="shared" si="123"/>
        <v>0</v>
      </c>
      <c r="J370" s="233">
        <f t="shared" si="123"/>
        <v>155</v>
      </c>
      <c r="K370" s="233">
        <f t="shared" si="123"/>
        <v>7</v>
      </c>
      <c r="L370" s="233">
        <f t="shared" si="123"/>
        <v>1</v>
      </c>
      <c r="M370" s="233">
        <f t="shared" si="123"/>
        <v>22</v>
      </c>
      <c r="N370" s="233">
        <f t="shared" si="123"/>
        <v>16</v>
      </c>
      <c r="O370" s="233">
        <f t="shared" si="123"/>
        <v>1</v>
      </c>
      <c r="P370" s="233">
        <f t="shared" si="123"/>
        <v>1</v>
      </c>
      <c r="Q370" s="234">
        <f t="shared" si="123"/>
        <v>2</v>
      </c>
      <c r="R370" s="652">
        <f>SUM(C370:Q370)</f>
        <v>213</v>
      </c>
      <c r="S370" s="699">
        <v>0.01</v>
      </c>
      <c r="T370" s="15"/>
      <c r="U370" s="15"/>
      <c r="V370" s="15"/>
      <c r="W370" s="16"/>
      <c r="X370" s="14"/>
      <c r="Y370" s="14"/>
      <c r="Z370" s="14"/>
      <c r="AA370" s="14"/>
      <c r="AB370" s="14"/>
      <c r="AC370" s="14"/>
      <c r="AD370" s="14"/>
      <c r="AE370" s="14"/>
      <c r="AF370" s="14"/>
      <c r="AG370" s="14"/>
      <c r="AH370" s="14"/>
      <c r="AI370" s="14"/>
      <c r="AJ370" s="14"/>
      <c r="AK370" s="14"/>
      <c r="AL370" s="14"/>
      <c r="AM370" s="14"/>
      <c r="AN370" s="14"/>
      <c r="AO370" s="14"/>
    </row>
    <row r="371" spans="1:41" ht="17.25" hidden="1" customHeight="1" thickBot="1" x14ac:dyDescent="0.3">
      <c r="A371" s="2064"/>
      <c r="B371" s="79" t="s">
        <v>441</v>
      </c>
      <c r="C371" s="288">
        <f>SUM(C359,C362,C365,C368)</f>
        <v>63</v>
      </c>
      <c r="D371" s="288">
        <f t="shared" ref="D371:Q371" si="124">SUM(D359,D362,D365,D368)</f>
        <v>387</v>
      </c>
      <c r="E371" s="288">
        <f t="shared" si="124"/>
        <v>289</v>
      </c>
      <c r="F371" s="288">
        <f t="shared" si="124"/>
        <v>130</v>
      </c>
      <c r="G371" s="288">
        <f t="shared" si="124"/>
        <v>126</v>
      </c>
      <c r="H371" s="288">
        <f t="shared" si="124"/>
        <v>0</v>
      </c>
      <c r="I371" s="288">
        <f t="shared" si="124"/>
        <v>24</v>
      </c>
      <c r="J371" s="288">
        <f t="shared" si="124"/>
        <v>11555</v>
      </c>
      <c r="K371" s="288">
        <f t="shared" si="124"/>
        <v>562</v>
      </c>
      <c r="L371" s="288">
        <f t="shared" si="124"/>
        <v>247</v>
      </c>
      <c r="M371" s="288">
        <f t="shared" si="124"/>
        <v>3509</v>
      </c>
      <c r="N371" s="288">
        <f t="shared" si="124"/>
        <v>1097</v>
      </c>
      <c r="O371" s="288">
        <f t="shared" si="124"/>
        <v>75</v>
      </c>
      <c r="P371" s="288">
        <f t="shared" si="124"/>
        <v>569</v>
      </c>
      <c r="Q371" s="653">
        <f t="shared" si="124"/>
        <v>412</v>
      </c>
      <c r="R371" s="654">
        <f>SUM(C371:Q371)</f>
        <v>19045</v>
      </c>
      <c r="S371" s="699">
        <f>R371/SUM(R369:R371)</f>
        <v>0.8094610676640599</v>
      </c>
      <c r="T371" s="15"/>
      <c r="U371" s="15"/>
      <c r="V371" s="15"/>
      <c r="W371" s="16"/>
      <c r="X371" s="14"/>
      <c r="Y371" s="14"/>
      <c r="Z371" s="14"/>
      <c r="AA371" s="14"/>
      <c r="AB371" s="14"/>
      <c r="AC371" s="14"/>
      <c r="AD371" s="14"/>
      <c r="AE371" s="14"/>
      <c r="AF371" s="14"/>
      <c r="AG371" s="14"/>
      <c r="AH371" s="14"/>
      <c r="AI371" s="14"/>
      <c r="AJ371" s="14"/>
      <c r="AK371" s="14"/>
      <c r="AL371" s="14"/>
      <c r="AM371" s="14"/>
      <c r="AN371" s="14"/>
      <c r="AO371" s="14"/>
    </row>
    <row r="372" spans="1:41" ht="15.75" hidden="1" customHeight="1" x14ac:dyDescent="0.25">
      <c r="A372" s="2063" t="s">
        <v>43</v>
      </c>
      <c r="B372" s="82" t="s">
        <v>78</v>
      </c>
      <c r="C372" s="702">
        <f t="shared" ref="C372:R372" si="125">C369/SUM(C369:C371)</f>
        <v>0.16883116883116883</v>
      </c>
      <c r="D372" s="703">
        <f t="shared" si="125"/>
        <v>0.13004484304932734</v>
      </c>
      <c r="E372" s="703">
        <f t="shared" si="125"/>
        <v>0.21236559139784947</v>
      </c>
      <c r="F372" s="703">
        <f t="shared" si="125"/>
        <v>0.31770833333333331</v>
      </c>
      <c r="G372" s="703">
        <f t="shared" si="125"/>
        <v>0.1476510067114094</v>
      </c>
      <c r="H372" s="703">
        <v>0</v>
      </c>
      <c r="I372" s="703">
        <f t="shared" si="125"/>
        <v>0.22580645161290322</v>
      </c>
      <c r="J372" s="703">
        <f t="shared" si="125"/>
        <v>0.17308099710472424</v>
      </c>
      <c r="K372" s="703">
        <f t="shared" si="125"/>
        <v>0.28247162673392184</v>
      </c>
      <c r="L372" s="703">
        <f t="shared" si="125"/>
        <v>0.15068493150684931</v>
      </c>
      <c r="M372" s="703">
        <f t="shared" si="125"/>
        <v>0.19603825136612021</v>
      </c>
      <c r="N372" s="703">
        <f t="shared" si="125"/>
        <v>0.18221895664952242</v>
      </c>
      <c r="O372" s="703">
        <f t="shared" si="125"/>
        <v>0.14606741573033707</v>
      </c>
      <c r="P372" s="703">
        <f t="shared" si="125"/>
        <v>0.14542728635682159</v>
      </c>
      <c r="Q372" s="817">
        <f t="shared" si="125"/>
        <v>0.18181818181818182</v>
      </c>
      <c r="R372" s="698">
        <f t="shared" si="125"/>
        <v>0.18148588915334921</v>
      </c>
      <c r="S372" s="2045"/>
      <c r="T372" s="15"/>
      <c r="U372" s="15"/>
      <c r="V372" s="15"/>
      <c r="W372" s="16"/>
      <c r="X372" s="14"/>
      <c r="Y372" s="14"/>
      <c r="Z372" s="14"/>
      <c r="AA372" s="14"/>
      <c r="AB372" s="14"/>
      <c r="AC372" s="14"/>
      <c r="AD372" s="14"/>
      <c r="AE372" s="14"/>
      <c r="AF372" s="14"/>
      <c r="AG372" s="14"/>
      <c r="AH372" s="14"/>
      <c r="AI372" s="14"/>
      <c r="AJ372" s="14"/>
      <c r="AK372" s="14"/>
      <c r="AL372" s="14"/>
      <c r="AM372" s="14"/>
      <c r="AN372" s="14"/>
      <c r="AO372" s="14"/>
    </row>
    <row r="373" spans="1:41" ht="15.75" hidden="1" customHeight="1" x14ac:dyDescent="0.25">
      <c r="A373" s="2062"/>
      <c r="B373" s="80" t="s">
        <v>79</v>
      </c>
      <c r="C373" s="705">
        <f t="shared" ref="C373:R373" si="126">C370/SUM(C369:C371)</f>
        <v>1.2987012987012988E-2</v>
      </c>
      <c r="D373" s="706">
        <f t="shared" si="126"/>
        <v>2.242152466367713E-3</v>
      </c>
      <c r="E373" s="706">
        <f t="shared" si="126"/>
        <v>1.0752688172043012E-2</v>
      </c>
      <c r="F373" s="706">
        <f t="shared" si="126"/>
        <v>5.208333333333333E-3</v>
      </c>
      <c r="G373" s="706">
        <f t="shared" si="126"/>
        <v>6.7114093959731542E-3</v>
      </c>
      <c r="H373" s="706">
        <v>0</v>
      </c>
      <c r="I373" s="706">
        <f t="shared" si="126"/>
        <v>0</v>
      </c>
      <c r="J373" s="706">
        <f t="shared" si="126"/>
        <v>1.0945554692465222E-2</v>
      </c>
      <c r="K373" s="706">
        <f t="shared" si="126"/>
        <v>8.8272383354350576E-3</v>
      </c>
      <c r="L373" s="706">
        <f t="shared" si="126"/>
        <v>3.4246575342465752E-3</v>
      </c>
      <c r="M373" s="706">
        <f t="shared" si="126"/>
        <v>5.0091074681238613E-3</v>
      </c>
      <c r="N373" s="706">
        <f t="shared" si="126"/>
        <v>1.1756061719324026E-2</v>
      </c>
      <c r="O373" s="706">
        <f t="shared" si="126"/>
        <v>1.1235955056179775E-2</v>
      </c>
      <c r="P373" s="706">
        <f t="shared" si="126"/>
        <v>1.4992503748125937E-3</v>
      </c>
      <c r="Q373" s="818">
        <f t="shared" si="126"/>
        <v>3.952569169960474E-3</v>
      </c>
      <c r="R373" s="699">
        <f t="shared" si="126"/>
        <v>9.0530431825909547E-3</v>
      </c>
      <c r="S373" s="2046"/>
      <c r="T373" s="15"/>
      <c r="U373" s="15"/>
      <c r="V373" s="15"/>
      <c r="W373" s="16"/>
      <c r="X373" s="14"/>
      <c r="Y373" s="14"/>
      <c r="Z373" s="14"/>
      <c r="AA373" s="14"/>
      <c r="AB373" s="14"/>
      <c r="AC373" s="14"/>
      <c r="AD373" s="14"/>
      <c r="AE373" s="14"/>
      <c r="AF373" s="14"/>
      <c r="AG373" s="14"/>
      <c r="AH373" s="14"/>
      <c r="AI373" s="14"/>
      <c r="AJ373" s="14"/>
      <c r="AK373" s="14"/>
      <c r="AL373" s="14"/>
      <c r="AM373" s="14"/>
      <c r="AN373" s="14"/>
      <c r="AO373" s="14"/>
    </row>
    <row r="374" spans="1:41" ht="18.75" hidden="1" customHeight="1" thickBot="1" x14ac:dyDescent="0.3">
      <c r="A374" s="2064"/>
      <c r="B374" s="81" t="s">
        <v>441</v>
      </c>
      <c r="C374" s="715">
        <f t="shared" ref="C374:Q374" si="127">C371/SUM(C369:C371)</f>
        <v>0.81818181818181823</v>
      </c>
      <c r="D374" s="715">
        <f t="shared" si="127"/>
        <v>0.86771300448430488</v>
      </c>
      <c r="E374" s="716">
        <f t="shared" si="127"/>
        <v>0.7768817204301075</v>
      </c>
      <c r="F374" s="716">
        <f t="shared" si="127"/>
        <v>0.67708333333333337</v>
      </c>
      <c r="G374" s="716">
        <v>0.84499999999999997</v>
      </c>
      <c r="H374" s="716">
        <v>0</v>
      </c>
      <c r="I374" s="716">
        <f t="shared" si="127"/>
        <v>0.77419354838709675</v>
      </c>
      <c r="J374" s="716">
        <f t="shared" si="127"/>
        <v>0.81597344820281048</v>
      </c>
      <c r="K374" s="716">
        <f t="shared" si="127"/>
        <v>0.70870113493064313</v>
      </c>
      <c r="L374" s="716">
        <f t="shared" si="127"/>
        <v>0.84589041095890416</v>
      </c>
      <c r="M374" s="716">
        <f t="shared" si="127"/>
        <v>0.79895264116575593</v>
      </c>
      <c r="N374" s="716">
        <f t="shared" si="127"/>
        <v>0.80602498163115355</v>
      </c>
      <c r="O374" s="716">
        <f t="shared" si="127"/>
        <v>0.84269662921348309</v>
      </c>
      <c r="P374" s="716">
        <v>0.85399999999999998</v>
      </c>
      <c r="Q374" s="819">
        <f t="shared" si="127"/>
        <v>0.81422924901185767</v>
      </c>
      <c r="R374" s="819">
        <v>0.81</v>
      </c>
      <c r="S374" s="2047"/>
      <c r="T374" s="15"/>
      <c r="U374" s="15"/>
      <c r="V374" s="17"/>
      <c r="W374" s="16"/>
      <c r="X374" s="14"/>
      <c r="Y374" s="14"/>
      <c r="Z374" s="14"/>
      <c r="AA374" s="14"/>
      <c r="AB374" s="14"/>
      <c r="AC374" s="14"/>
      <c r="AD374" s="14"/>
      <c r="AE374" s="14"/>
      <c r="AF374" s="14"/>
      <c r="AG374" s="14"/>
      <c r="AH374" s="14"/>
      <c r="AI374" s="14"/>
      <c r="AJ374" s="14"/>
      <c r="AK374" s="14"/>
      <c r="AL374" s="14"/>
      <c r="AM374" s="14"/>
      <c r="AN374" s="14"/>
      <c r="AO374" s="14"/>
    </row>
    <row r="375" spans="1:41" ht="18.75" customHeight="1" x14ac:dyDescent="0.25">
      <c r="A375" s="2073" t="s">
        <v>885</v>
      </c>
      <c r="B375" s="2073"/>
      <c r="C375" s="2073"/>
      <c r="D375" s="2073"/>
      <c r="E375" s="2073"/>
      <c r="F375" s="2073"/>
      <c r="G375" s="2073"/>
      <c r="H375" s="2073"/>
      <c r="I375" s="2073"/>
      <c r="J375" s="2073"/>
      <c r="K375" s="2073"/>
      <c r="L375" s="2073"/>
      <c r="M375" s="2073"/>
      <c r="N375" s="2073"/>
      <c r="O375" s="2073"/>
      <c r="P375" s="2073"/>
      <c r="Q375" s="2073"/>
      <c r="R375" s="2073"/>
      <c r="S375" s="2073"/>
    </row>
    <row r="376" spans="1:41" ht="27" customHeight="1" x14ac:dyDescent="0.25">
      <c r="A376" s="2072" t="s">
        <v>891</v>
      </c>
      <c r="B376" s="2072"/>
      <c r="C376" s="2072"/>
      <c r="D376" s="2072"/>
      <c r="E376" s="2072"/>
      <c r="F376" s="2072"/>
      <c r="G376" s="2072"/>
      <c r="H376" s="2072"/>
      <c r="I376" s="2072"/>
      <c r="J376" s="2072"/>
      <c r="K376" s="2072"/>
      <c r="L376" s="2072"/>
      <c r="M376" s="2072"/>
      <c r="N376" s="2072"/>
      <c r="O376" s="2072"/>
      <c r="P376" s="2072"/>
      <c r="Q376" s="2072"/>
      <c r="R376" s="2072"/>
      <c r="S376" s="2072"/>
    </row>
    <row r="377" spans="1:41" ht="15" customHeight="1" x14ac:dyDescent="0.25">
      <c r="A377" s="294"/>
      <c r="B377" s="294"/>
      <c r="C377" s="294"/>
      <c r="D377" s="294"/>
      <c r="E377" s="294"/>
      <c r="F377" s="294"/>
      <c r="G377" s="294"/>
      <c r="H377" s="294"/>
      <c r="I377" s="961"/>
      <c r="J377" s="294"/>
      <c r="K377" s="294"/>
      <c r="L377" s="294"/>
      <c r="M377" s="294"/>
      <c r="N377" s="294"/>
      <c r="O377" s="294"/>
      <c r="P377" s="294"/>
      <c r="Q377" s="294"/>
      <c r="R377" s="294"/>
      <c r="S377" s="708"/>
    </row>
    <row r="378" spans="1:41" ht="21.75" customHeight="1" x14ac:dyDescent="0.25">
      <c r="A378" s="294"/>
      <c r="B378" s="294"/>
      <c r="C378" s="294"/>
      <c r="D378" s="294"/>
      <c r="E378" s="294"/>
      <c r="F378" s="294"/>
      <c r="G378" s="294"/>
      <c r="H378" s="294"/>
      <c r="I378" s="294"/>
      <c r="J378" s="294"/>
      <c r="K378" s="294"/>
      <c r="L378" s="294"/>
      <c r="M378" s="294"/>
      <c r="N378" s="294"/>
      <c r="O378" s="294"/>
      <c r="P378" s="294"/>
      <c r="Q378" s="294"/>
      <c r="R378" s="294"/>
      <c r="S378" s="708"/>
    </row>
    <row r="379" spans="1:41" ht="16.5" hidden="1" customHeight="1" thickBot="1" x14ac:dyDescent="0.3">
      <c r="A379" s="2079" t="s">
        <v>433</v>
      </c>
      <c r="B379" s="2080"/>
      <c r="C379" s="2080"/>
      <c r="D379" s="2080"/>
      <c r="E379" s="2080"/>
      <c r="F379" s="2080"/>
      <c r="G379" s="2080"/>
      <c r="H379" s="2080"/>
      <c r="I379" s="2080"/>
      <c r="J379" s="2080"/>
      <c r="K379" s="2080"/>
      <c r="L379" s="2080"/>
      <c r="M379" s="2080"/>
      <c r="N379" s="2080"/>
      <c r="O379" s="2080"/>
      <c r="P379" s="2080"/>
      <c r="Q379" s="2080"/>
      <c r="R379" s="2080"/>
      <c r="S379" s="2081"/>
    </row>
    <row r="380" spans="1:41" ht="15.75" hidden="1" customHeight="1" thickBot="1" x14ac:dyDescent="0.3">
      <c r="A380" s="2048" t="s">
        <v>700</v>
      </c>
      <c r="B380" s="2049"/>
      <c r="C380" s="2049"/>
      <c r="D380" s="2049"/>
      <c r="E380" s="2049"/>
      <c r="F380" s="2049"/>
      <c r="G380" s="2049"/>
      <c r="H380" s="2049"/>
      <c r="I380" s="2049"/>
      <c r="J380" s="2049"/>
      <c r="K380" s="2049"/>
      <c r="L380" s="2049"/>
      <c r="M380" s="2049"/>
      <c r="N380" s="2049"/>
      <c r="O380" s="2049"/>
      <c r="P380" s="2049"/>
      <c r="Q380" s="2049"/>
      <c r="R380" s="2049"/>
      <c r="S380" s="2050"/>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1:41" ht="71.25" hidden="1" customHeight="1" thickBot="1" x14ac:dyDescent="0.3">
      <c r="A381" s="75"/>
      <c r="B381" s="161" t="s">
        <v>97</v>
      </c>
      <c r="C381" s="724" t="s">
        <v>80</v>
      </c>
      <c r="D381" s="170" t="s">
        <v>81</v>
      </c>
      <c r="E381" s="170" t="s">
        <v>82</v>
      </c>
      <c r="F381" s="170" t="s">
        <v>83</v>
      </c>
      <c r="G381" s="170" t="s">
        <v>84</v>
      </c>
      <c r="H381" s="170" t="s">
        <v>85</v>
      </c>
      <c r="I381" s="170" t="s">
        <v>86</v>
      </c>
      <c r="J381" s="170" t="s">
        <v>87</v>
      </c>
      <c r="K381" s="170" t="s">
        <v>88</v>
      </c>
      <c r="L381" s="170" t="s">
        <v>89</v>
      </c>
      <c r="M381" s="170" t="s">
        <v>90</v>
      </c>
      <c r="N381" s="170" t="s">
        <v>91</v>
      </c>
      <c r="O381" s="170" t="s">
        <v>92</v>
      </c>
      <c r="P381" s="170" t="s">
        <v>93</v>
      </c>
      <c r="Q381" s="171" t="s">
        <v>94</v>
      </c>
      <c r="R381" s="161" t="s">
        <v>95</v>
      </c>
      <c r="S381" s="161" t="s">
        <v>442</v>
      </c>
      <c r="T381" s="15"/>
      <c r="U381" s="15"/>
      <c r="V381" s="15"/>
      <c r="W381" s="16"/>
      <c r="X381" s="14"/>
      <c r="Y381" s="15"/>
      <c r="Z381" s="15"/>
      <c r="AA381" s="15"/>
      <c r="AB381" s="15"/>
      <c r="AC381" s="15"/>
      <c r="AD381" s="15"/>
      <c r="AE381" s="15"/>
      <c r="AF381" s="15"/>
      <c r="AG381" s="15"/>
      <c r="AH381" s="15"/>
      <c r="AI381" s="15"/>
      <c r="AJ381" s="15"/>
      <c r="AK381" s="15"/>
      <c r="AL381" s="15"/>
      <c r="AM381" s="15"/>
      <c r="AN381" s="15"/>
      <c r="AO381" s="16"/>
    </row>
    <row r="382" spans="1:41" ht="15.75" hidden="1" customHeight="1" thickBot="1" x14ac:dyDescent="0.3">
      <c r="A382" s="2051" t="s">
        <v>76</v>
      </c>
      <c r="B382" s="2052"/>
      <c r="C382" s="2052"/>
      <c r="D382" s="2052"/>
      <c r="E382" s="2052"/>
      <c r="F382" s="2052"/>
      <c r="G382" s="2052"/>
      <c r="H382" s="2052"/>
      <c r="I382" s="2052"/>
      <c r="J382" s="2052"/>
      <c r="K382" s="2052"/>
      <c r="L382" s="2052"/>
      <c r="M382" s="2052"/>
      <c r="N382" s="2052"/>
      <c r="O382" s="2052"/>
      <c r="P382" s="2052"/>
      <c r="Q382" s="2052"/>
      <c r="R382" s="2052"/>
      <c r="S382" s="2053"/>
      <c r="T382" s="15"/>
      <c r="U382" s="15"/>
      <c r="V382" s="15"/>
      <c r="W382" s="16"/>
      <c r="X382" s="14"/>
      <c r="Y382" s="15"/>
      <c r="Z382" s="15"/>
      <c r="AA382" s="15"/>
      <c r="AB382" s="15"/>
      <c r="AC382" s="15"/>
      <c r="AD382" s="15"/>
      <c r="AE382" s="15"/>
      <c r="AF382" s="17"/>
      <c r="AG382" s="15"/>
      <c r="AH382" s="15"/>
      <c r="AI382" s="15"/>
      <c r="AJ382" s="15"/>
      <c r="AK382" s="15"/>
      <c r="AL382" s="15"/>
      <c r="AM382" s="15"/>
      <c r="AN382" s="17"/>
      <c r="AO382" s="16"/>
    </row>
    <row r="383" spans="1:41" ht="17.25" hidden="1" customHeight="1" x14ac:dyDescent="0.25">
      <c r="A383" s="2041" t="s">
        <v>44</v>
      </c>
      <c r="B383" s="77" t="s">
        <v>78</v>
      </c>
      <c r="C383" s="575">
        <v>4</v>
      </c>
      <c r="D383" s="381">
        <v>22</v>
      </c>
      <c r="E383" s="381">
        <v>24</v>
      </c>
      <c r="F383" s="381">
        <v>20</v>
      </c>
      <c r="G383" s="381">
        <v>6</v>
      </c>
      <c r="H383" s="381">
        <v>0</v>
      </c>
      <c r="I383" s="381">
        <v>8</v>
      </c>
      <c r="J383" s="381">
        <v>819</v>
      </c>
      <c r="K383" s="381">
        <v>100</v>
      </c>
      <c r="L383" s="381">
        <v>11</v>
      </c>
      <c r="M383" s="381">
        <v>186</v>
      </c>
      <c r="N383" s="381">
        <v>74</v>
      </c>
      <c r="O383" s="381">
        <v>4</v>
      </c>
      <c r="P383" s="381">
        <v>32</v>
      </c>
      <c r="Q383" s="576">
        <v>34</v>
      </c>
      <c r="R383" s="651">
        <f t="shared" ref="R383:R394" si="128">SUM(C383:Q383)</f>
        <v>1344</v>
      </c>
      <c r="S383" s="698">
        <f>R383/SUM(R383:R385)</f>
        <v>0.35480464625131997</v>
      </c>
      <c r="T383" s="15"/>
      <c r="U383" s="15"/>
      <c r="V383" s="15"/>
      <c r="W383" s="16"/>
      <c r="X383" s="14"/>
      <c r="Y383" s="15"/>
      <c r="Z383" s="15"/>
      <c r="AA383" s="15"/>
      <c r="AB383" s="15"/>
      <c r="AC383" s="15"/>
      <c r="AD383" s="15"/>
      <c r="AE383" s="15"/>
      <c r="AF383" s="17"/>
      <c r="AG383" s="15"/>
      <c r="AH383" s="15"/>
      <c r="AI383" s="15"/>
      <c r="AJ383" s="15"/>
      <c r="AK383" s="15"/>
      <c r="AL383" s="15"/>
      <c r="AM383" s="15"/>
      <c r="AN383" s="17"/>
      <c r="AO383" s="16"/>
    </row>
    <row r="384" spans="1:41" ht="17.25" hidden="1" customHeight="1" x14ac:dyDescent="0.25">
      <c r="A384" s="2042"/>
      <c r="B384" s="78" t="s">
        <v>79</v>
      </c>
      <c r="C384" s="577">
        <v>1</v>
      </c>
      <c r="D384" s="383">
        <v>2</v>
      </c>
      <c r="E384" s="383">
        <v>2</v>
      </c>
      <c r="F384" s="383">
        <v>3</v>
      </c>
      <c r="G384" s="383">
        <v>0</v>
      </c>
      <c r="H384" s="383">
        <v>0</v>
      </c>
      <c r="I384" s="383">
        <v>0</v>
      </c>
      <c r="J384" s="383">
        <v>59</v>
      </c>
      <c r="K384" s="383">
        <v>10</v>
      </c>
      <c r="L384" s="383">
        <v>1</v>
      </c>
      <c r="M384" s="383">
        <v>12</v>
      </c>
      <c r="N384" s="383">
        <v>9</v>
      </c>
      <c r="O384" s="383">
        <v>1</v>
      </c>
      <c r="P384" s="383">
        <v>3</v>
      </c>
      <c r="Q384" s="578">
        <v>2</v>
      </c>
      <c r="R384" s="652">
        <f t="shared" si="128"/>
        <v>105</v>
      </c>
      <c r="S384" s="699">
        <f>R384/SUM(R383:R385)</f>
        <v>2.7719112988384371E-2</v>
      </c>
      <c r="T384" s="15"/>
      <c r="U384" s="15"/>
      <c r="V384" s="15"/>
      <c r="W384" s="16"/>
      <c r="X384" s="14"/>
      <c r="Y384" s="15"/>
      <c r="Z384" s="15"/>
      <c r="AA384" s="15"/>
      <c r="AB384" s="15"/>
      <c r="AC384" s="15"/>
      <c r="AD384" s="15"/>
      <c r="AE384" s="15"/>
      <c r="AF384" s="17"/>
      <c r="AG384" s="15"/>
      <c r="AH384" s="15"/>
      <c r="AI384" s="15"/>
      <c r="AJ384" s="15"/>
      <c r="AK384" s="15"/>
      <c r="AL384" s="15"/>
      <c r="AM384" s="15"/>
      <c r="AN384" s="17"/>
      <c r="AO384" s="16"/>
    </row>
    <row r="385" spans="1:41" ht="17.25" hidden="1" customHeight="1" thickBot="1" x14ac:dyDescent="0.3">
      <c r="A385" s="2043"/>
      <c r="B385" s="79" t="s">
        <v>441</v>
      </c>
      <c r="C385" s="579">
        <v>3</v>
      </c>
      <c r="D385" s="386">
        <v>37</v>
      </c>
      <c r="E385" s="386">
        <v>30</v>
      </c>
      <c r="F385" s="386">
        <v>18</v>
      </c>
      <c r="G385" s="386">
        <v>17</v>
      </c>
      <c r="H385" s="386">
        <v>0</v>
      </c>
      <c r="I385" s="386">
        <v>3</v>
      </c>
      <c r="J385" s="386">
        <v>1459</v>
      </c>
      <c r="K385" s="386">
        <v>73</v>
      </c>
      <c r="L385" s="386">
        <v>41</v>
      </c>
      <c r="M385" s="386">
        <v>332</v>
      </c>
      <c r="N385" s="386">
        <v>168</v>
      </c>
      <c r="O385" s="386">
        <v>7</v>
      </c>
      <c r="P385" s="386">
        <v>72</v>
      </c>
      <c r="Q385" s="580">
        <v>79</v>
      </c>
      <c r="R385" s="654">
        <f t="shared" si="128"/>
        <v>2339</v>
      </c>
      <c r="S385" s="700">
        <f>R385/SUM(R383:R385)</f>
        <v>0.61747624076029572</v>
      </c>
      <c r="T385" s="15"/>
      <c r="U385" s="15"/>
      <c r="V385" s="15"/>
      <c r="W385" s="16"/>
      <c r="X385" s="14"/>
      <c r="Y385" s="15"/>
      <c r="Z385" s="15"/>
      <c r="AA385" s="15"/>
      <c r="AB385" s="15"/>
      <c r="AC385" s="15"/>
      <c r="AD385" s="15"/>
      <c r="AE385" s="15"/>
      <c r="AF385" s="15"/>
      <c r="AG385" s="15"/>
      <c r="AH385" s="15"/>
      <c r="AI385" s="15"/>
      <c r="AJ385" s="15"/>
      <c r="AK385" s="15"/>
      <c r="AL385" s="15"/>
      <c r="AM385" s="15"/>
      <c r="AN385" s="15"/>
      <c r="AO385" s="16"/>
    </row>
    <row r="386" spans="1:41" ht="17.25" hidden="1" customHeight="1" x14ac:dyDescent="0.25">
      <c r="A386" s="2041" t="s">
        <v>48</v>
      </c>
      <c r="B386" s="82" t="s">
        <v>78</v>
      </c>
      <c r="C386" s="581">
        <v>3</v>
      </c>
      <c r="D386" s="391">
        <v>42</v>
      </c>
      <c r="E386" s="391">
        <v>34</v>
      </c>
      <c r="F386" s="391">
        <v>17</v>
      </c>
      <c r="G386" s="391">
        <v>5</v>
      </c>
      <c r="H386" s="391">
        <v>0</v>
      </c>
      <c r="I386" s="391">
        <v>2</v>
      </c>
      <c r="J386" s="391">
        <v>1014</v>
      </c>
      <c r="K386" s="391">
        <v>79</v>
      </c>
      <c r="L386" s="391">
        <v>22</v>
      </c>
      <c r="M386" s="391">
        <v>559</v>
      </c>
      <c r="N386" s="391">
        <v>107</v>
      </c>
      <c r="O386" s="391">
        <v>5</v>
      </c>
      <c r="P386" s="391">
        <v>70</v>
      </c>
      <c r="Q386" s="582">
        <v>21</v>
      </c>
      <c r="R386" s="665">
        <f t="shared" si="128"/>
        <v>1980</v>
      </c>
      <c r="S386" s="695">
        <f>R386/SUM(R386:R388)</f>
        <v>0.20833333333333334</v>
      </c>
      <c r="T386" s="15"/>
      <c r="U386" s="15"/>
      <c r="V386" s="15"/>
      <c r="W386" s="16"/>
      <c r="X386" s="14"/>
      <c r="Y386" s="15"/>
      <c r="Z386" s="15"/>
      <c r="AA386" s="15"/>
      <c r="AB386" s="15"/>
      <c r="AC386" s="15"/>
      <c r="AD386" s="15"/>
      <c r="AE386" s="15"/>
      <c r="AF386" s="15"/>
      <c r="AG386" s="15"/>
      <c r="AH386" s="15"/>
      <c r="AI386" s="15"/>
      <c r="AJ386" s="15"/>
      <c r="AK386" s="15"/>
      <c r="AL386" s="15"/>
      <c r="AM386" s="15"/>
      <c r="AN386" s="15"/>
      <c r="AO386" s="16"/>
    </row>
    <row r="387" spans="1:41" ht="17.25" hidden="1" customHeight="1" x14ac:dyDescent="0.25">
      <c r="A387" s="2042"/>
      <c r="B387" s="80" t="s">
        <v>79</v>
      </c>
      <c r="C387" s="583">
        <v>0</v>
      </c>
      <c r="D387" s="394">
        <v>5</v>
      </c>
      <c r="E387" s="394">
        <v>5</v>
      </c>
      <c r="F387" s="394">
        <v>0</v>
      </c>
      <c r="G387" s="394">
        <v>0</v>
      </c>
      <c r="H387" s="394">
        <v>0</v>
      </c>
      <c r="I387" s="394">
        <v>1</v>
      </c>
      <c r="J387" s="394">
        <v>69</v>
      </c>
      <c r="K387" s="394">
        <v>8</v>
      </c>
      <c r="L387" s="394">
        <v>0</v>
      </c>
      <c r="M387" s="394">
        <v>22</v>
      </c>
      <c r="N387" s="394">
        <v>13</v>
      </c>
      <c r="O387" s="394">
        <v>1</v>
      </c>
      <c r="P387" s="394">
        <v>6</v>
      </c>
      <c r="Q387" s="584">
        <v>0</v>
      </c>
      <c r="R387" s="666">
        <f t="shared" si="128"/>
        <v>130</v>
      </c>
      <c r="S387" s="696">
        <f>R387/SUM(R386:R388)</f>
        <v>1.3678451178451179E-2</v>
      </c>
      <c r="T387" s="15"/>
      <c r="U387" s="15"/>
      <c r="V387" s="15"/>
      <c r="W387" s="16"/>
      <c r="X387" s="14"/>
      <c r="Y387" s="15"/>
      <c r="Z387" s="15"/>
      <c r="AA387" s="15"/>
      <c r="AB387" s="15"/>
      <c r="AC387" s="15"/>
      <c r="AD387" s="15"/>
      <c r="AE387" s="15"/>
      <c r="AF387" s="15"/>
      <c r="AG387" s="15"/>
      <c r="AH387" s="15"/>
      <c r="AI387" s="15"/>
      <c r="AJ387" s="15"/>
      <c r="AK387" s="15"/>
      <c r="AL387" s="15"/>
      <c r="AM387" s="15"/>
      <c r="AN387" s="15"/>
      <c r="AO387" s="16"/>
    </row>
    <row r="388" spans="1:41" ht="17.25" hidden="1" customHeight="1" thickBot="1" x14ac:dyDescent="0.3">
      <c r="A388" s="2043"/>
      <c r="B388" s="81" t="s">
        <v>441</v>
      </c>
      <c r="C388" s="585">
        <v>24</v>
      </c>
      <c r="D388" s="397">
        <v>144</v>
      </c>
      <c r="E388" s="397">
        <v>106</v>
      </c>
      <c r="F388" s="397">
        <v>66</v>
      </c>
      <c r="G388" s="397">
        <v>67</v>
      </c>
      <c r="H388" s="397">
        <v>0</v>
      </c>
      <c r="I388" s="397">
        <v>16</v>
      </c>
      <c r="J388" s="397">
        <v>4508</v>
      </c>
      <c r="K388" s="397">
        <v>237</v>
      </c>
      <c r="L388" s="397">
        <v>119</v>
      </c>
      <c r="M388" s="397">
        <v>1282</v>
      </c>
      <c r="N388" s="397">
        <v>398</v>
      </c>
      <c r="O388" s="397">
        <v>21</v>
      </c>
      <c r="P388" s="397">
        <v>254</v>
      </c>
      <c r="Q388" s="586">
        <v>152</v>
      </c>
      <c r="R388" s="667">
        <f t="shared" si="128"/>
        <v>7394</v>
      </c>
      <c r="S388" s="697">
        <f>R388/SUM(R386:R388)</f>
        <v>0.77798821548821551</v>
      </c>
      <c r="T388" s="15"/>
      <c r="U388" s="15"/>
      <c r="V388" s="15"/>
      <c r="W388" s="16"/>
      <c r="X388" s="14"/>
      <c r="Y388" s="15"/>
      <c r="Z388" s="15"/>
      <c r="AA388" s="15"/>
      <c r="AB388" s="15"/>
      <c r="AC388" s="15"/>
      <c r="AD388" s="15"/>
      <c r="AE388" s="15"/>
      <c r="AF388" s="15"/>
      <c r="AG388" s="15"/>
      <c r="AH388" s="15"/>
      <c r="AI388" s="15"/>
      <c r="AJ388" s="15"/>
      <c r="AK388" s="15"/>
      <c r="AL388" s="15"/>
      <c r="AM388" s="15"/>
      <c r="AN388" s="15"/>
      <c r="AO388" s="16"/>
    </row>
    <row r="389" spans="1:41" ht="17.25" hidden="1" customHeight="1" x14ac:dyDescent="0.25">
      <c r="A389" s="2041" t="s">
        <v>45</v>
      </c>
      <c r="B389" s="77" t="s">
        <v>78</v>
      </c>
      <c r="C389" s="575">
        <v>2</v>
      </c>
      <c r="D389" s="381">
        <v>15</v>
      </c>
      <c r="E389" s="381">
        <v>12</v>
      </c>
      <c r="F389" s="381">
        <v>10</v>
      </c>
      <c r="G389" s="381">
        <v>0</v>
      </c>
      <c r="H389" s="381">
        <v>0</v>
      </c>
      <c r="I389" s="381">
        <v>3</v>
      </c>
      <c r="J389" s="381">
        <v>364</v>
      </c>
      <c r="K389" s="381">
        <v>28</v>
      </c>
      <c r="L389" s="381">
        <v>6</v>
      </c>
      <c r="M389" s="381">
        <v>120</v>
      </c>
      <c r="N389" s="381">
        <v>34</v>
      </c>
      <c r="O389" s="381">
        <v>3</v>
      </c>
      <c r="P389" s="381">
        <v>20</v>
      </c>
      <c r="Q389" s="576">
        <v>10</v>
      </c>
      <c r="R389" s="651">
        <f t="shared" si="128"/>
        <v>627</v>
      </c>
      <c r="S389" s="698">
        <f>R389/SUM(R389:R391)</f>
        <v>6.4632512112153387E-2</v>
      </c>
      <c r="T389" s="15"/>
      <c r="U389" s="15"/>
      <c r="V389" s="15"/>
      <c r="W389" s="16"/>
      <c r="X389" s="14"/>
      <c r="Y389" s="15"/>
      <c r="Z389" s="15"/>
      <c r="AA389" s="15"/>
      <c r="AB389" s="15"/>
      <c r="AC389" s="15"/>
      <c r="AD389" s="15"/>
      <c r="AE389" s="15"/>
      <c r="AF389" s="15"/>
      <c r="AG389" s="15"/>
      <c r="AH389" s="15"/>
      <c r="AI389" s="15"/>
      <c r="AJ389" s="15"/>
      <c r="AK389" s="15"/>
      <c r="AL389" s="15"/>
      <c r="AM389" s="15"/>
      <c r="AN389" s="15"/>
      <c r="AO389" s="16"/>
    </row>
    <row r="390" spans="1:41" ht="17.25" hidden="1" customHeight="1" x14ac:dyDescent="0.25">
      <c r="A390" s="2042"/>
      <c r="B390" s="78" t="s">
        <v>79</v>
      </c>
      <c r="C390" s="577">
        <v>0</v>
      </c>
      <c r="D390" s="388">
        <v>2</v>
      </c>
      <c r="E390" s="388">
        <v>3</v>
      </c>
      <c r="F390" s="388">
        <v>0</v>
      </c>
      <c r="G390" s="388">
        <v>0</v>
      </c>
      <c r="H390" s="388">
        <v>0</v>
      </c>
      <c r="I390" s="388">
        <v>1</v>
      </c>
      <c r="J390" s="388">
        <v>27</v>
      </c>
      <c r="K390" s="388">
        <v>9</v>
      </c>
      <c r="L390" s="388">
        <v>2</v>
      </c>
      <c r="M390" s="388">
        <v>19</v>
      </c>
      <c r="N390" s="388">
        <v>7</v>
      </c>
      <c r="O390" s="388">
        <v>1</v>
      </c>
      <c r="P390" s="388">
        <v>6</v>
      </c>
      <c r="Q390" s="587">
        <v>1</v>
      </c>
      <c r="R390" s="652">
        <f t="shared" si="128"/>
        <v>78</v>
      </c>
      <c r="S390" s="699">
        <f>R390/SUM(R389:R391)</f>
        <v>8.0404082053396556E-3</v>
      </c>
      <c r="T390" s="15"/>
      <c r="U390" s="15"/>
      <c r="V390" s="15"/>
      <c r="W390" s="16"/>
      <c r="X390" s="14"/>
      <c r="Y390" s="15"/>
      <c r="Z390" s="15"/>
      <c r="AA390" s="15"/>
      <c r="AB390" s="15"/>
      <c r="AC390" s="15"/>
      <c r="AD390" s="15"/>
      <c r="AE390" s="15"/>
      <c r="AF390" s="15"/>
      <c r="AG390" s="15"/>
      <c r="AH390" s="15"/>
      <c r="AI390" s="15"/>
      <c r="AJ390" s="15"/>
      <c r="AK390" s="15"/>
      <c r="AL390" s="15"/>
      <c r="AM390" s="15"/>
      <c r="AN390" s="15"/>
      <c r="AO390" s="16"/>
    </row>
    <row r="391" spans="1:41" ht="17.25" hidden="1" customHeight="1" thickBot="1" x14ac:dyDescent="0.3">
      <c r="A391" s="2043"/>
      <c r="B391" s="79" t="s">
        <v>441</v>
      </c>
      <c r="C391" s="579">
        <v>33</v>
      </c>
      <c r="D391" s="386">
        <v>212</v>
      </c>
      <c r="E391" s="386">
        <v>142</v>
      </c>
      <c r="F391" s="386">
        <v>80</v>
      </c>
      <c r="G391" s="386">
        <v>59</v>
      </c>
      <c r="H391" s="386">
        <v>0</v>
      </c>
      <c r="I391" s="386">
        <v>16</v>
      </c>
      <c r="J391" s="386">
        <v>5410</v>
      </c>
      <c r="K391" s="386">
        <v>256</v>
      </c>
      <c r="L391" s="386">
        <v>139</v>
      </c>
      <c r="M391" s="386">
        <v>1665</v>
      </c>
      <c r="N391" s="386">
        <v>511</v>
      </c>
      <c r="O391" s="386">
        <v>27</v>
      </c>
      <c r="P391" s="386">
        <v>256</v>
      </c>
      <c r="Q391" s="580">
        <v>190</v>
      </c>
      <c r="R391" s="654">
        <f t="shared" si="128"/>
        <v>8996</v>
      </c>
      <c r="S391" s="700">
        <f>R391/SUM(R389:R391)</f>
        <v>0.92732707968250694</v>
      </c>
      <c r="T391" s="15"/>
      <c r="U391" s="15"/>
      <c r="V391" s="15"/>
      <c r="W391" s="16"/>
      <c r="X391" s="14"/>
      <c r="Y391" s="15"/>
      <c r="Z391" s="15"/>
      <c r="AA391" s="15"/>
      <c r="AB391" s="15"/>
      <c r="AC391" s="15"/>
      <c r="AD391" s="15"/>
      <c r="AE391" s="15"/>
      <c r="AF391" s="17"/>
      <c r="AG391" s="15"/>
      <c r="AH391" s="15"/>
      <c r="AI391" s="15"/>
      <c r="AJ391" s="15"/>
      <c r="AK391" s="15"/>
      <c r="AL391" s="15"/>
      <c r="AM391" s="15"/>
      <c r="AN391" s="17"/>
      <c r="AO391" s="16"/>
    </row>
    <row r="392" spans="1:41" ht="17.25" hidden="1" customHeight="1" x14ac:dyDescent="0.25">
      <c r="A392" s="2042" t="s">
        <v>49</v>
      </c>
      <c r="B392" s="227" t="s">
        <v>78</v>
      </c>
      <c r="C392" s="588">
        <v>0</v>
      </c>
      <c r="D392" s="400">
        <v>0</v>
      </c>
      <c r="E392" s="400">
        <v>2</v>
      </c>
      <c r="F392" s="400">
        <v>0</v>
      </c>
      <c r="G392" s="400">
        <v>0</v>
      </c>
      <c r="H392" s="400">
        <v>0</v>
      </c>
      <c r="I392" s="400">
        <v>0</v>
      </c>
      <c r="J392" s="400">
        <v>81</v>
      </c>
      <c r="K392" s="400">
        <v>0</v>
      </c>
      <c r="L392" s="400">
        <v>0</v>
      </c>
      <c r="M392" s="400">
        <v>9</v>
      </c>
      <c r="N392" s="400">
        <v>10</v>
      </c>
      <c r="O392" s="400">
        <v>0</v>
      </c>
      <c r="P392" s="400">
        <v>2</v>
      </c>
      <c r="Q392" s="589">
        <v>1</v>
      </c>
      <c r="R392" s="665">
        <f>SUM(C392:Q392)</f>
        <v>105</v>
      </c>
      <c r="S392" s="695">
        <f>R392/SUM(R392:R394)</f>
        <v>0.31531531531531531</v>
      </c>
      <c r="T392" s="15"/>
      <c r="U392" s="15"/>
      <c r="V392" s="15"/>
      <c r="W392" s="16"/>
      <c r="X392" s="14"/>
      <c r="Y392" s="15"/>
      <c r="Z392" s="15"/>
      <c r="AA392" s="15"/>
      <c r="AB392" s="15"/>
      <c r="AC392" s="15"/>
      <c r="AD392" s="15"/>
      <c r="AE392" s="15"/>
      <c r="AF392" s="17"/>
      <c r="AG392" s="15"/>
      <c r="AH392" s="15"/>
      <c r="AI392" s="15"/>
      <c r="AJ392" s="15"/>
      <c r="AK392" s="15"/>
      <c r="AL392" s="15"/>
      <c r="AM392" s="15"/>
      <c r="AN392" s="17"/>
      <c r="AO392" s="16"/>
    </row>
    <row r="393" spans="1:41" ht="17.25" hidden="1" customHeight="1" x14ac:dyDescent="0.25">
      <c r="A393" s="2042"/>
      <c r="B393" s="80" t="s">
        <v>79</v>
      </c>
      <c r="C393" s="583">
        <v>0</v>
      </c>
      <c r="D393" s="394">
        <v>1</v>
      </c>
      <c r="E393" s="394">
        <v>0</v>
      </c>
      <c r="F393" s="394">
        <v>0</v>
      </c>
      <c r="G393" s="394">
        <v>0</v>
      </c>
      <c r="H393" s="394">
        <v>0</v>
      </c>
      <c r="I393" s="394">
        <v>0</v>
      </c>
      <c r="J393" s="394">
        <v>5</v>
      </c>
      <c r="K393" s="394">
        <v>0</v>
      </c>
      <c r="L393" s="394">
        <v>0</v>
      </c>
      <c r="M393" s="394">
        <v>0</v>
      </c>
      <c r="N393" s="394">
        <v>6</v>
      </c>
      <c r="O393" s="394">
        <v>0</v>
      </c>
      <c r="P393" s="394">
        <v>0</v>
      </c>
      <c r="Q393" s="584">
        <v>0</v>
      </c>
      <c r="R393" s="666">
        <f t="shared" si="128"/>
        <v>12</v>
      </c>
      <c r="S393" s="696">
        <f>R393/SUM(R392:R394)</f>
        <v>3.6036036036036036E-2</v>
      </c>
      <c r="T393" s="15"/>
      <c r="U393" s="15"/>
      <c r="V393" s="15"/>
      <c r="W393" s="16"/>
      <c r="X393" s="14"/>
      <c r="Y393" s="15"/>
      <c r="Z393" s="15"/>
      <c r="AA393" s="15"/>
      <c r="AB393" s="15"/>
      <c r="AC393" s="15"/>
      <c r="AD393" s="15"/>
      <c r="AE393" s="15"/>
      <c r="AF393" s="17"/>
      <c r="AG393" s="15"/>
      <c r="AH393" s="15"/>
      <c r="AI393" s="15"/>
      <c r="AJ393" s="15"/>
      <c r="AK393" s="15"/>
      <c r="AL393" s="15"/>
      <c r="AM393" s="15"/>
      <c r="AN393" s="17"/>
      <c r="AO393" s="16"/>
    </row>
    <row r="394" spans="1:41" ht="17.25" hidden="1" customHeight="1" thickBot="1" x14ac:dyDescent="0.3">
      <c r="A394" s="2044"/>
      <c r="B394" s="160" t="s">
        <v>441</v>
      </c>
      <c r="C394" s="590">
        <v>1</v>
      </c>
      <c r="D394" s="403">
        <v>2</v>
      </c>
      <c r="E394" s="403">
        <v>3</v>
      </c>
      <c r="F394" s="403">
        <v>0</v>
      </c>
      <c r="G394" s="403">
        <v>0</v>
      </c>
      <c r="H394" s="403">
        <v>0</v>
      </c>
      <c r="I394" s="403">
        <v>1</v>
      </c>
      <c r="J394" s="403">
        <v>141</v>
      </c>
      <c r="K394" s="403">
        <v>1</v>
      </c>
      <c r="L394" s="403">
        <v>2</v>
      </c>
      <c r="M394" s="403">
        <v>36</v>
      </c>
      <c r="N394" s="403">
        <v>21</v>
      </c>
      <c r="O394" s="403">
        <v>0</v>
      </c>
      <c r="P394" s="403">
        <v>7</v>
      </c>
      <c r="Q394" s="591">
        <v>1</v>
      </c>
      <c r="R394" s="668">
        <f t="shared" si="128"/>
        <v>216</v>
      </c>
      <c r="S394" s="712">
        <f>R394/SUM(R392:R394)</f>
        <v>0.64864864864864868</v>
      </c>
      <c r="T394" s="15"/>
      <c r="U394" s="15"/>
      <c r="V394" s="15"/>
      <c r="W394" s="16"/>
      <c r="X394" s="14"/>
      <c r="Y394" s="16"/>
      <c r="Z394" s="16"/>
      <c r="AA394" s="16"/>
      <c r="AB394" s="16"/>
      <c r="AC394" s="16"/>
      <c r="AD394" s="16"/>
      <c r="AE394" s="16"/>
      <c r="AF394" s="16"/>
      <c r="AG394" s="16"/>
      <c r="AH394" s="16"/>
      <c r="AI394" s="16"/>
      <c r="AJ394" s="16"/>
      <c r="AK394" s="16"/>
      <c r="AL394" s="16"/>
      <c r="AM394" s="16"/>
      <c r="AN394" s="16"/>
      <c r="AO394" s="15"/>
    </row>
    <row r="395" spans="1:41" ht="17.25" hidden="1" customHeight="1" thickTop="1" x14ac:dyDescent="0.25">
      <c r="A395" s="2042" t="s">
        <v>26</v>
      </c>
      <c r="B395" s="159" t="s">
        <v>78</v>
      </c>
      <c r="C395" s="230">
        <f>SUM(C383,C386,C389,C392)</f>
        <v>9</v>
      </c>
      <c r="D395" s="230">
        <f t="shared" ref="D395:I395" si="129">SUM(D383,D386,D389,D392)</f>
        <v>79</v>
      </c>
      <c r="E395" s="230">
        <f t="shared" si="129"/>
        <v>72</v>
      </c>
      <c r="F395" s="230">
        <f t="shared" si="129"/>
        <v>47</v>
      </c>
      <c r="G395" s="230">
        <f t="shared" si="129"/>
        <v>11</v>
      </c>
      <c r="H395" s="230">
        <f t="shared" si="129"/>
        <v>0</v>
      </c>
      <c r="I395" s="230">
        <f t="shared" si="129"/>
        <v>13</v>
      </c>
      <c r="J395" s="230">
        <f>SUM(J383,J386,J389,J392)</f>
        <v>2278</v>
      </c>
      <c r="K395" s="230">
        <f t="shared" ref="K395:Q395" si="130">SUM(K383,K386,K389,K392)</f>
        <v>207</v>
      </c>
      <c r="L395" s="230">
        <f t="shared" si="130"/>
        <v>39</v>
      </c>
      <c r="M395" s="230">
        <f t="shared" si="130"/>
        <v>874</v>
      </c>
      <c r="N395" s="230">
        <f t="shared" si="130"/>
        <v>225</v>
      </c>
      <c r="O395" s="230">
        <f t="shared" si="130"/>
        <v>12</v>
      </c>
      <c r="P395" s="230">
        <f t="shared" si="130"/>
        <v>124</v>
      </c>
      <c r="Q395" s="231">
        <f t="shared" si="130"/>
        <v>66</v>
      </c>
      <c r="R395" s="655">
        <f>SUM(C395:Q395)</f>
        <v>4056</v>
      </c>
      <c r="S395" s="793">
        <f>R395/SUM(R395:R397)</f>
        <v>0.17388322044070995</v>
      </c>
      <c r="T395" s="15"/>
      <c r="U395" s="15"/>
      <c r="V395" s="15"/>
      <c r="W395" s="16"/>
      <c r="X395" s="14"/>
      <c r="Y395" s="16"/>
      <c r="Z395" s="16"/>
      <c r="AA395" s="16"/>
      <c r="AB395" s="16"/>
      <c r="AC395" s="16"/>
      <c r="AD395" s="16"/>
      <c r="AE395" s="16"/>
      <c r="AF395" s="16"/>
      <c r="AG395" s="16"/>
      <c r="AH395" s="16"/>
      <c r="AI395" s="16"/>
      <c r="AJ395" s="16"/>
      <c r="AK395" s="16"/>
      <c r="AL395" s="16"/>
      <c r="AM395" s="16"/>
      <c r="AN395" s="16"/>
      <c r="AO395" s="15"/>
    </row>
    <row r="396" spans="1:41" ht="17.25" hidden="1" customHeight="1" x14ac:dyDescent="0.25">
      <c r="A396" s="2042"/>
      <c r="B396" s="78" t="s">
        <v>79</v>
      </c>
      <c r="C396" s="233">
        <f>SUM(C384,C387,C390,C393)</f>
        <v>1</v>
      </c>
      <c r="D396" s="233">
        <f t="shared" ref="D396:Q396" si="131">SUM(D384,D387,D390,D393)</f>
        <v>10</v>
      </c>
      <c r="E396" s="233">
        <f t="shared" si="131"/>
        <v>10</v>
      </c>
      <c r="F396" s="233">
        <f t="shared" si="131"/>
        <v>3</v>
      </c>
      <c r="G396" s="233">
        <f t="shared" si="131"/>
        <v>0</v>
      </c>
      <c r="H396" s="233">
        <f t="shared" si="131"/>
        <v>0</v>
      </c>
      <c r="I396" s="233">
        <f t="shared" si="131"/>
        <v>2</v>
      </c>
      <c r="J396" s="233">
        <f t="shared" si="131"/>
        <v>160</v>
      </c>
      <c r="K396" s="233">
        <f t="shared" si="131"/>
        <v>27</v>
      </c>
      <c r="L396" s="233">
        <f t="shared" si="131"/>
        <v>3</v>
      </c>
      <c r="M396" s="233">
        <f t="shared" si="131"/>
        <v>53</v>
      </c>
      <c r="N396" s="233">
        <f t="shared" si="131"/>
        <v>35</v>
      </c>
      <c r="O396" s="233">
        <f t="shared" si="131"/>
        <v>3</v>
      </c>
      <c r="P396" s="233">
        <f t="shared" si="131"/>
        <v>15</v>
      </c>
      <c r="Q396" s="234">
        <f t="shared" si="131"/>
        <v>3</v>
      </c>
      <c r="R396" s="652">
        <f>SUM(C396:Q396)</f>
        <v>325</v>
      </c>
      <c r="S396" s="701">
        <f>R396/SUM(R395:R397)</f>
        <v>1.3932950355826116E-2</v>
      </c>
      <c r="T396" s="15"/>
      <c r="U396" s="15"/>
      <c r="V396" s="15"/>
      <c r="W396" s="16"/>
      <c r="X396" s="14"/>
      <c r="Y396" s="16"/>
      <c r="Z396" s="16"/>
      <c r="AA396" s="16"/>
      <c r="AB396" s="16"/>
      <c r="AC396" s="16"/>
      <c r="AD396" s="16"/>
      <c r="AE396" s="16"/>
      <c r="AF396" s="16"/>
      <c r="AG396" s="16"/>
      <c r="AH396" s="16"/>
      <c r="AI396" s="16"/>
      <c r="AJ396" s="16"/>
      <c r="AK396" s="16"/>
      <c r="AL396" s="16"/>
      <c r="AM396" s="16"/>
      <c r="AN396" s="16"/>
      <c r="AO396" s="15"/>
    </row>
    <row r="397" spans="1:41" ht="17.25" hidden="1" customHeight="1" thickBot="1" x14ac:dyDescent="0.3">
      <c r="A397" s="2042"/>
      <c r="B397" s="125" t="s">
        <v>441</v>
      </c>
      <c r="C397" s="288">
        <f>SUM(C385,C388,C391,C394)</f>
        <v>61</v>
      </c>
      <c r="D397" s="288">
        <f t="shared" ref="D397:Q397" si="132">SUM(D385,D388,D391,D394)</f>
        <v>395</v>
      </c>
      <c r="E397" s="288">
        <f t="shared" si="132"/>
        <v>281</v>
      </c>
      <c r="F397" s="288">
        <f t="shared" si="132"/>
        <v>164</v>
      </c>
      <c r="G397" s="288">
        <f t="shared" si="132"/>
        <v>143</v>
      </c>
      <c r="H397" s="288">
        <f t="shared" si="132"/>
        <v>0</v>
      </c>
      <c r="I397" s="288">
        <f t="shared" si="132"/>
        <v>36</v>
      </c>
      <c r="J397" s="288">
        <f t="shared" si="132"/>
        <v>11518</v>
      </c>
      <c r="K397" s="288">
        <f t="shared" si="132"/>
        <v>567</v>
      </c>
      <c r="L397" s="288">
        <f t="shared" si="132"/>
        <v>301</v>
      </c>
      <c r="M397" s="288">
        <f t="shared" si="132"/>
        <v>3315</v>
      </c>
      <c r="N397" s="288">
        <f t="shared" si="132"/>
        <v>1098</v>
      </c>
      <c r="O397" s="288">
        <f t="shared" si="132"/>
        <v>55</v>
      </c>
      <c r="P397" s="288">
        <f t="shared" si="132"/>
        <v>589</v>
      </c>
      <c r="Q397" s="653">
        <f t="shared" si="132"/>
        <v>422</v>
      </c>
      <c r="R397" s="654">
        <f>SUM(C397:Q397)</f>
        <v>18945</v>
      </c>
      <c r="S397" s="700">
        <f>R397/SUM(R395:R397)</f>
        <v>0.81218382920346399</v>
      </c>
      <c r="T397" s="15"/>
      <c r="U397" s="15"/>
      <c r="V397" s="15"/>
      <c r="W397" s="16"/>
      <c r="X397" s="14"/>
      <c r="Y397" s="14"/>
      <c r="Z397" s="14"/>
      <c r="AA397" s="14"/>
      <c r="AB397" s="14"/>
      <c r="AC397" s="14"/>
      <c r="AD397" s="14"/>
      <c r="AE397" s="14"/>
      <c r="AF397" s="14"/>
      <c r="AG397" s="14"/>
      <c r="AH397" s="14"/>
      <c r="AI397" s="14"/>
      <c r="AJ397" s="14"/>
      <c r="AK397" s="14"/>
      <c r="AL397" s="14"/>
      <c r="AM397" s="14"/>
      <c r="AN397" s="14"/>
      <c r="AO397" s="14"/>
    </row>
    <row r="398" spans="1:41" s="632" customFormat="1" ht="17.25" hidden="1" customHeight="1" x14ac:dyDescent="0.25">
      <c r="A398" s="2069" t="s">
        <v>43</v>
      </c>
      <c r="B398" s="631" t="s">
        <v>78</v>
      </c>
      <c r="C398" s="664">
        <f>C395/SUM(C395:C397)</f>
        <v>0.12676056338028169</v>
      </c>
      <c r="D398" s="670">
        <f>D395/SUM(D395:D397)</f>
        <v>0.16322314049586778</v>
      </c>
      <c r="E398" s="670">
        <f>E395/SUM(E395:E397)</f>
        <v>0.19834710743801653</v>
      </c>
      <c r="F398" s="670">
        <f>F395/SUM(F395:F397)</f>
        <v>0.21962616822429906</v>
      </c>
      <c r="G398" s="670">
        <f>G395/SUM(G395:G397)</f>
        <v>7.1428571428571425E-2</v>
      </c>
      <c r="H398" s="670">
        <v>0</v>
      </c>
      <c r="I398" s="670">
        <f t="shared" ref="I398:R398" si="133">I395/SUM(I395:I397)</f>
        <v>0.25490196078431371</v>
      </c>
      <c r="J398" s="670">
        <f t="shared" si="133"/>
        <v>0.16322728575523074</v>
      </c>
      <c r="K398" s="670">
        <f t="shared" si="133"/>
        <v>0.25842696629213485</v>
      </c>
      <c r="L398" s="670">
        <f t="shared" si="133"/>
        <v>0.11370262390670553</v>
      </c>
      <c r="M398" s="670">
        <f t="shared" si="133"/>
        <v>0.20603488920320603</v>
      </c>
      <c r="N398" s="670">
        <f t="shared" si="133"/>
        <v>0.16568483063328424</v>
      </c>
      <c r="O398" s="670">
        <f t="shared" si="133"/>
        <v>0.17142857142857143</v>
      </c>
      <c r="P398" s="670">
        <f t="shared" si="133"/>
        <v>0.17032967032967034</v>
      </c>
      <c r="Q398" s="675">
        <f t="shared" si="133"/>
        <v>0.13441955193482688</v>
      </c>
      <c r="R398" s="669">
        <f t="shared" si="133"/>
        <v>0.17388322044070995</v>
      </c>
      <c r="S398" s="2066"/>
      <c r="T398" s="636"/>
      <c r="U398" s="636"/>
      <c r="V398" s="636"/>
      <c r="W398" s="637"/>
      <c r="X398" s="633"/>
      <c r="Y398" s="633"/>
      <c r="Z398" s="633"/>
      <c r="AA398" s="633"/>
      <c r="AB398" s="633"/>
      <c r="AC398" s="633"/>
      <c r="AD398" s="633"/>
      <c r="AE398" s="633"/>
      <c r="AF398" s="633"/>
      <c r="AG398" s="633"/>
      <c r="AH398" s="633"/>
      <c r="AI398" s="633"/>
      <c r="AJ398" s="633"/>
      <c r="AK398" s="633"/>
      <c r="AL398" s="633"/>
      <c r="AM398" s="633"/>
      <c r="AN398" s="633"/>
      <c r="AO398" s="633"/>
    </row>
    <row r="399" spans="1:41" s="632" customFormat="1" ht="17.25" hidden="1" customHeight="1" x14ac:dyDescent="0.25">
      <c r="A399" s="2070"/>
      <c r="B399" s="634" t="s">
        <v>79</v>
      </c>
      <c r="C399" s="671">
        <f>C396/SUM(C395:C397)</f>
        <v>1.4084507042253521E-2</v>
      </c>
      <c r="D399" s="672">
        <f>D396/SUM(D395:D397)</f>
        <v>2.0661157024793389E-2</v>
      </c>
      <c r="E399" s="672">
        <f>E396/SUM(E395:E397)</f>
        <v>2.7548209366391185E-2</v>
      </c>
      <c r="F399" s="672">
        <f>F396/SUM(F395:F397)</f>
        <v>1.4018691588785047E-2</v>
      </c>
      <c r="G399" s="672">
        <f>G396/SUM(G395:G397)</f>
        <v>0</v>
      </c>
      <c r="H399" s="672">
        <v>0</v>
      </c>
      <c r="I399" s="672">
        <f t="shared" ref="I399:R399" si="134">I396/SUM(I395:I397)</f>
        <v>3.9215686274509803E-2</v>
      </c>
      <c r="J399" s="672">
        <f t="shared" si="134"/>
        <v>1.1464603038119804E-2</v>
      </c>
      <c r="K399" s="672">
        <f t="shared" si="134"/>
        <v>3.3707865168539325E-2</v>
      </c>
      <c r="L399" s="672">
        <f t="shared" si="134"/>
        <v>8.7463556851311956E-3</v>
      </c>
      <c r="M399" s="672">
        <f t="shared" si="134"/>
        <v>1.2494106553512494E-2</v>
      </c>
      <c r="N399" s="672">
        <f t="shared" si="134"/>
        <v>2.5773195876288658E-2</v>
      </c>
      <c r="O399" s="672">
        <f t="shared" si="134"/>
        <v>4.2857142857142858E-2</v>
      </c>
      <c r="P399" s="672">
        <f t="shared" si="134"/>
        <v>2.0604395604395604E-2</v>
      </c>
      <c r="Q399" s="676">
        <f t="shared" si="134"/>
        <v>6.1099796334012219E-3</v>
      </c>
      <c r="R399" s="678">
        <f t="shared" si="134"/>
        <v>1.3932950355826116E-2</v>
      </c>
      <c r="S399" s="2067"/>
      <c r="T399" s="636"/>
      <c r="U399" s="636"/>
      <c r="V399" s="636"/>
      <c r="W399" s="637"/>
      <c r="X399" s="633"/>
      <c r="Y399" s="633"/>
      <c r="Z399" s="633"/>
      <c r="AA399" s="633"/>
      <c r="AB399" s="633"/>
      <c r="AC399" s="633"/>
      <c r="AD399" s="633"/>
      <c r="AE399" s="633"/>
      <c r="AF399" s="633"/>
      <c r="AG399" s="633"/>
      <c r="AH399" s="633"/>
      <c r="AI399" s="633"/>
      <c r="AJ399" s="633"/>
      <c r="AK399" s="633"/>
      <c r="AL399" s="633"/>
      <c r="AM399" s="633"/>
      <c r="AN399" s="633"/>
      <c r="AO399" s="633"/>
    </row>
    <row r="400" spans="1:41" s="632" customFormat="1" ht="17.25" hidden="1" customHeight="1" thickBot="1" x14ac:dyDescent="0.3">
      <c r="A400" s="2071"/>
      <c r="B400" s="635" t="s">
        <v>441</v>
      </c>
      <c r="C400" s="673">
        <f>C397/SUM(C395:C397)</f>
        <v>0.85915492957746475</v>
      </c>
      <c r="D400" s="674">
        <f>D397/SUM(D395:D397)</f>
        <v>0.81611570247933884</v>
      </c>
      <c r="E400" s="674">
        <f>E397/SUM(E395:E397)</f>
        <v>0.77410468319559234</v>
      </c>
      <c r="F400" s="674">
        <f>F397/SUM(F395:F397)</f>
        <v>0.76635514018691586</v>
      </c>
      <c r="G400" s="674">
        <f>G397/SUM(G395:G397)</f>
        <v>0.9285714285714286</v>
      </c>
      <c r="H400" s="674">
        <v>0</v>
      </c>
      <c r="I400" s="674">
        <f t="shared" ref="I400:R400" si="135">I397/SUM(I395:I397)</f>
        <v>0.70588235294117652</v>
      </c>
      <c r="J400" s="674">
        <f t="shared" si="135"/>
        <v>0.82530811120664949</v>
      </c>
      <c r="K400" s="674">
        <f t="shared" si="135"/>
        <v>0.7078651685393258</v>
      </c>
      <c r="L400" s="674">
        <f t="shared" si="135"/>
        <v>0.87755102040816324</v>
      </c>
      <c r="M400" s="674">
        <f t="shared" si="135"/>
        <v>0.78147100424328142</v>
      </c>
      <c r="N400" s="674">
        <f t="shared" si="135"/>
        <v>0.80854197349042711</v>
      </c>
      <c r="O400" s="674">
        <f t="shared" si="135"/>
        <v>0.7857142857142857</v>
      </c>
      <c r="P400" s="674">
        <f t="shared" si="135"/>
        <v>0.80906593406593408</v>
      </c>
      <c r="Q400" s="677">
        <f t="shared" si="135"/>
        <v>0.85947046843177188</v>
      </c>
      <c r="R400" s="679">
        <f t="shared" si="135"/>
        <v>0.81218382920346399</v>
      </c>
      <c r="S400" s="2068"/>
      <c r="T400" s="636"/>
      <c r="U400" s="636"/>
      <c r="V400" s="638"/>
      <c r="W400" s="637"/>
      <c r="X400" s="633"/>
      <c r="Y400" s="633"/>
      <c r="Z400" s="633"/>
      <c r="AA400" s="633"/>
      <c r="AB400" s="633"/>
      <c r="AC400" s="633"/>
      <c r="AD400" s="633"/>
      <c r="AE400" s="633"/>
      <c r="AF400" s="633"/>
      <c r="AG400" s="633"/>
      <c r="AH400" s="633"/>
      <c r="AI400" s="633"/>
      <c r="AJ400" s="633"/>
      <c r="AK400" s="633"/>
      <c r="AL400" s="633"/>
      <c r="AM400" s="633"/>
      <c r="AN400" s="633"/>
      <c r="AO400" s="633"/>
    </row>
    <row r="401" spans="1:41" ht="17.25" hidden="1" customHeight="1" thickBot="1" x14ac:dyDescent="0.3">
      <c r="A401" s="2054" t="s">
        <v>349</v>
      </c>
      <c r="B401" s="2055"/>
      <c r="C401" s="2052"/>
      <c r="D401" s="2052"/>
      <c r="E401" s="2052"/>
      <c r="F401" s="2052"/>
      <c r="G401" s="2052"/>
      <c r="H401" s="2052"/>
      <c r="I401" s="2052"/>
      <c r="J401" s="2052"/>
      <c r="K401" s="2052"/>
      <c r="L401" s="2052"/>
      <c r="M401" s="2052"/>
      <c r="N401" s="2052"/>
      <c r="O401" s="2052"/>
      <c r="P401" s="2052"/>
      <c r="Q401" s="2052"/>
      <c r="R401" s="2055"/>
      <c r="S401" s="2056"/>
      <c r="T401" s="15"/>
      <c r="U401" s="15"/>
      <c r="V401" s="15"/>
      <c r="W401" s="16"/>
      <c r="X401" s="14"/>
      <c r="Y401" s="14"/>
      <c r="Z401" s="14"/>
      <c r="AA401" s="14"/>
      <c r="AB401" s="14"/>
      <c r="AC401" s="14"/>
      <c r="AD401" s="14"/>
      <c r="AE401" s="14"/>
      <c r="AF401" s="14"/>
      <c r="AG401" s="14"/>
      <c r="AH401" s="14"/>
      <c r="AI401" s="14"/>
      <c r="AJ401" s="14"/>
      <c r="AK401" s="14"/>
      <c r="AL401" s="14"/>
      <c r="AM401" s="14"/>
      <c r="AN401" s="14"/>
      <c r="AO401" s="14"/>
    </row>
    <row r="402" spans="1:41" ht="17.25" hidden="1" customHeight="1" x14ac:dyDescent="0.25">
      <c r="A402" s="2041" t="s">
        <v>75</v>
      </c>
      <c r="B402" s="77" t="s">
        <v>78</v>
      </c>
      <c r="C402" s="380">
        <v>0</v>
      </c>
      <c r="D402" s="381">
        <v>1</v>
      </c>
      <c r="E402" s="381">
        <v>1</v>
      </c>
      <c r="F402" s="381">
        <v>0</v>
      </c>
      <c r="G402" s="381">
        <v>0</v>
      </c>
      <c r="H402" s="381">
        <v>0</v>
      </c>
      <c r="I402" s="381">
        <v>0</v>
      </c>
      <c r="J402" s="381">
        <v>5</v>
      </c>
      <c r="K402" s="381">
        <v>0</v>
      </c>
      <c r="L402" s="381">
        <v>0</v>
      </c>
      <c r="M402" s="381">
        <v>0</v>
      </c>
      <c r="N402" s="381">
        <v>0</v>
      </c>
      <c r="O402" s="381">
        <v>0</v>
      </c>
      <c r="P402" s="381">
        <v>0</v>
      </c>
      <c r="Q402" s="382">
        <v>0</v>
      </c>
      <c r="R402" s="680">
        <f t="shared" ref="R402:R416" si="136">SUM(C402:Q402)</f>
        <v>7</v>
      </c>
      <c r="S402" s="698">
        <f>R402/SUM(R402:R404)</f>
        <v>5.9322033898305086E-2</v>
      </c>
      <c r="T402" s="15"/>
      <c r="U402" s="15"/>
      <c r="V402" s="15"/>
      <c r="W402" s="16"/>
      <c r="X402" s="14"/>
      <c r="Y402" s="14"/>
      <c r="Z402" s="14"/>
      <c r="AA402" s="14"/>
      <c r="AB402" s="14"/>
      <c r="AC402" s="14"/>
      <c r="AD402" s="14"/>
      <c r="AE402" s="14"/>
      <c r="AF402" s="14"/>
      <c r="AG402" s="14"/>
      <c r="AH402" s="14"/>
      <c r="AI402" s="14"/>
      <c r="AJ402" s="14"/>
      <c r="AK402" s="14"/>
      <c r="AL402" s="14"/>
      <c r="AM402" s="14"/>
      <c r="AN402" s="14"/>
      <c r="AO402" s="14"/>
    </row>
    <row r="403" spans="1:41" ht="17.25" hidden="1" customHeight="1" x14ac:dyDescent="0.25">
      <c r="A403" s="2042"/>
      <c r="B403" s="78" t="s">
        <v>79</v>
      </c>
      <c r="C403" s="383">
        <v>0</v>
      </c>
      <c r="D403" s="383">
        <v>0</v>
      </c>
      <c r="E403" s="383">
        <v>0</v>
      </c>
      <c r="F403" s="383">
        <v>0</v>
      </c>
      <c r="G403" s="383">
        <v>0</v>
      </c>
      <c r="H403" s="383">
        <v>0</v>
      </c>
      <c r="I403" s="383">
        <v>0</v>
      </c>
      <c r="J403" s="383">
        <v>0</v>
      </c>
      <c r="K403" s="383">
        <v>0</v>
      </c>
      <c r="L403" s="383">
        <v>0</v>
      </c>
      <c r="M403" s="383">
        <v>0</v>
      </c>
      <c r="N403" s="383">
        <v>0</v>
      </c>
      <c r="O403" s="383">
        <v>0</v>
      </c>
      <c r="P403" s="383">
        <v>0</v>
      </c>
      <c r="Q403" s="384">
        <v>0</v>
      </c>
      <c r="R403" s="681">
        <f t="shared" si="136"/>
        <v>0</v>
      </c>
      <c r="S403" s="699">
        <f>R403/SUM(R402:R404)</f>
        <v>0</v>
      </c>
      <c r="T403" s="15"/>
      <c r="U403" s="15"/>
      <c r="V403" s="15"/>
      <c r="W403" s="16"/>
      <c r="X403" s="14"/>
      <c r="Y403" s="14"/>
      <c r="Z403" s="14"/>
      <c r="AA403" s="14"/>
      <c r="AB403" s="14"/>
      <c r="AC403" s="14"/>
      <c r="AD403" s="14"/>
      <c r="AE403" s="14"/>
      <c r="AF403" s="14"/>
      <c r="AG403" s="14"/>
      <c r="AH403" s="14"/>
      <c r="AI403" s="14"/>
      <c r="AJ403" s="14"/>
      <c r="AK403" s="14"/>
      <c r="AL403" s="14"/>
      <c r="AM403" s="14"/>
      <c r="AN403" s="14"/>
      <c r="AO403" s="14"/>
    </row>
    <row r="404" spans="1:41" ht="17.25" hidden="1" customHeight="1" thickBot="1" x14ac:dyDescent="0.3">
      <c r="A404" s="2043"/>
      <c r="B404" s="79" t="s">
        <v>441</v>
      </c>
      <c r="C404" s="385">
        <v>1</v>
      </c>
      <c r="D404" s="386">
        <v>3</v>
      </c>
      <c r="E404" s="386">
        <v>3</v>
      </c>
      <c r="F404" s="386">
        <v>2</v>
      </c>
      <c r="G404" s="386">
        <v>0</v>
      </c>
      <c r="H404" s="386">
        <v>0</v>
      </c>
      <c r="I404" s="386">
        <v>0</v>
      </c>
      <c r="J404" s="386">
        <v>60</v>
      </c>
      <c r="K404" s="386">
        <v>2</v>
      </c>
      <c r="L404" s="386">
        <v>4</v>
      </c>
      <c r="M404" s="386">
        <v>25</v>
      </c>
      <c r="N404" s="386">
        <v>9</v>
      </c>
      <c r="O404" s="386">
        <v>0</v>
      </c>
      <c r="P404" s="386">
        <v>2</v>
      </c>
      <c r="Q404" s="387">
        <v>0</v>
      </c>
      <c r="R404" s="682">
        <f t="shared" si="136"/>
        <v>111</v>
      </c>
      <c r="S404" s="700">
        <f>R404/SUM(R402:R404)</f>
        <v>0.94067796610169496</v>
      </c>
      <c r="T404" s="15"/>
      <c r="U404" s="15"/>
      <c r="V404" s="15"/>
      <c r="W404" s="16"/>
      <c r="X404" s="14"/>
      <c r="Y404" s="14"/>
      <c r="Z404" s="14"/>
      <c r="AA404" s="14"/>
      <c r="AB404" s="14"/>
      <c r="AC404" s="14"/>
      <c r="AD404" s="14"/>
      <c r="AE404" s="14"/>
      <c r="AF404" s="14"/>
      <c r="AG404" s="14"/>
      <c r="AH404" s="14"/>
      <c r="AI404" s="14"/>
      <c r="AJ404" s="14"/>
      <c r="AK404" s="14"/>
      <c r="AL404" s="14"/>
      <c r="AM404" s="14"/>
      <c r="AN404" s="14"/>
      <c r="AO404" s="14"/>
    </row>
    <row r="405" spans="1:41" ht="17.25" hidden="1" customHeight="1" x14ac:dyDescent="0.25">
      <c r="A405" s="2041" t="s">
        <v>46</v>
      </c>
      <c r="B405" s="82" t="s">
        <v>78</v>
      </c>
      <c r="C405" s="390">
        <v>8</v>
      </c>
      <c r="D405" s="391">
        <v>64</v>
      </c>
      <c r="E405" s="391">
        <v>60</v>
      </c>
      <c r="F405" s="391">
        <v>43</v>
      </c>
      <c r="G405" s="391">
        <v>10</v>
      </c>
      <c r="H405" s="391">
        <v>0</v>
      </c>
      <c r="I405" s="391">
        <v>11</v>
      </c>
      <c r="J405" s="391">
        <v>1862</v>
      </c>
      <c r="K405" s="391">
        <v>185</v>
      </c>
      <c r="L405" s="391">
        <v>33</v>
      </c>
      <c r="M405" s="391">
        <v>747</v>
      </c>
      <c r="N405" s="391">
        <v>182</v>
      </c>
      <c r="O405" s="391">
        <v>9</v>
      </c>
      <c r="P405" s="391">
        <v>101</v>
      </c>
      <c r="Q405" s="392">
        <v>51</v>
      </c>
      <c r="R405" s="683">
        <f t="shared" si="136"/>
        <v>3366</v>
      </c>
      <c r="S405" s="695">
        <f>R405/SUM(R405:R407)</f>
        <v>0.20372836218375498</v>
      </c>
      <c r="T405" s="15"/>
      <c r="U405" s="15"/>
      <c r="V405" s="15"/>
      <c r="W405" s="16"/>
      <c r="X405" s="14"/>
      <c r="Y405" s="14"/>
      <c r="Z405" s="14"/>
      <c r="AA405" s="14"/>
      <c r="AB405" s="14"/>
      <c r="AC405" s="14"/>
      <c r="AD405" s="14"/>
      <c r="AE405" s="14"/>
      <c r="AF405" s="14"/>
      <c r="AG405" s="14"/>
      <c r="AH405" s="14"/>
      <c r="AI405" s="14"/>
      <c r="AJ405" s="14"/>
      <c r="AK405" s="14"/>
      <c r="AL405" s="14"/>
      <c r="AM405" s="14"/>
      <c r="AN405" s="14"/>
      <c r="AO405" s="14"/>
    </row>
    <row r="406" spans="1:41" ht="17.25" hidden="1" customHeight="1" x14ac:dyDescent="0.25">
      <c r="A406" s="2042"/>
      <c r="B406" s="80" t="s">
        <v>79</v>
      </c>
      <c r="C406" s="393">
        <v>0</v>
      </c>
      <c r="D406" s="394">
        <v>9</v>
      </c>
      <c r="E406" s="394">
        <v>7</v>
      </c>
      <c r="F406" s="394">
        <v>3</v>
      </c>
      <c r="G406" s="394">
        <v>0</v>
      </c>
      <c r="H406" s="394">
        <v>0</v>
      </c>
      <c r="I406" s="394">
        <v>2</v>
      </c>
      <c r="J406" s="394">
        <v>114</v>
      </c>
      <c r="K406" s="394">
        <v>24</v>
      </c>
      <c r="L406" s="394">
        <v>3</v>
      </c>
      <c r="M406" s="394">
        <v>40</v>
      </c>
      <c r="N406" s="394">
        <v>28</v>
      </c>
      <c r="O406" s="394">
        <v>3</v>
      </c>
      <c r="P406" s="394">
        <v>11</v>
      </c>
      <c r="Q406" s="395">
        <v>3</v>
      </c>
      <c r="R406" s="684">
        <f t="shared" si="136"/>
        <v>247</v>
      </c>
      <c r="S406" s="696">
        <f>R406/SUM(R405:R407)</f>
        <v>1.4949763951095509E-2</v>
      </c>
      <c r="T406" s="15"/>
      <c r="U406" s="15"/>
      <c r="V406" s="15"/>
      <c r="W406" s="16"/>
      <c r="X406" s="14"/>
      <c r="Y406" s="14"/>
      <c r="Z406" s="14"/>
      <c r="AA406" s="14"/>
      <c r="AB406" s="14"/>
      <c r="AC406" s="14"/>
      <c r="AD406" s="14"/>
      <c r="AE406" s="14"/>
      <c r="AF406" s="14"/>
      <c r="AG406" s="14"/>
      <c r="AH406" s="14"/>
      <c r="AI406" s="14"/>
      <c r="AJ406" s="14"/>
      <c r="AK406" s="14"/>
      <c r="AL406" s="14"/>
      <c r="AM406" s="14"/>
      <c r="AN406" s="14"/>
      <c r="AO406" s="14"/>
    </row>
    <row r="407" spans="1:41" ht="17.25" hidden="1" customHeight="1" thickBot="1" x14ac:dyDescent="0.3">
      <c r="A407" s="2043"/>
      <c r="B407" s="81" t="s">
        <v>441</v>
      </c>
      <c r="C407" s="396">
        <v>40</v>
      </c>
      <c r="D407" s="397">
        <v>270</v>
      </c>
      <c r="E407" s="397">
        <v>201</v>
      </c>
      <c r="F407" s="397">
        <v>121</v>
      </c>
      <c r="G407" s="397">
        <v>106</v>
      </c>
      <c r="H407" s="397">
        <v>0</v>
      </c>
      <c r="I407" s="397">
        <v>30</v>
      </c>
      <c r="J407" s="397">
        <v>7686</v>
      </c>
      <c r="K407" s="397">
        <v>411</v>
      </c>
      <c r="L407" s="397">
        <v>219</v>
      </c>
      <c r="M407" s="397">
        <v>2330</v>
      </c>
      <c r="N407" s="397">
        <v>763</v>
      </c>
      <c r="O407" s="397">
        <v>34</v>
      </c>
      <c r="P407" s="397">
        <v>406</v>
      </c>
      <c r="Q407" s="398">
        <v>292</v>
      </c>
      <c r="R407" s="685">
        <f t="shared" si="136"/>
        <v>12909</v>
      </c>
      <c r="S407" s="697">
        <f>R407/SUM(R405:R407)</f>
        <v>0.78132187386514951</v>
      </c>
      <c r="T407" s="15"/>
      <c r="U407" s="15"/>
      <c r="V407" s="15"/>
      <c r="W407" s="16"/>
      <c r="X407" s="14"/>
      <c r="Y407" s="14"/>
      <c r="Z407" s="14"/>
      <c r="AA407" s="14"/>
      <c r="AB407" s="14"/>
      <c r="AC407" s="14"/>
      <c r="AD407" s="14"/>
      <c r="AE407" s="14"/>
      <c r="AF407" s="14"/>
      <c r="AG407" s="14"/>
      <c r="AH407" s="14"/>
      <c r="AI407" s="14"/>
      <c r="AJ407" s="14"/>
      <c r="AK407" s="14"/>
      <c r="AL407" s="14"/>
      <c r="AM407" s="14"/>
      <c r="AN407" s="14"/>
      <c r="AO407" s="14"/>
    </row>
    <row r="408" spans="1:41" ht="17.25" hidden="1" customHeight="1" x14ac:dyDescent="0.25">
      <c r="A408" s="2041" t="s">
        <v>47</v>
      </c>
      <c r="B408" s="77" t="s">
        <v>78</v>
      </c>
      <c r="C408" s="380">
        <v>1</v>
      </c>
      <c r="D408" s="381">
        <v>11</v>
      </c>
      <c r="E408" s="381">
        <v>6</v>
      </c>
      <c r="F408" s="381">
        <v>4</v>
      </c>
      <c r="G408" s="381">
        <v>0</v>
      </c>
      <c r="H408" s="381">
        <v>0</v>
      </c>
      <c r="I408" s="381">
        <v>2</v>
      </c>
      <c r="J408" s="381">
        <v>305</v>
      </c>
      <c r="K408" s="381">
        <v>18</v>
      </c>
      <c r="L408" s="381">
        <v>6</v>
      </c>
      <c r="M408" s="381">
        <v>103</v>
      </c>
      <c r="N408" s="381">
        <v>28</v>
      </c>
      <c r="O408" s="381">
        <v>2</v>
      </c>
      <c r="P408" s="381">
        <v>16</v>
      </c>
      <c r="Q408" s="382">
        <v>10</v>
      </c>
      <c r="R408" s="680">
        <f t="shared" si="136"/>
        <v>512</v>
      </c>
      <c r="S408" s="698">
        <f>R408/SUM(R408:R410)</f>
        <v>8.7656223249443582E-2</v>
      </c>
      <c r="T408" s="15"/>
      <c r="U408" s="15"/>
      <c r="V408" s="15"/>
      <c r="W408" s="16"/>
      <c r="X408" s="14"/>
      <c r="Y408" s="14"/>
      <c r="Z408" s="14"/>
      <c r="AA408" s="14"/>
      <c r="AB408" s="14"/>
      <c r="AC408" s="14"/>
      <c r="AD408" s="14"/>
      <c r="AE408" s="14"/>
      <c r="AF408" s="14"/>
      <c r="AG408" s="14"/>
      <c r="AH408" s="14"/>
      <c r="AI408" s="14"/>
      <c r="AJ408" s="14"/>
      <c r="AK408" s="14"/>
      <c r="AL408" s="14"/>
      <c r="AM408" s="14"/>
      <c r="AN408" s="14"/>
      <c r="AO408" s="14"/>
    </row>
    <row r="409" spans="1:41" ht="17.25" hidden="1" customHeight="1" x14ac:dyDescent="0.25">
      <c r="A409" s="2042"/>
      <c r="B409" s="78" t="s">
        <v>79</v>
      </c>
      <c r="C409" s="383">
        <v>1</v>
      </c>
      <c r="D409" s="388">
        <v>1</v>
      </c>
      <c r="E409" s="388">
        <v>3</v>
      </c>
      <c r="F409" s="388">
        <v>0</v>
      </c>
      <c r="G409" s="388">
        <v>0</v>
      </c>
      <c r="H409" s="388">
        <v>0</v>
      </c>
      <c r="I409" s="388">
        <v>0</v>
      </c>
      <c r="J409" s="388">
        <v>34</v>
      </c>
      <c r="K409" s="388">
        <v>2</v>
      </c>
      <c r="L409" s="388">
        <v>0</v>
      </c>
      <c r="M409" s="388">
        <v>11</v>
      </c>
      <c r="N409" s="388">
        <v>5</v>
      </c>
      <c r="O409" s="388">
        <v>0</v>
      </c>
      <c r="P409" s="388">
        <v>4</v>
      </c>
      <c r="Q409" s="389">
        <v>0</v>
      </c>
      <c r="R409" s="681">
        <f t="shared" si="136"/>
        <v>61</v>
      </c>
      <c r="S409" s="699">
        <f>R409/SUM(R408:R410)</f>
        <v>1.044341722307824E-2</v>
      </c>
      <c r="T409" s="15"/>
      <c r="U409" s="15"/>
      <c r="V409" s="15"/>
      <c r="W409" s="16"/>
      <c r="X409" s="14"/>
      <c r="Y409" s="14"/>
      <c r="Z409" s="14"/>
      <c r="AA409" s="14"/>
      <c r="AB409" s="14"/>
      <c r="AC409" s="14"/>
      <c r="AD409" s="14"/>
      <c r="AE409" s="14"/>
      <c r="AF409" s="14"/>
      <c r="AG409" s="14"/>
      <c r="AH409" s="14"/>
      <c r="AI409" s="14"/>
      <c r="AJ409" s="14"/>
      <c r="AK409" s="14"/>
      <c r="AL409" s="14"/>
      <c r="AM409" s="14"/>
      <c r="AN409" s="14"/>
      <c r="AO409" s="14"/>
    </row>
    <row r="410" spans="1:41" ht="17.25" hidden="1" customHeight="1" thickBot="1" x14ac:dyDescent="0.3">
      <c r="A410" s="2042"/>
      <c r="B410" s="125" t="s">
        <v>441</v>
      </c>
      <c r="C410" s="385">
        <v>17</v>
      </c>
      <c r="D410" s="386">
        <v>109</v>
      </c>
      <c r="E410" s="386">
        <v>70</v>
      </c>
      <c r="F410" s="386">
        <v>36</v>
      </c>
      <c r="G410" s="386">
        <v>32</v>
      </c>
      <c r="H410" s="386">
        <v>0</v>
      </c>
      <c r="I410" s="386">
        <v>5</v>
      </c>
      <c r="J410" s="386">
        <v>3389</v>
      </c>
      <c r="K410" s="386">
        <v>142</v>
      </c>
      <c r="L410" s="386">
        <v>65</v>
      </c>
      <c r="M410" s="386">
        <v>834</v>
      </c>
      <c r="N410" s="386">
        <v>291</v>
      </c>
      <c r="O410" s="386">
        <v>20</v>
      </c>
      <c r="P410" s="386">
        <v>155</v>
      </c>
      <c r="Q410" s="387">
        <v>103</v>
      </c>
      <c r="R410" s="682">
        <f t="shared" si="136"/>
        <v>5268</v>
      </c>
      <c r="S410" s="700">
        <f>R410/SUM(R408:R410)</f>
        <v>0.90190035952747816</v>
      </c>
      <c r="T410" s="15"/>
      <c r="U410" s="15"/>
      <c r="V410" s="15"/>
      <c r="W410" s="16"/>
      <c r="X410" s="14"/>
      <c r="Y410" s="14"/>
      <c r="Z410" s="14"/>
      <c r="AA410" s="14"/>
      <c r="AB410" s="14"/>
      <c r="AC410" s="14"/>
      <c r="AD410" s="14"/>
      <c r="AE410" s="14"/>
      <c r="AF410" s="14"/>
      <c r="AG410" s="14"/>
      <c r="AH410" s="14"/>
      <c r="AI410" s="14"/>
      <c r="AJ410" s="14"/>
      <c r="AK410" s="14"/>
      <c r="AL410" s="14"/>
      <c r="AM410" s="14"/>
      <c r="AN410" s="14"/>
      <c r="AO410" s="14"/>
    </row>
    <row r="411" spans="1:41" ht="17.25" hidden="1" customHeight="1" x14ac:dyDescent="0.25">
      <c r="A411" s="2041" t="s">
        <v>77</v>
      </c>
      <c r="B411" s="82" t="s">
        <v>78</v>
      </c>
      <c r="C411" s="399">
        <v>0</v>
      </c>
      <c r="D411" s="400">
        <v>3</v>
      </c>
      <c r="E411" s="400">
        <v>5</v>
      </c>
      <c r="F411" s="400">
        <v>0</v>
      </c>
      <c r="G411" s="400">
        <v>1</v>
      </c>
      <c r="H411" s="400">
        <v>0</v>
      </c>
      <c r="I411" s="400">
        <v>0</v>
      </c>
      <c r="J411" s="400">
        <v>106</v>
      </c>
      <c r="K411" s="400">
        <v>4</v>
      </c>
      <c r="L411" s="400">
        <v>0</v>
      </c>
      <c r="M411" s="400">
        <v>24</v>
      </c>
      <c r="N411" s="400">
        <v>15</v>
      </c>
      <c r="O411" s="400">
        <v>1</v>
      </c>
      <c r="P411" s="400">
        <v>7</v>
      </c>
      <c r="Q411" s="401">
        <v>5</v>
      </c>
      <c r="R411" s="683">
        <f t="shared" si="136"/>
        <v>171</v>
      </c>
      <c r="S411" s="695">
        <f>R411/SUM(R411:R413)</f>
        <v>0.20236686390532543</v>
      </c>
      <c r="T411" s="15"/>
      <c r="U411" s="15"/>
      <c r="V411" s="15"/>
      <c r="W411" s="16"/>
      <c r="X411" s="14"/>
      <c r="Y411" s="14"/>
      <c r="Z411" s="14"/>
      <c r="AA411" s="14"/>
      <c r="AB411" s="14"/>
      <c r="AC411" s="14"/>
      <c r="AD411" s="14"/>
      <c r="AE411" s="14"/>
      <c r="AF411" s="14"/>
      <c r="AG411" s="14"/>
      <c r="AH411" s="14"/>
      <c r="AI411" s="14"/>
      <c r="AJ411" s="14"/>
      <c r="AK411" s="14"/>
      <c r="AL411" s="14"/>
      <c r="AM411" s="14"/>
      <c r="AN411" s="14"/>
      <c r="AO411" s="14"/>
    </row>
    <row r="412" spans="1:41" ht="17.25" hidden="1" customHeight="1" x14ac:dyDescent="0.25">
      <c r="A412" s="2042"/>
      <c r="B412" s="80" t="s">
        <v>79</v>
      </c>
      <c r="C412" s="393">
        <v>0</v>
      </c>
      <c r="D412" s="394">
        <v>0</v>
      </c>
      <c r="E412" s="394">
        <v>0</v>
      </c>
      <c r="F412" s="394">
        <v>0</v>
      </c>
      <c r="G412" s="394">
        <v>0</v>
      </c>
      <c r="H412" s="394">
        <v>0</v>
      </c>
      <c r="I412" s="394">
        <v>0</v>
      </c>
      <c r="J412" s="394">
        <v>12</v>
      </c>
      <c r="K412" s="394">
        <v>1</v>
      </c>
      <c r="L412" s="394">
        <v>0</v>
      </c>
      <c r="M412" s="394">
        <v>2</v>
      </c>
      <c r="N412" s="394">
        <v>2</v>
      </c>
      <c r="O412" s="394">
        <v>0</v>
      </c>
      <c r="P412" s="394">
        <v>0</v>
      </c>
      <c r="Q412" s="395">
        <v>0</v>
      </c>
      <c r="R412" s="684">
        <f t="shared" si="136"/>
        <v>17</v>
      </c>
      <c r="S412" s="696">
        <f>R412/SUM(R411:R413)</f>
        <v>2.0118343195266272E-2</v>
      </c>
      <c r="T412" s="15"/>
      <c r="U412" s="15"/>
      <c r="V412" s="15"/>
      <c r="W412" s="16"/>
      <c r="X412" s="14"/>
      <c r="Y412" s="14"/>
      <c r="Z412" s="14"/>
      <c r="AA412" s="14"/>
      <c r="AB412" s="14"/>
      <c r="AC412" s="14"/>
      <c r="AD412" s="14"/>
      <c r="AE412" s="14"/>
      <c r="AF412" s="14"/>
      <c r="AG412" s="14"/>
      <c r="AH412" s="14"/>
      <c r="AI412" s="14"/>
      <c r="AJ412" s="14"/>
      <c r="AK412" s="14"/>
      <c r="AL412" s="14"/>
      <c r="AM412" s="14"/>
      <c r="AN412" s="14"/>
      <c r="AO412" s="14"/>
    </row>
    <row r="413" spans="1:41" ht="17.25" hidden="1" customHeight="1" thickBot="1" x14ac:dyDescent="0.3">
      <c r="A413" s="2044"/>
      <c r="B413" s="160" t="s">
        <v>441</v>
      </c>
      <c r="C413" s="402">
        <v>3</v>
      </c>
      <c r="D413" s="403">
        <v>13</v>
      </c>
      <c r="E413" s="403">
        <v>7</v>
      </c>
      <c r="F413" s="403">
        <v>5</v>
      </c>
      <c r="G413" s="403">
        <v>5</v>
      </c>
      <c r="H413" s="403">
        <v>0</v>
      </c>
      <c r="I413" s="403">
        <v>1</v>
      </c>
      <c r="J413" s="403">
        <v>383</v>
      </c>
      <c r="K413" s="403">
        <v>12</v>
      </c>
      <c r="L413" s="403">
        <v>13</v>
      </c>
      <c r="M413" s="403">
        <v>126</v>
      </c>
      <c r="N413" s="403">
        <v>35</v>
      </c>
      <c r="O413" s="403">
        <v>1</v>
      </c>
      <c r="P413" s="403">
        <v>26</v>
      </c>
      <c r="Q413" s="404">
        <v>27</v>
      </c>
      <c r="R413" s="687">
        <f t="shared" si="136"/>
        <v>657</v>
      </c>
      <c r="S413" s="712">
        <f>R413/SUM(R411:R413)</f>
        <v>0.77751479289940828</v>
      </c>
      <c r="T413" s="15"/>
      <c r="U413" s="15"/>
      <c r="V413" s="15"/>
      <c r="W413" s="16"/>
      <c r="X413" s="14"/>
      <c r="Y413" s="14"/>
      <c r="Z413" s="14"/>
      <c r="AA413" s="14"/>
      <c r="AB413" s="14"/>
      <c r="AC413" s="14"/>
      <c r="AD413" s="14"/>
      <c r="AE413" s="14"/>
      <c r="AF413" s="14"/>
      <c r="AG413" s="14"/>
      <c r="AH413" s="14"/>
      <c r="AI413" s="14"/>
      <c r="AJ413" s="14"/>
      <c r="AK413" s="14"/>
      <c r="AL413" s="14"/>
      <c r="AM413" s="14"/>
      <c r="AN413" s="14"/>
      <c r="AO413" s="14"/>
    </row>
    <row r="414" spans="1:41" ht="17.25" hidden="1" customHeight="1" thickTop="1" x14ac:dyDescent="0.25">
      <c r="A414" s="2042" t="s">
        <v>26</v>
      </c>
      <c r="B414" s="159" t="s">
        <v>78</v>
      </c>
      <c r="C414" s="230">
        <f>SUM(C402,C405,C408,C411)</f>
        <v>9</v>
      </c>
      <c r="D414" s="230">
        <f t="shared" ref="D414:Q414" si="137">SUM(D402,D405,D408,D411)</f>
        <v>79</v>
      </c>
      <c r="E414" s="230">
        <f t="shared" si="137"/>
        <v>72</v>
      </c>
      <c r="F414" s="230">
        <f t="shared" si="137"/>
        <v>47</v>
      </c>
      <c r="G414" s="230">
        <f t="shared" si="137"/>
        <v>11</v>
      </c>
      <c r="H414" s="230">
        <f t="shared" si="137"/>
        <v>0</v>
      </c>
      <c r="I414" s="230">
        <f t="shared" si="137"/>
        <v>13</v>
      </c>
      <c r="J414" s="230">
        <f>SUM(J402,J405,J408,J411)</f>
        <v>2278</v>
      </c>
      <c r="K414" s="230">
        <f t="shared" si="137"/>
        <v>207</v>
      </c>
      <c r="L414" s="230">
        <f t="shared" si="137"/>
        <v>39</v>
      </c>
      <c r="M414" s="230">
        <f t="shared" si="137"/>
        <v>874</v>
      </c>
      <c r="N414" s="230">
        <f t="shared" si="137"/>
        <v>225</v>
      </c>
      <c r="O414" s="230">
        <f t="shared" si="137"/>
        <v>12</v>
      </c>
      <c r="P414" s="230">
        <f t="shared" si="137"/>
        <v>124</v>
      </c>
      <c r="Q414" s="231">
        <f t="shared" si="137"/>
        <v>66</v>
      </c>
      <c r="R414" s="655">
        <f>SUM(C414:Q414)</f>
        <v>4056</v>
      </c>
      <c r="S414" s="698">
        <f>R414/SUM(R414:R416)</f>
        <v>0.17388322044070995</v>
      </c>
      <c r="T414" s="15"/>
      <c r="U414" s="15"/>
      <c r="V414" s="15"/>
      <c r="W414" s="16"/>
      <c r="X414" s="14"/>
      <c r="Y414" s="14"/>
      <c r="Z414" s="14"/>
      <c r="AA414" s="14"/>
      <c r="AB414" s="14"/>
      <c r="AC414" s="14"/>
      <c r="AD414" s="14"/>
      <c r="AE414" s="14"/>
      <c r="AF414" s="14"/>
      <c r="AG414" s="14"/>
      <c r="AH414" s="14"/>
      <c r="AI414" s="14"/>
      <c r="AJ414" s="14"/>
      <c r="AK414" s="14"/>
      <c r="AL414" s="14"/>
      <c r="AM414" s="14"/>
      <c r="AN414" s="14"/>
      <c r="AO414" s="14"/>
    </row>
    <row r="415" spans="1:41" ht="17.25" hidden="1" customHeight="1" x14ac:dyDescent="0.25">
      <c r="A415" s="2042"/>
      <c r="B415" s="78" t="s">
        <v>79</v>
      </c>
      <c r="C415" s="233">
        <f>SUM(C403,C406,C409,C412)</f>
        <v>1</v>
      </c>
      <c r="D415" s="233">
        <f t="shared" ref="D415:Q415" si="138">SUM(D403,D406,D409,D412)</f>
        <v>10</v>
      </c>
      <c r="E415" s="233">
        <f t="shared" si="138"/>
        <v>10</v>
      </c>
      <c r="F415" s="233">
        <f t="shared" si="138"/>
        <v>3</v>
      </c>
      <c r="G415" s="233">
        <f t="shared" si="138"/>
        <v>0</v>
      </c>
      <c r="H415" s="233">
        <f t="shared" si="138"/>
        <v>0</v>
      </c>
      <c r="I415" s="233">
        <f t="shared" si="138"/>
        <v>2</v>
      </c>
      <c r="J415" s="233">
        <f t="shared" si="138"/>
        <v>160</v>
      </c>
      <c r="K415" s="233">
        <f t="shared" si="138"/>
        <v>27</v>
      </c>
      <c r="L415" s="233">
        <f t="shared" si="138"/>
        <v>3</v>
      </c>
      <c r="M415" s="233">
        <f t="shared" si="138"/>
        <v>53</v>
      </c>
      <c r="N415" s="233">
        <f t="shared" si="138"/>
        <v>35</v>
      </c>
      <c r="O415" s="233">
        <f t="shared" si="138"/>
        <v>3</v>
      </c>
      <c r="P415" s="233">
        <f t="shared" si="138"/>
        <v>15</v>
      </c>
      <c r="Q415" s="234">
        <f t="shared" si="138"/>
        <v>3</v>
      </c>
      <c r="R415" s="652">
        <f t="shared" si="136"/>
        <v>325</v>
      </c>
      <c r="S415" s="699">
        <f>R415/SUM(R414:R416)</f>
        <v>1.3932950355826116E-2</v>
      </c>
      <c r="T415" s="15"/>
      <c r="U415" s="15"/>
      <c r="V415" s="15"/>
      <c r="W415" s="16"/>
      <c r="X415" s="14"/>
      <c r="Y415" s="14"/>
      <c r="Z415" s="14"/>
      <c r="AA415" s="14"/>
      <c r="AB415" s="14"/>
      <c r="AC415" s="14"/>
      <c r="AD415" s="14"/>
      <c r="AE415" s="14"/>
      <c r="AF415" s="14"/>
      <c r="AG415" s="14"/>
      <c r="AH415" s="14"/>
      <c r="AI415" s="14"/>
      <c r="AJ415" s="14"/>
      <c r="AK415" s="14"/>
      <c r="AL415" s="14"/>
      <c r="AM415" s="14"/>
      <c r="AN415" s="14"/>
      <c r="AO415" s="14"/>
    </row>
    <row r="416" spans="1:41" ht="17.25" hidden="1" customHeight="1" thickBot="1" x14ac:dyDescent="0.3">
      <c r="A416" s="2043"/>
      <c r="B416" s="79" t="s">
        <v>441</v>
      </c>
      <c r="C416" s="288">
        <f>SUM(C404,C407,C410,C413)</f>
        <v>61</v>
      </c>
      <c r="D416" s="288">
        <f t="shared" ref="D416:Q416" si="139">SUM(D404,D407,D410,D413)</f>
        <v>395</v>
      </c>
      <c r="E416" s="288">
        <f t="shared" si="139"/>
        <v>281</v>
      </c>
      <c r="F416" s="288">
        <f t="shared" si="139"/>
        <v>164</v>
      </c>
      <c r="G416" s="288">
        <f t="shared" si="139"/>
        <v>143</v>
      </c>
      <c r="H416" s="288">
        <f t="shared" si="139"/>
        <v>0</v>
      </c>
      <c r="I416" s="288">
        <f t="shared" si="139"/>
        <v>36</v>
      </c>
      <c r="J416" s="288">
        <f t="shared" si="139"/>
        <v>11518</v>
      </c>
      <c r="K416" s="288">
        <f t="shared" si="139"/>
        <v>567</v>
      </c>
      <c r="L416" s="288">
        <f t="shared" si="139"/>
        <v>301</v>
      </c>
      <c r="M416" s="288">
        <f t="shared" si="139"/>
        <v>3315</v>
      </c>
      <c r="N416" s="288">
        <f t="shared" si="139"/>
        <v>1098</v>
      </c>
      <c r="O416" s="288">
        <f t="shared" si="139"/>
        <v>55</v>
      </c>
      <c r="P416" s="288">
        <f t="shared" si="139"/>
        <v>589</v>
      </c>
      <c r="Q416" s="653">
        <f t="shared" si="139"/>
        <v>422</v>
      </c>
      <c r="R416" s="654">
        <f t="shared" si="136"/>
        <v>18945</v>
      </c>
      <c r="S416" s="700">
        <f>R416/SUM(R414:R416)</f>
        <v>0.81218382920346399</v>
      </c>
      <c r="T416" s="15"/>
      <c r="U416" s="15"/>
      <c r="V416" s="15"/>
      <c r="W416" s="16"/>
      <c r="X416" s="14"/>
      <c r="Y416" s="14"/>
      <c r="Z416" s="14"/>
      <c r="AA416" s="14"/>
      <c r="AB416" s="14"/>
      <c r="AC416" s="14"/>
      <c r="AD416" s="14"/>
      <c r="AE416" s="14"/>
      <c r="AF416" s="14"/>
      <c r="AG416" s="14"/>
      <c r="AH416" s="14"/>
      <c r="AI416" s="14"/>
      <c r="AJ416" s="14"/>
      <c r="AK416" s="14"/>
      <c r="AL416" s="14"/>
      <c r="AM416" s="14"/>
      <c r="AN416" s="14"/>
      <c r="AO416" s="14"/>
    </row>
    <row r="417" spans="1:41" ht="15.75" hidden="1" customHeight="1" x14ac:dyDescent="0.25">
      <c r="A417" s="2041" t="s">
        <v>43</v>
      </c>
      <c r="B417" s="82" t="s">
        <v>78</v>
      </c>
      <c r="C417" s="702">
        <f>C414/SUM(C414:C416)</f>
        <v>0.12676056338028169</v>
      </c>
      <c r="D417" s="703">
        <f>D414/SUM(D414:D416)</f>
        <v>0.16322314049586778</v>
      </c>
      <c r="E417" s="703">
        <f>E414/SUM(E414:E416)</f>
        <v>0.19834710743801653</v>
      </c>
      <c r="F417" s="703">
        <f>F414/SUM(F414:F416)</f>
        <v>0.21962616822429906</v>
      </c>
      <c r="G417" s="703">
        <f>G414/SUM(G414:G416)</f>
        <v>7.1428571428571425E-2</v>
      </c>
      <c r="H417" s="703">
        <v>0</v>
      </c>
      <c r="I417" s="703">
        <f t="shared" ref="I417:R417" si="140">I414/SUM(I414:I416)</f>
        <v>0.25490196078431371</v>
      </c>
      <c r="J417" s="703">
        <f t="shared" si="140"/>
        <v>0.16322728575523074</v>
      </c>
      <c r="K417" s="703">
        <f t="shared" si="140"/>
        <v>0.25842696629213485</v>
      </c>
      <c r="L417" s="703">
        <f t="shared" si="140"/>
        <v>0.11370262390670553</v>
      </c>
      <c r="M417" s="703">
        <f t="shared" si="140"/>
        <v>0.20603488920320603</v>
      </c>
      <c r="N417" s="703">
        <f t="shared" si="140"/>
        <v>0.16568483063328424</v>
      </c>
      <c r="O417" s="703">
        <f t="shared" si="140"/>
        <v>0.17142857142857143</v>
      </c>
      <c r="P417" s="703">
        <f t="shared" si="140"/>
        <v>0.17032967032967034</v>
      </c>
      <c r="Q417" s="704">
        <f t="shared" si="140"/>
        <v>0.13441955193482688</v>
      </c>
      <c r="R417" s="698">
        <f t="shared" si="140"/>
        <v>0.17388322044070995</v>
      </c>
      <c r="S417" s="2045"/>
      <c r="T417" s="15"/>
      <c r="U417" s="15"/>
      <c r="V417" s="15"/>
      <c r="W417" s="16"/>
      <c r="X417" s="14"/>
      <c r="Y417" s="14"/>
      <c r="Z417" s="14"/>
      <c r="AA417" s="14"/>
      <c r="AB417" s="14"/>
      <c r="AC417" s="14"/>
      <c r="AD417" s="14"/>
      <c r="AE417" s="14"/>
      <c r="AF417" s="14"/>
      <c r="AG417" s="14"/>
      <c r="AH417" s="14"/>
      <c r="AI417" s="14"/>
      <c r="AJ417" s="14"/>
      <c r="AK417" s="14"/>
      <c r="AL417" s="14"/>
      <c r="AM417" s="14"/>
      <c r="AN417" s="14"/>
      <c r="AO417" s="14"/>
    </row>
    <row r="418" spans="1:41" ht="15.75" hidden="1" customHeight="1" x14ac:dyDescent="0.25">
      <c r="A418" s="2042"/>
      <c r="B418" s="80" t="s">
        <v>79</v>
      </c>
      <c r="C418" s="705">
        <f>C415/SUM(C414:C416)</f>
        <v>1.4084507042253521E-2</v>
      </c>
      <c r="D418" s="706">
        <f>D415/SUM(D414:D416)</f>
        <v>2.0661157024793389E-2</v>
      </c>
      <c r="E418" s="706">
        <f>E415/SUM(E414:E416)</f>
        <v>2.7548209366391185E-2</v>
      </c>
      <c r="F418" s="706">
        <f>F415/SUM(F414:F416)</f>
        <v>1.4018691588785047E-2</v>
      </c>
      <c r="G418" s="706">
        <f>G415/SUM(G414:G416)</f>
        <v>0</v>
      </c>
      <c r="H418" s="706">
        <v>0</v>
      </c>
      <c r="I418" s="706">
        <f t="shared" ref="I418:Q418" si="141">I415/SUM(I414:I416)</f>
        <v>3.9215686274509803E-2</v>
      </c>
      <c r="J418" s="706">
        <f t="shared" si="141"/>
        <v>1.1464603038119804E-2</v>
      </c>
      <c r="K418" s="706">
        <f t="shared" si="141"/>
        <v>3.3707865168539325E-2</v>
      </c>
      <c r="L418" s="706">
        <f t="shared" si="141"/>
        <v>8.7463556851311956E-3</v>
      </c>
      <c r="M418" s="706">
        <f t="shared" si="141"/>
        <v>1.2494106553512494E-2</v>
      </c>
      <c r="N418" s="706">
        <f t="shared" si="141"/>
        <v>2.5773195876288658E-2</v>
      </c>
      <c r="O418" s="706">
        <f t="shared" si="141"/>
        <v>4.2857142857142858E-2</v>
      </c>
      <c r="P418" s="706">
        <f t="shared" si="141"/>
        <v>2.0604395604395604E-2</v>
      </c>
      <c r="Q418" s="707">
        <f t="shared" si="141"/>
        <v>6.1099796334012219E-3</v>
      </c>
      <c r="R418" s="699">
        <f>R415/SUM($R414:$R416)</f>
        <v>1.3932950355826116E-2</v>
      </c>
      <c r="S418" s="2046"/>
      <c r="T418" s="15"/>
      <c r="U418" s="15"/>
      <c r="V418" s="15"/>
      <c r="W418" s="16"/>
      <c r="X418" s="14"/>
      <c r="Y418" s="14"/>
      <c r="Z418" s="14"/>
      <c r="AA418" s="14"/>
      <c r="AB418" s="14"/>
      <c r="AC418" s="14"/>
      <c r="AD418" s="14"/>
      <c r="AE418" s="14"/>
      <c r="AF418" s="14"/>
      <c r="AG418" s="14"/>
      <c r="AH418" s="14"/>
      <c r="AI418" s="14"/>
      <c r="AJ418" s="14"/>
      <c r="AK418" s="14"/>
      <c r="AL418" s="14"/>
      <c r="AM418" s="14"/>
      <c r="AN418" s="14"/>
      <c r="AO418" s="14"/>
    </row>
    <row r="419" spans="1:41" ht="18.75" hidden="1" customHeight="1" thickBot="1" x14ac:dyDescent="0.3">
      <c r="A419" s="2043"/>
      <c r="B419" s="81" t="s">
        <v>441</v>
      </c>
      <c r="C419" s="715">
        <f>C416/SUM(C414:C416)</f>
        <v>0.85915492957746475</v>
      </c>
      <c r="D419" s="716">
        <f>D416/SUM(D414:D416)</f>
        <v>0.81611570247933884</v>
      </c>
      <c r="E419" s="716">
        <f>E416/SUM(E414:E416)</f>
        <v>0.77410468319559234</v>
      </c>
      <c r="F419" s="716">
        <f>F416/SUM(F414:F416)</f>
        <v>0.76635514018691586</v>
      </c>
      <c r="G419" s="716">
        <f>G416/SUM(G414:G416)</f>
        <v>0.9285714285714286</v>
      </c>
      <c r="H419" s="716">
        <v>0</v>
      </c>
      <c r="I419" s="716">
        <f t="shared" ref="I419:R419" si="142">I416/SUM(I414:I416)</f>
        <v>0.70588235294117652</v>
      </c>
      <c r="J419" s="716">
        <v>0.82599999999999996</v>
      </c>
      <c r="K419" s="716">
        <f t="shared" si="142"/>
        <v>0.7078651685393258</v>
      </c>
      <c r="L419" s="716">
        <v>0.877</v>
      </c>
      <c r="M419" s="716">
        <v>0.78200000000000003</v>
      </c>
      <c r="N419" s="716">
        <v>0.80800000000000005</v>
      </c>
      <c r="O419" s="716">
        <f t="shared" si="142"/>
        <v>0.7857142857142857</v>
      </c>
      <c r="P419" s="716">
        <f t="shared" si="142"/>
        <v>0.80906593406593408</v>
      </c>
      <c r="Q419" s="717">
        <v>0.86</v>
      </c>
      <c r="R419" s="700">
        <f t="shared" si="142"/>
        <v>0.81218382920346399</v>
      </c>
      <c r="S419" s="2047"/>
      <c r="T419" s="15"/>
      <c r="U419" s="15"/>
      <c r="V419" s="17"/>
      <c r="W419" s="16"/>
      <c r="X419" s="14"/>
      <c r="Y419" s="14"/>
      <c r="Z419" s="14"/>
      <c r="AA419" s="14"/>
      <c r="AB419" s="14"/>
      <c r="AC419" s="14"/>
      <c r="AD419" s="14"/>
      <c r="AE419" s="14"/>
      <c r="AF419" s="14"/>
      <c r="AG419" s="14"/>
      <c r="AH419" s="14"/>
      <c r="AI419" s="14"/>
      <c r="AJ419" s="14"/>
      <c r="AK419" s="14"/>
      <c r="AL419" s="14"/>
      <c r="AM419" s="14"/>
      <c r="AN419" s="14"/>
      <c r="AO419" s="14"/>
    </row>
    <row r="420" spans="1:41" ht="15" customHeight="1" x14ac:dyDescent="0.25">
      <c r="A420" s="294"/>
      <c r="B420" s="294"/>
      <c r="C420" s="294"/>
      <c r="D420" s="294"/>
      <c r="E420" s="294"/>
      <c r="F420" s="294"/>
      <c r="G420" s="294"/>
      <c r="H420" s="294"/>
      <c r="I420" s="294"/>
      <c r="J420" s="294"/>
      <c r="K420" s="294"/>
      <c r="L420" s="294"/>
      <c r="M420" s="294"/>
      <c r="N420" s="294"/>
      <c r="O420" s="294"/>
      <c r="P420" s="294"/>
      <c r="Q420" s="294"/>
      <c r="R420" s="294"/>
      <c r="S420" s="708"/>
    </row>
    <row r="421" spans="1:41" ht="40.5" hidden="1" customHeight="1" thickBot="1" x14ac:dyDescent="0.3">
      <c r="A421" s="294"/>
      <c r="B421" s="294"/>
      <c r="C421" s="294"/>
      <c r="D421" s="294"/>
      <c r="E421" s="294"/>
      <c r="F421" s="294"/>
      <c r="G421" s="294"/>
      <c r="H421" s="294"/>
      <c r="I421" s="294"/>
      <c r="J421" s="294"/>
      <c r="K421" s="294"/>
      <c r="L421" s="294"/>
      <c r="M421" s="294"/>
      <c r="N421" s="294"/>
      <c r="O421" s="294"/>
      <c r="P421" s="294"/>
      <c r="Q421" s="294"/>
      <c r="R421" s="294"/>
      <c r="S421" s="708"/>
    </row>
    <row r="422" spans="1:41" ht="19.5" hidden="1" thickBot="1" x14ac:dyDescent="0.35">
      <c r="A422" s="2087" t="s">
        <v>434</v>
      </c>
      <c r="B422" s="2088"/>
      <c r="C422" s="2088"/>
      <c r="D422" s="2088"/>
      <c r="E422" s="2088"/>
      <c r="F422" s="2088"/>
      <c r="G422" s="2088"/>
      <c r="H422" s="2088"/>
      <c r="I422" s="2088"/>
      <c r="J422" s="2088"/>
      <c r="K422" s="2088"/>
      <c r="L422" s="2088"/>
      <c r="M422" s="2088"/>
      <c r="N422" s="2088"/>
      <c r="O422" s="2088"/>
      <c r="P422" s="2088"/>
      <c r="Q422" s="2088"/>
      <c r="R422" s="2088"/>
      <c r="S422" s="2089"/>
    </row>
    <row r="423" spans="1:41" ht="21.75" hidden="1" customHeight="1" thickBot="1" x14ac:dyDescent="0.3">
      <c r="A423" s="2048" t="s">
        <v>257</v>
      </c>
      <c r="B423" s="2049"/>
      <c r="C423" s="2049"/>
      <c r="D423" s="2049"/>
      <c r="E423" s="2049"/>
      <c r="F423" s="2049"/>
      <c r="G423" s="2049"/>
      <c r="H423" s="2049"/>
      <c r="I423" s="2049"/>
      <c r="J423" s="2049"/>
      <c r="K423" s="2049"/>
      <c r="L423" s="2049"/>
      <c r="M423" s="2049"/>
      <c r="N423" s="2049"/>
      <c r="O423" s="2049"/>
      <c r="P423" s="2049"/>
      <c r="Q423" s="2049"/>
      <c r="R423" s="2049"/>
      <c r="S423" s="2050"/>
    </row>
    <row r="424" spans="1:41" ht="75.75" hidden="1" customHeight="1" thickBot="1" x14ac:dyDescent="0.3">
      <c r="A424" s="75"/>
      <c r="B424" s="161" t="s">
        <v>97</v>
      </c>
      <c r="C424" s="724" t="s">
        <v>80</v>
      </c>
      <c r="D424" s="170" t="s">
        <v>81</v>
      </c>
      <c r="E424" s="170" t="s">
        <v>82</v>
      </c>
      <c r="F424" s="170" t="s">
        <v>83</v>
      </c>
      <c r="G424" s="170" t="s">
        <v>84</v>
      </c>
      <c r="H424" s="170" t="s">
        <v>85</v>
      </c>
      <c r="I424" s="170" t="s">
        <v>86</v>
      </c>
      <c r="J424" s="170" t="s">
        <v>87</v>
      </c>
      <c r="K424" s="170" t="s">
        <v>88</v>
      </c>
      <c r="L424" s="170" t="s">
        <v>89</v>
      </c>
      <c r="M424" s="170" t="s">
        <v>90</v>
      </c>
      <c r="N424" s="170" t="s">
        <v>91</v>
      </c>
      <c r="O424" s="170" t="s">
        <v>92</v>
      </c>
      <c r="P424" s="170" t="s">
        <v>93</v>
      </c>
      <c r="Q424" s="171" t="s">
        <v>94</v>
      </c>
      <c r="R424" s="161" t="s">
        <v>95</v>
      </c>
      <c r="S424" s="161" t="s">
        <v>96</v>
      </c>
      <c r="T424" s="15"/>
      <c r="U424" s="15"/>
      <c r="V424" s="15"/>
      <c r="W424" s="16"/>
      <c r="X424" s="14"/>
      <c r="Y424" s="15"/>
      <c r="Z424" s="15"/>
      <c r="AA424" s="15"/>
      <c r="AB424" s="15"/>
      <c r="AC424" s="15"/>
      <c r="AD424" s="15"/>
      <c r="AE424" s="15"/>
      <c r="AF424" s="15"/>
      <c r="AG424" s="15"/>
      <c r="AH424" s="15"/>
      <c r="AI424" s="15"/>
      <c r="AJ424" s="15"/>
      <c r="AK424" s="15"/>
      <c r="AL424" s="15"/>
      <c r="AM424" s="15"/>
      <c r="AN424" s="15"/>
      <c r="AO424" s="16"/>
    </row>
    <row r="425" spans="1:41" ht="15.75" hidden="1" customHeight="1" thickBot="1" x14ac:dyDescent="0.3">
      <c r="A425" s="2051" t="s">
        <v>76</v>
      </c>
      <c r="B425" s="2052"/>
      <c r="C425" s="2052"/>
      <c r="D425" s="2052"/>
      <c r="E425" s="2052"/>
      <c r="F425" s="2052"/>
      <c r="G425" s="2052"/>
      <c r="H425" s="2052"/>
      <c r="I425" s="2052"/>
      <c r="J425" s="2052"/>
      <c r="K425" s="2052"/>
      <c r="L425" s="2052"/>
      <c r="M425" s="2052"/>
      <c r="N425" s="2052"/>
      <c r="O425" s="2052"/>
      <c r="P425" s="2052"/>
      <c r="Q425" s="2052"/>
      <c r="R425" s="2052"/>
      <c r="S425" s="2053"/>
    </row>
    <row r="426" spans="1:41" ht="15.75" hidden="1" customHeight="1" x14ac:dyDescent="0.25">
      <c r="A426" s="2041" t="s">
        <v>44</v>
      </c>
      <c r="B426" s="285" t="s">
        <v>78</v>
      </c>
      <c r="C426" s="575">
        <v>3</v>
      </c>
      <c r="D426" s="381">
        <v>19</v>
      </c>
      <c r="E426" s="381">
        <v>19</v>
      </c>
      <c r="F426" s="381">
        <v>14</v>
      </c>
      <c r="G426" s="381">
        <v>7</v>
      </c>
      <c r="H426" s="381">
        <v>0</v>
      </c>
      <c r="I426" s="381">
        <v>6</v>
      </c>
      <c r="J426" s="381">
        <v>791</v>
      </c>
      <c r="K426" s="381">
        <v>73</v>
      </c>
      <c r="L426" s="381">
        <v>12</v>
      </c>
      <c r="M426" s="381">
        <v>198</v>
      </c>
      <c r="N426" s="381">
        <v>65</v>
      </c>
      <c r="O426" s="381">
        <v>2</v>
      </c>
      <c r="P426" s="381">
        <v>26</v>
      </c>
      <c r="Q426" s="576">
        <v>35</v>
      </c>
      <c r="R426" s="680">
        <f>SUM(C426:Q426)</f>
        <v>1270</v>
      </c>
      <c r="S426" s="698">
        <f>R426/SUM(R426:R428)</f>
        <v>0.32340208810797044</v>
      </c>
    </row>
    <row r="427" spans="1:41" hidden="1" x14ac:dyDescent="0.25">
      <c r="A427" s="2042"/>
      <c r="B427" s="286" t="s">
        <v>79</v>
      </c>
      <c r="C427" s="577">
        <v>0</v>
      </c>
      <c r="D427" s="383">
        <v>2</v>
      </c>
      <c r="E427" s="383">
        <v>3</v>
      </c>
      <c r="F427" s="383">
        <v>3</v>
      </c>
      <c r="G427" s="383">
        <v>0</v>
      </c>
      <c r="H427" s="383">
        <v>0</v>
      </c>
      <c r="I427" s="383">
        <v>1</v>
      </c>
      <c r="J427" s="383">
        <v>118</v>
      </c>
      <c r="K427" s="383">
        <v>16</v>
      </c>
      <c r="L427" s="383">
        <v>1</v>
      </c>
      <c r="M427" s="383">
        <v>12</v>
      </c>
      <c r="N427" s="383">
        <v>16</v>
      </c>
      <c r="O427" s="383">
        <v>0</v>
      </c>
      <c r="P427" s="383">
        <v>5</v>
      </c>
      <c r="Q427" s="578">
        <v>4</v>
      </c>
      <c r="R427" s="681">
        <f>SUM(C427:Q427)</f>
        <v>181</v>
      </c>
      <c r="S427" s="699">
        <f>R427/SUM(R426:R428)</f>
        <v>4.6091163738222564E-2</v>
      </c>
    </row>
    <row r="428" spans="1:41" ht="15.75" hidden="1" customHeight="1" thickBot="1" x14ac:dyDescent="0.3">
      <c r="A428" s="2043"/>
      <c r="B428" s="287" t="s">
        <v>441</v>
      </c>
      <c r="C428" s="579">
        <v>6</v>
      </c>
      <c r="D428" s="386">
        <v>40</v>
      </c>
      <c r="E428" s="386">
        <v>32</v>
      </c>
      <c r="F428" s="386">
        <v>17</v>
      </c>
      <c r="G428" s="386">
        <v>15</v>
      </c>
      <c r="H428" s="386">
        <v>0</v>
      </c>
      <c r="I428" s="386">
        <v>8</v>
      </c>
      <c r="J428" s="386">
        <v>1578</v>
      </c>
      <c r="K428" s="386">
        <v>73</v>
      </c>
      <c r="L428" s="386">
        <v>30</v>
      </c>
      <c r="M428" s="386">
        <v>355</v>
      </c>
      <c r="N428" s="386">
        <v>163</v>
      </c>
      <c r="O428" s="386">
        <v>12</v>
      </c>
      <c r="P428" s="386">
        <v>78</v>
      </c>
      <c r="Q428" s="580">
        <v>69</v>
      </c>
      <c r="R428" s="688">
        <f>SUM(C428:Q428)</f>
        <v>2476</v>
      </c>
      <c r="S428" s="700">
        <f>R428/SUM(R426:R428)</f>
        <v>0.63050674815380703</v>
      </c>
      <c r="T428" s="284"/>
      <c r="U428" s="284"/>
      <c r="V428" s="284"/>
      <c r="W428" s="284"/>
      <c r="X428" s="284"/>
      <c r="Y428" s="284"/>
      <c r="Z428" s="284"/>
      <c r="AA428" s="284"/>
      <c r="AB428" s="284"/>
      <c r="AC428" s="284"/>
      <c r="AD428" s="284"/>
      <c r="AE428" s="284"/>
      <c r="AF428" s="284"/>
      <c r="AG428" s="284"/>
    </row>
    <row r="429" spans="1:41" ht="15.75" hidden="1" customHeight="1" x14ac:dyDescent="0.25">
      <c r="A429" s="2041" t="s">
        <v>48</v>
      </c>
      <c r="B429" s="289" t="s">
        <v>78</v>
      </c>
      <c r="C429" s="581">
        <v>2</v>
      </c>
      <c r="D429" s="391">
        <v>25</v>
      </c>
      <c r="E429" s="391">
        <v>24</v>
      </c>
      <c r="F429" s="391">
        <v>13</v>
      </c>
      <c r="G429" s="391">
        <v>7</v>
      </c>
      <c r="H429" s="391">
        <v>0</v>
      </c>
      <c r="I429" s="391">
        <v>1</v>
      </c>
      <c r="J429" s="391">
        <v>888</v>
      </c>
      <c r="K429" s="391">
        <v>75</v>
      </c>
      <c r="L429" s="391">
        <v>14</v>
      </c>
      <c r="M429" s="391">
        <v>497</v>
      </c>
      <c r="N429" s="391">
        <v>80</v>
      </c>
      <c r="O429" s="391">
        <v>5</v>
      </c>
      <c r="P429" s="391">
        <v>41</v>
      </c>
      <c r="Q429" s="582">
        <v>18</v>
      </c>
      <c r="R429" s="665">
        <f t="shared" ref="R429:R437" si="143">SUM(C429:Q429)</f>
        <v>1690</v>
      </c>
      <c r="S429" s="695">
        <f>R429/SUM(R429:R431)</f>
        <v>0.17613340281396561</v>
      </c>
      <c r="T429" s="284"/>
      <c r="U429" s="284"/>
      <c r="V429" s="284"/>
      <c r="W429" s="284"/>
      <c r="X429" s="284"/>
      <c r="Y429" s="284"/>
      <c r="Z429" s="284"/>
      <c r="AA429" s="284"/>
      <c r="AB429" s="284"/>
      <c r="AC429" s="284"/>
      <c r="AD429" s="284"/>
      <c r="AE429" s="284"/>
      <c r="AF429" s="284"/>
      <c r="AG429" s="284"/>
    </row>
    <row r="430" spans="1:41" ht="15.75" hidden="1" customHeight="1" x14ac:dyDescent="0.25">
      <c r="A430" s="2042"/>
      <c r="B430" s="290" t="s">
        <v>79</v>
      </c>
      <c r="C430" s="583">
        <v>1</v>
      </c>
      <c r="D430" s="394">
        <v>10</v>
      </c>
      <c r="E430" s="394">
        <v>4</v>
      </c>
      <c r="F430" s="394">
        <v>1</v>
      </c>
      <c r="G430" s="394">
        <v>0</v>
      </c>
      <c r="H430" s="394">
        <v>0</v>
      </c>
      <c r="I430" s="394">
        <v>0</v>
      </c>
      <c r="J430" s="394">
        <v>162</v>
      </c>
      <c r="K430" s="394">
        <v>12</v>
      </c>
      <c r="L430" s="394">
        <v>2</v>
      </c>
      <c r="M430" s="394">
        <v>40</v>
      </c>
      <c r="N430" s="394">
        <v>22</v>
      </c>
      <c r="O430" s="394">
        <v>0</v>
      </c>
      <c r="P430" s="394">
        <v>13</v>
      </c>
      <c r="Q430" s="584">
        <v>1</v>
      </c>
      <c r="R430" s="666">
        <f t="shared" si="143"/>
        <v>268</v>
      </c>
      <c r="S430" s="696">
        <f>R430/SUM(R429:R431)</f>
        <v>2.7931214174048983E-2</v>
      </c>
      <c r="T430" s="14"/>
      <c r="U430" s="14"/>
      <c r="V430" s="14"/>
      <c r="W430" s="14"/>
      <c r="X430" s="14"/>
      <c r="Y430" s="14"/>
      <c r="Z430" s="14"/>
      <c r="AA430" s="14"/>
      <c r="AB430" s="14"/>
      <c r="AC430" s="14"/>
      <c r="AD430" s="14"/>
      <c r="AE430" s="14"/>
      <c r="AF430" s="14"/>
      <c r="AG430" s="14"/>
    </row>
    <row r="431" spans="1:41" ht="15.75" hidden="1" customHeight="1" thickBot="1" x14ac:dyDescent="0.3">
      <c r="A431" s="2043"/>
      <c r="B431" s="291" t="s">
        <v>441</v>
      </c>
      <c r="C431" s="585">
        <v>31</v>
      </c>
      <c r="D431" s="397">
        <v>148</v>
      </c>
      <c r="E431" s="397">
        <v>102</v>
      </c>
      <c r="F431" s="397">
        <v>74</v>
      </c>
      <c r="G431" s="397">
        <v>68</v>
      </c>
      <c r="H431" s="397">
        <v>0</v>
      </c>
      <c r="I431" s="397">
        <v>14</v>
      </c>
      <c r="J431" s="397">
        <v>4618</v>
      </c>
      <c r="K431" s="397">
        <v>218</v>
      </c>
      <c r="L431" s="397">
        <v>116</v>
      </c>
      <c r="M431" s="397">
        <v>1369</v>
      </c>
      <c r="N431" s="397">
        <v>446</v>
      </c>
      <c r="O431" s="397">
        <v>24</v>
      </c>
      <c r="P431" s="397">
        <v>244</v>
      </c>
      <c r="Q431" s="586">
        <v>165</v>
      </c>
      <c r="R431" s="667">
        <f t="shared" si="143"/>
        <v>7637</v>
      </c>
      <c r="S431" s="697">
        <f>R431/SUM(R429:R431)</f>
        <v>0.79593538301198541</v>
      </c>
      <c r="T431" s="14"/>
      <c r="U431" s="14"/>
      <c r="V431" s="14"/>
      <c r="W431" s="14"/>
      <c r="X431" s="14"/>
      <c r="Y431" s="14"/>
      <c r="Z431" s="14"/>
      <c r="AA431" s="14"/>
      <c r="AB431" s="14"/>
      <c r="AC431" s="14"/>
      <c r="AD431" s="14"/>
      <c r="AE431" s="14"/>
      <c r="AF431" s="14"/>
      <c r="AG431" s="14"/>
    </row>
    <row r="432" spans="1:41" ht="15.75" hidden="1" customHeight="1" x14ac:dyDescent="0.25">
      <c r="A432" s="2041" t="s">
        <v>45</v>
      </c>
      <c r="B432" s="285" t="s">
        <v>78</v>
      </c>
      <c r="C432" s="575">
        <v>2</v>
      </c>
      <c r="D432" s="381">
        <v>15</v>
      </c>
      <c r="E432" s="381">
        <v>15</v>
      </c>
      <c r="F432" s="381">
        <v>6</v>
      </c>
      <c r="G432" s="381">
        <v>1</v>
      </c>
      <c r="H432" s="381">
        <v>0</v>
      </c>
      <c r="I432" s="381">
        <v>2</v>
      </c>
      <c r="J432" s="381">
        <v>328</v>
      </c>
      <c r="K432" s="381">
        <v>23</v>
      </c>
      <c r="L432" s="381">
        <v>7</v>
      </c>
      <c r="M432" s="381">
        <v>128</v>
      </c>
      <c r="N432" s="381">
        <v>26</v>
      </c>
      <c r="O432" s="381">
        <v>2</v>
      </c>
      <c r="P432" s="381">
        <v>14</v>
      </c>
      <c r="Q432" s="576">
        <v>10</v>
      </c>
      <c r="R432" s="651">
        <f t="shared" si="143"/>
        <v>579</v>
      </c>
      <c r="S432" s="698">
        <f>R432/SUM(R432:R434)</f>
        <v>5.8817553839902476E-2</v>
      </c>
      <c r="T432" s="14"/>
      <c r="U432" s="14"/>
      <c r="V432" s="14"/>
      <c r="W432" s="14"/>
      <c r="X432" s="14"/>
      <c r="Y432" s="14"/>
      <c r="Z432" s="14"/>
      <c r="AA432" s="14"/>
      <c r="AB432" s="14"/>
      <c r="AC432" s="14"/>
      <c r="AD432" s="14"/>
      <c r="AE432" s="14"/>
      <c r="AF432" s="14"/>
      <c r="AG432" s="14"/>
    </row>
    <row r="433" spans="1:33" ht="15.75" hidden="1" customHeight="1" x14ac:dyDescent="0.25">
      <c r="A433" s="2042"/>
      <c r="B433" s="286" t="s">
        <v>79</v>
      </c>
      <c r="C433" s="577">
        <v>0</v>
      </c>
      <c r="D433" s="388">
        <v>1</v>
      </c>
      <c r="E433" s="388">
        <v>6</v>
      </c>
      <c r="F433" s="388">
        <v>0</v>
      </c>
      <c r="G433" s="388">
        <v>0</v>
      </c>
      <c r="H433" s="388">
        <v>0</v>
      </c>
      <c r="I433" s="388">
        <v>1</v>
      </c>
      <c r="J433" s="388">
        <v>81</v>
      </c>
      <c r="K433" s="388">
        <v>14</v>
      </c>
      <c r="L433" s="388">
        <v>1</v>
      </c>
      <c r="M433" s="388">
        <v>34</v>
      </c>
      <c r="N433" s="388">
        <v>11</v>
      </c>
      <c r="O433" s="388">
        <v>1</v>
      </c>
      <c r="P433" s="388">
        <v>8</v>
      </c>
      <c r="Q433" s="587">
        <v>2</v>
      </c>
      <c r="R433" s="652">
        <f t="shared" si="143"/>
        <v>160</v>
      </c>
      <c r="S433" s="699">
        <f>R433/SUM(R432:R434)</f>
        <v>1.6253555465258026E-2</v>
      </c>
      <c r="T433" s="14"/>
      <c r="U433" s="14"/>
      <c r="V433" s="14"/>
      <c r="W433" s="14"/>
      <c r="X433" s="14"/>
      <c r="Y433" s="14"/>
      <c r="Z433" s="14"/>
      <c r="AA433" s="14"/>
      <c r="AB433" s="14"/>
      <c r="AC433" s="14"/>
      <c r="AD433" s="14"/>
      <c r="AE433" s="14"/>
      <c r="AF433" s="14"/>
      <c r="AG433" s="14"/>
    </row>
    <row r="434" spans="1:33" ht="15.75" hidden="1" customHeight="1" thickBot="1" x14ac:dyDescent="0.3">
      <c r="A434" s="2043"/>
      <c r="B434" s="287" t="s">
        <v>441</v>
      </c>
      <c r="C434" s="579">
        <v>29</v>
      </c>
      <c r="D434" s="386">
        <v>193</v>
      </c>
      <c r="E434" s="386">
        <v>148</v>
      </c>
      <c r="F434" s="386">
        <v>60</v>
      </c>
      <c r="G434" s="386">
        <v>55</v>
      </c>
      <c r="H434" s="386">
        <v>0</v>
      </c>
      <c r="I434" s="386">
        <v>17</v>
      </c>
      <c r="J434" s="386">
        <v>5526</v>
      </c>
      <c r="K434" s="386">
        <v>226</v>
      </c>
      <c r="L434" s="386">
        <v>119</v>
      </c>
      <c r="M434" s="386">
        <v>1664</v>
      </c>
      <c r="N434" s="386">
        <v>573</v>
      </c>
      <c r="O434" s="386">
        <v>29</v>
      </c>
      <c r="P434" s="386">
        <v>260</v>
      </c>
      <c r="Q434" s="580">
        <v>206</v>
      </c>
      <c r="R434" s="654">
        <f t="shared" si="143"/>
        <v>9105</v>
      </c>
      <c r="S434" s="700">
        <f>R434/SUM(R432:R434)</f>
        <v>0.92492889069483952</v>
      </c>
      <c r="T434" s="14"/>
      <c r="U434" s="14"/>
      <c r="V434" s="14"/>
      <c r="W434" s="14"/>
      <c r="X434" s="14"/>
      <c r="Y434" s="14"/>
      <c r="Z434" s="14"/>
      <c r="AA434" s="14"/>
      <c r="AB434" s="14"/>
      <c r="AC434" s="14"/>
      <c r="AD434" s="14"/>
      <c r="AE434" s="14"/>
      <c r="AF434" s="14"/>
      <c r="AG434" s="14"/>
    </row>
    <row r="435" spans="1:33" ht="15.75" hidden="1" customHeight="1" x14ac:dyDescent="0.25">
      <c r="A435" s="2042" t="s">
        <v>49</v>
      </c>
      <c r="B435" s="292" t="s">
        <v>78</v>
      </c>
      <c r="C435" s="588">
        <v>0</v>
      </c>
      <c r="D435" s="400">
        <v>0</v>
      </c>
      <c r="E435" s="400">
        <v>1</v>
      </c>
      <c r="F435" s="400">
        <v>1</v>
      </c>
      <c r="G435" s="400">
        <v>0</v>
      </c>
      <c r="H435" s="400">
        <v>0</v>
      </c>
      <c r="I435" s="400">
        <v>0</v>
      </c>
      <c r="J435" s="400">
        <v>63</v>
      </c>
      <c r="K435" s="400">
        <v>0</v>
      </c>
      <c r="L435" s="400">
        <v>0</v>
      </c>
      <c r="M435" s="400">
        <v>14</v>
      </c>
      <c r="N435" s="400">
        <v>5</v>
      </c>
      <c r="O435" s="400">
        <v>0</v>
      </c>
      <c r="P435" s="400">
        <v>3</v>
      </c>
      <c r="Q435" s="589">
        <v>1</v>
      </c>
      <c r="R435" s="665">
        <f t="shared" si="143"/>
        <v>88</v>
      </c>
      <c r="S435" s="713">
        <f>R435/SUM(R435:R437)</f>
        <v>0.29042904290429045</v>
      </c>
      <c r="T435" s="14"/>
      <c r="U435" s="14"/>
      <c r="V435" s="14"/>
      <c r="W435" s="14"/>
      <c r="X435" s="14"/>
      <c r="Y435" s="14"/>
      <c r="Z435" s="14"/>
      <c r="AA435" s="14"/>
      <c r="AB435" s="14"/>
      <c r="AC435" s="14"/>
      <c r="AD435" s="14"/>
      <c r="AE435" s="14"/>
      <c r="AF435" s="14"/>
      <c r="AG435" s="14"/>
    </row>
    <row r="436" spans="1:33" ht="15.75" hidden="1" customHeight="1" x14ac:dyDescent="0.25">
      <c r="A436" s="2042"/>
      <c r="B436" s="290" t="s">
        <v>79</v>
      </c>
      <c r="C436" s="583">
        <v>0</v>
      </c>
      <c r="D436" s="394">
        <v>1</v>
      </c>
      <c r="E436" s="394">
        <v>0</v>
      </c>
      <c r="F436" s="394">
        <v>0</v>
      </c>
      <c r="G436" s="394">
        <v>0</v>
      </c>
      <c r="H436" s="394">
        <v>0</v>
      </c>
      <c r="I436" s="394">
        <v>0</v>
      </c>
      <c r="J436" s="394">
        <v>13</v>
      </c>
      <c r="K436" s="394">
        <v>0</v>
      </c>
      <c r="L436" s="394">
        <v>0</v>
      </c>
      <c r="M436" s="394">
        <v>0</v>
      </c>
      <c r="N436" s="394">
        <v>5</v>
      </c>
      <c r="O436" s="394">
        <v>0</v>
      </c>
      <c r="P436" s="394">
        <v>1</v>
      </c>
      <c r="Q436" s="584">
        <v>0</v>
      </c>
      <c r="R436" s="666">
        <f t="shared" si="143"/>
        <v>20</v>
      </c>
      <c r="S436" s="696">
        <f>R436/SUM(R435:R437)</f>
        <v>6.6006600660066E-2</v>
      </c>
      <c r="T436" s="14"/>
      <c r="U436" s="14"/>
      <c r="V436" s="14"/>
      <c r="W436" s="14"/>
      <c r="X436" s="14"/>
      <c r="Y436" s="14"/>
      <c r="Z436" s="14"/>
      <c r="AA436" s="14"/>
      <c r="AB436" s="14"/>
      <c r="AC436" s="14"/>
      <c r="AD436" s="14"/>
      <c r="AE436" s="14"/>
      <c r="AF436" s="14"/>
      <c r="AG436" s="14"/>
    </row>
    <row r="437" spans="1:33" ht="15.75" hidden="1" customHeight="1" thickBot="1" x14ac:dyDescent="0.3">
      <c r="A437" s="2044"/>
      <c r="B437" s="293" t="s">
        <v>441</v>
      </c>
      <c r="C437" s="590">
        <v>1</v>
      </c>
      <c r="D437" s="403">
        <v>2</v>
      </c>
      <c r="E437" s="403">
        <v>5</v>
      </c>
      <c r="F437" s="403">
        <v>0</v>
      </c>
      <c r="G437" s="403">
        <v>0</v>
      </c>
      <c r="H437" s="403">
        <v>0</v>
      </c>
      <c r="I437" s="403">
        <v>1</v>
      </c>
      <c r="J437" s="403">
        <v>122</v>
      </c>
      <c r="K437" s="403">
        <v>0</v>
      </c>
      <c r="L437" s="403">
        <v>1</v>
      </c>
      <c r="M437" s="403">
        <v>27</v>
      </c>
      <c r="N437" s="403">
        <v>29</v>
      </c>
      <c r="O437" s="403">
        <v>0</v>
      </c>
      <c r="P437" s="403">
        <v>5</v>
      </c>
      <c r="Q437" s="591">
        <v>2</v>
      </c>
      <c r="R437" s="668">
        <f t="shared" si="143"/>
        <v>195</v>
      </c>
      <c r="S437" s="712">
        <f>R437/SUM(R435:R437)</f>
        <v>0.64356435643564358</v>
      </c>
      <c r="T437" s="14"/>
      <c r="U437" s="14"/>
      <c r="V437" s="14"/>
      <c r="W437" s="14"/>
      <c r="X437" s="14"/>
      <c r="Y437" s="14"/>
      <c r="Z437" s="14"/>
      <c r="AA437" s="14"/>
      <c r="AB437" s="14"/>
      <c r="AC437" s="14"/>
      <c r="AD437" s="14"/>
      <c r="AE437" s="14"/>
      <c r="AF437" s="14"/>
      <c r="AG437" s="14"/>
    </row>
    <row r="438" spans="1:33" ht="15.75" hidden="1" customHeight="1" thickTop="1" x14ac:dyDescent="0.25">
      <c r="A438" s="2042" t="s">
        <v>26</v>
      </c>
      <c r="B438" s="573" t="s">
        <v>78</v>
      </c>
      <c r="C438" s="232">
        <v>7</v>
      </c>
      <c r="D438" s="230">
        <v>59</v>
      </c>
      <c r="E438" s="230">
        <v>59</v>
      </c>
      <c r="F438" s="230">
        <v>34</v>
      </c>
      <c r="G438" s="230">
        <v>15</v>
      </c>
      <c r="H438" s="230">
        <v>0</v>
      </c>
      <c r="I438" s="230">
        <v>9</v>
      </c>
      <c r="J438" s="230">
        <v>2070</v>
      </c>
      <c r="K438" s="230">
        <v>171</v>
      </c>
      <c r="L438" s="230">
        <v>33</v>
      </c>
      <c r="M438" s="230">
        <v>837</v>
      </c>
      <c r="N438" s="230">
        <v>176</v>
      </c>
      <c r="O438" s="230">
        <v>9</v>
      </c>
      <c r="P438" s="230">
        <v>84</v>
      </c>
      <c r="Q438" s="592">
        <v>64</v>
      </c>
      <c r="R438" s="231">
        <f>SUM(C438:Q438)</f>
        <v>3627</v>
      </c>
      <c r="S438" s="899">
        <f>R438/SUM(R438:R440)</f>
        <v>0.1532384131142</v>
      </c>
      <c r="T438" s="14"/>
      <c r="U438" s="14"/>
      <c r="V438" s="14"/>
      <c r="W438" s="14"/>
      <c r="X438" s="14"/>
      <c r="Y438" s="14"/>
      <c r="Z438" s="14"/>
      <c r="AA438" s="14"/>
      <c r="AB438" s="14"/>
      <c r="AC438" s="14"/>
      <c r="AD438" s="14"/>
      <c r="AE438" s="14"/>
      <c r="AF438" s="14"/>
      <c r="AG438" s="14"/>
    </row>
    <row r="439" spans="1:33" ht="15.75" hidden="1" customHeight="1" x14ac:dyDescent="0.25">
      <c r="A439" s="2042"/>
      <c r="B439" s="286" t="s">
        <v>79</v>
      </c>
      <c r="C439" s="228">
        <v>1</v>
      </c>
      <c r="D439" s="233">
        <v>14</v>
      </c>
      <c r="E439" s="233">
        <v>13</v>
      </c>
      <c r="F439" s="233">
        <v>4</v>
      </c>
      <c r="G439" s="233">
        <v>0</v>
      </c>
      <c r="H439" s="233">
        <v>0</v>
      </c>
      <c r="I439" s="233">
        <v>2</v>
      </c>
      <c r="J439" s="233">
        <v>374</v>
      </c>
      <c r="K439" s="233">
        <v>42</v>
      </c>
      <c r="L439" s="233">
        <v>4</v>
      </c>
      <c r="M439" s="233">
        <v>86</v>
      </c>
      <c r="N439" s="233">
        <v>54</v>
      </c>
      <c r="O439" s="233">
        <v>1</v>
      </c>
      <c r="P439" s="233">
        <v>27</v>
      </c>
      <c r="Q439" s="593">
        <v>7</v>
      </c>
      <c r="R439" s="234">
        <f>SUM(C439:Q439)</f>
        <v>629</v>
      </c>
      <c r="S439" s="899">
        <f>R439/SUM(R438:R440)</f>
        <v>2.6574844733617813E-2</v>
      </c>
      <c r="T439" s="14"/>
      <c r="U439" s="14"/>
      <c r="V439" s="14"/>
      <c r="W439" s="14"/>
      <c r="X439" s="14"/>
      <c r="Y439" s="14"/>
      <c r="Z439" s="14"/>
      <c r="AA439" s="14"/>
      <c r="AB439" s="14"/>
      <c r="AC439" s="14"/>
      <c r="AD439" s="14"/>
      <c r="AE439" s="14"/>
      <c r="AF439" s="14"/>
      <c r="AG439" s="14"/>
    </row>
    <row r="440" spans="1:33" ht="15.75" hidden="1" customHeight="1" thickBot="1" x14ac:dyDescent="0.3">
      <c r="A440" s="2042"/>
      <c r="B440" s="574" t="s">
        <v>441</v>
      </c>
      <c r="C440" s="229">
        <v>67</v>
      </c>
      <c r="D440" s="288">
        <v>383</v>
      </c>
      <c r="E440" s="288">
        <v>287</v>
      </c>
      <c r="F440" s="288">
        <v>151</v>
      </c>
      <c r="G440" s="288">
        <v>138</v>
      </c>
      <c r="H440" s="288">
        <v>0</v>
      </c>
      <c r="I440" s="288">
        <v>40</v>
      </c>
      <c r="J440" s="288">
        <v>11844</v>
      </c>
      <c r="K440" s="288">
        <v>517</v>
      </c>
      <c r="L440" s="288">
        <v>266</v>
      </c>
      <c r="M440" s="288">
        <v>3415</v>
      </c>
      <c r="N440" s="288">
        <v>1211</v>
      </c>
      <c r="O440" s="288">
        <v>65</v>
      </c>
      <c r="P440" s="288">
        <v>587</v>
      </c>
      <c r="Q440" s="594">
        <v>442</v>
      </c>
      <c r="R440" s="653">
        <f>SUM(C440:Q440)</f>
        <v>19413</v>
      </c>
      <c r="S440" s="908">
        <f>R440/SUM(R438:R440)</f>
        <v>0.82018674215218212</v>
      </c>
      <c r="T440" s="14"/>
      <c r="U440" s="14"/>
      <c r="V440" s="14"/>
      <c r="W440" s="14"/>
      <c r="X440" s="14"/>
      <c r="Y440" s="14"/>
      <c r="Z440" s="14"/>
      <c r="AA440" s="14"/>
      <c r="AB440" s="14"/>
      <c r="AC440" s="14"/>
      <c r="AD440" s="14"/>
      <c r="AE440" s="14"/>
      <c r="AF440" s="14"/>
      <c r="AG440" s="14"/>
    </row>
    <row r="441" spans="1:33" s="832" customFormat="1" ht="15.75" hidden="1" customHeight="1" x14ac:dyDescent="0.25">
      <c r="A441" s="2041" t="s">
        <v>43</v>
      </c>
      <c r="B441" s="82" t="s">
        <v>78</v>
      </c>
      <c r="C441" s="689">
        <f>C438/SUM(C438:C440)</f>
        <v>9.3333333333333338E-2</v>
      </c>
      <c r="D441" s="328">
        <f>D438/SUM(D438:D440)</f>
        <v>0.12938596491228072</v>
      </c>
      <c r="E441" s="328">
        <f>E438/SUM(E438:E440)</f>
        <v>0.16434540389972144</v>
      </c>
      <c r="F441" s="328">
        <f>F438/SUM(F438:F440)</f>
        <v>0.17989417989417988</v>
      </c>
      <c r="G441" s="328">
        <f>G438/SUM(G438:G440)</f>
        <v>9.8039215686274508E-2</v>
      </c>
      <c r="H441" s="328">
        <v>0</v>
      </c>
      <c r="I441" s="328">
        <f t="shared" ref="I441:R441" si="144">I438/SUM(I438:I440)</f>
        <v>0.17647058823529413</v>
      </c>
      <c r="J441" s="328">
        <f t="shared" si="144"/>
        <v>0.14487681970884658</v>
      </c>
      <c r="K441" s="328">
        <f t="shared" si="144"/>
        <v>0.23424657534246576</v>
      </c>
      <c r="L441" s="328">
        <f t="shared" si="144"/>
        <v>0.10891089108910891</v>
      </c>
      <c r="M441" s="328">
        <f t="shared" si="144"/>
        <v>0.19294605809128632</v>
      </c>
      <c r="N441" s="328">
        <f t="shared" si="144"/>
        <v>0.12213740458015267</v>
      </c>
      <c r="O441" s="328">
        <f t="shared" si="144"/>
        <v>0.12</v>
      </c>
      <c r="P441" s="328">
        <f t="shared" si="144"/>
        <v>0.12034383954154727</v>
      </c>
      <c r="Q441" s="692">
        <f t="shared" si="144"/>
        <v>0.12475633528265107</v>
      </c>
      <c r="R441" s="695">
        <f t="shared" si="144"/>
        <v>0.1532384131142</v>
      </c>
      <c r="S441" s="2045"/>
      <c r="T441" s="909"/>
      <c r="U441" s="909"/>
      <c r="V441" s="909"/>
      <c r="W441" s="909"/>
      <c r="X441" s="909"/>
      <c r="Y441" s="909"/>
      <c r="Z441" s="909"/>
      <c r="AA441" s="909"/>
      <c r="AB441" s="909"/>
      <c r="AC441" s="909"/>
      <c r="AD441" s="909"/>
      <c r="AE441" s="909"/>
      <c r="AF441" s="909"/>
      <c r="AG441" s="909"/>
    </row>
    <row r="442" spans="1:33" s="832" customFormat="1" ht="15.75" hidden="1" customHeight="1" x14ac:dyDescent="0.25">
      <c r="A442" s="2042"/>
      <c r="B442" s="80" t="s">
        <v>79</v>
      </c>
      <c r="C442" s="690">
        <f>C439/SUM(C438:C440)</f>
        <v>1.3333333333333334E-2</v>
      </c>
      <c r="D442" s="329">
        <f>D439/SUM(D438:D440)</f>
        <v>3.0701754385964911E-2</v>
      </c>
      <c r="E442" s="329">
        <f>E439/SUM(E438:E440)</f>
        <v>3.6211699164345405E-2</v>
      </c>
      <c r="F442" s="329">
        <f>F439/SUM(F438:F440)</f>
        <v>2.1164021164021163E-2</v>
      </c>
      <c r="G442" s="329">
        <f>G439/SUM(G438:G440)</f>
        <v>0</v>
      </c>
      <c r="H442" s="329">
        <v>0</v>
      </c>
      <c r="I442" s="329">
        <f t="shared" ref="I442:R442" si="145">I439/SUM(I438:I440)</f>
        <v>3.9215686274509803E-2</v>
      </c>
      <c r="J442" s="329">
        <f t="shared" si="145"/>
        <v>2.6175811870100783E-2</v>
      </c>
      <c r="K442" s="329">
        <f t="shared" si="145"/>
        <v>5.7534246575342465E-2</v>
      </c>
      <c r="L442" s="329">
        <f t="shared" si="145"/>
        <v>1.3201320132013201E-2</v>
      </c>
      <c r="M442" s="329">
        <f t="shared" si="145"/>
        <v>1.9824804057169201E-2</v>
      </c>
      <c r="N442" s="329">
        <f t="shared" si="145"/>
        <v>3.7473976405274112E-2</v>
      </c>
      <c r="O442" s="329">
        <f t="shared" si="145"/>
        <v>1.3333333333333334E-2</v>
      </c>
      <c r="P442" s="329">
        <f t="shared" si="145"/>
        <v>3.8681948424068767E-2</v>
      </c>
      <c r="Q442" s="693">
        <f t="shared" si="145"/>
        <v>1.364522417153996E-2</v>
      </c>
      <c r="R442" s="696">
        <f t="shared" si="145"/>
        <v>2.6574844733617813E-2</v>
      </c>
      <c r="S442" s="2046"/>
      <c r="T442" s="909"/>
      <c r="U442" s="909"/>
      <c r="V442" s="909"/>
      <c r="W442" s="909"/>
      <c r="X442" s="909"/>
      <c r="Y442" s="909"/>
      <c r="Z442" s="909"/>
      <c r="AA442" s="909"/>
      <c r="AB442" s="909"/>
      <c r="AC442" s="909"/>
      <c r="AD442" s="909"/>
      <c r="AE442" s="909"/>
      <c r="AF442" s="909"/>
      <c r="AG442" s="909"/>
    </row>
    <row r="443" spans="1:33" s="832" customFormat="1" ht="17.25" hidden="1" customHeight="1" thickBot="1" x14ac:dyDescent="0.3">
      <c r="A443" s="2043"/>
      <c r="B443" s="81" t="s">
        <v>441</v>
      </c>
      <c r="C443" s="691">
        <v>0.89400000000000002</v>
      </c>
      <c r="D443" s="330">
        <f>D440/SUM(D438:D440)</f>
        <v>0.83991228070175439</v>
      </c>
      <c r="E443" s="330">
        <v>0.8</v>
      </c>
      <c r="F443" s="330">
        <f>F440/SUM(F438:F440)</f>
        <v>0.79894179894179895</v>
      </c>
      <c r="G443" s="330">
        <f>G440/SUM(G438:G440)</f>
        <v>0.90196078431372551</v>
      </c>
      <c r="H443" s="330">
        <v>0</v>
      </c>
      <c r="I443" s="330">
        <v>0.78500000000000003</v>
      </c>
      <c r="J443" s="330">
        <f t="shared" ref="J443:R443" si="146">J440/SUM(J438:J440)</f>
        <v>0.82894736842105265</v>
      </c>
      <c r="K443" s="330">
        <f t="shared" si="146"/>
        <v>0.70821917808219181</v>
      </c>
      <c r="L443" s="330">
        <f t="shared" si="146"/>
        <v>0.87788778877887785</v>
      </c>
      <c r="M443" s="330">
        <f t="shared" si="146"/>
        <v>0.78722913785154447</v>
      </c>
      <c r="N443" s="330">
        <v>0.84099999999999997</v>
      </c>
      <c r="O443" s="330">
        <f t="shared" si="146"/>
        <v>0.8666666666666667</v>
      </c>
      <c r="P443" s="330">
        <f t="shared" si="146"/>
        <v>0.84097421203438394</v>
      </c>
      <c r="Q443" s="694">
        <v>0.86099999999999999</v>
      </c>
      <c r="R443" s="697">
        <f t="shared" si="146"/>
        <v>0.82018674215218212</v>
      </c>
      <c r="S443" s="2047"/>
      <c r="T443" s="909"/>
      <c r="U443" s="909"/>
      <c r="V443" s="909"/>
      <c r="W443" s="909"/>
      <c r="X443" s="909"/>
      <c r="Y443" s="909"/>
      <c r="Z443" s="909"/>
      <c r="AA443" s="909"/>
      <c r="AB443" s="909"/>
      <c r="AC443" s="909"/>
      <c r="AD443" s="909"/>
      <c r="AE443" s="909"/>
      <c r="AF443" s="909"/>
      <c r="AG443" s="909"/>
    </row>
    <row r="444" spans="1:33" ht="15.75" hidden="1" customHeight="1" thickBot="1" x14ac:dyDescent="0.3">
      <c r="A444" s="2054" t="s">
        <v>349</v>
      </c>
      <c r="B444" s="2055"/>
      <c r="C444" s="2052"/>
      <c r="D444" s="2052"/>
      <c r="E444" s="2052"/>
      <c r="F444" s="2052"/>
      <c r="G444" s="2052"/>
      <c r="H444" s="2052"/>
      <c r="I444" s="2052"/>
      <c r="J444" s="2052"/>
      <c r="K444" s="2052"/>
      <c r="L444" s="2052"/>
      <c r="M444" s="2052"/>
      <c r="N444" s="2052"/>
      <c r="O444" s="2052"/>
      <c r="P444" s="2052"/>
      <c r="Q444" s="2052"/>
      <c r="R444" s="2055"/>
      <c r="S444" s="2053"/>
      <c r="T444" s="284"/>
      <c r="U444" s="284"/>
      <c r="V444" s="284"/>
      <c r="W444" s="284"/>
      <c r="X444" s="284"/>
      <c r="Y444" s="284"/>
      <c r="Z444" s="284"/>
      <c r="AA444" s="284"/>
      <c r="AB444" s="284"/>
      <c r="AC444" s="284"/>
      <c r="AD444" s="284"/>
      <c r="AE444" s="284"/>
      <c r="AF444" s="284"/>
      <c r="AG444" s="284"/>
    </row>
    <row r="445" spans="1:33" ht="15.75" hidden="1" customHeight="1" x14ac:dyDescent="0.25">
      <c r="A445" s="2041" t="s">
        <v>75</v>
      </c>
      <c r="B445" s="77" t="s">
        <v>78</v>
      </c>
      <c r="C445" s="380">
        <v>0</v>
      </c>
      <c r="D445" s="381">
        <v>1</v>
      </c>
      <c r="E445" s="381">
        <v>1</v>
      </c>
      <c r="F445" s="381">
        <v>0</v>
      </c>
      <c r="G445" s="381">
        <v>0</v>
      </c>
      <c r="H445" s="381">
        <v>0</v>
      </c>
      <c r="I445" s="381">
        <v>0</v>
      </c>
      <c r="J445" s="381">
        <v>2</v>
      </c>
      <c r="K445" s="381">
        <v>0</v>
      </c>
      <c r="L445" s="381">
        <v>0</v>
      </c>
      <c r="M445" s="381">
        <v>0</v>
      </c>
      <c r="N445" s="381">
        <v>0</v>
      </c>
      <c r="O445" s="381">
        <v>0</v>
      </c>
      <c r="P445" s="381">
        <v>0</v>
      </c>
      <c r="Q445" s="382">
        <v>0</v>
      </c>
      <c r="R445" s="680">
        <f>SUM(C445:Q445)</f>
        <v>4</v>
      </c>
      <c r="S445" s="698">
        <f>R445/SUM(R445:R447)</f>
        <v>3.3333333333333333E-2</v>
      </c>
      <c r="T445" s="14"/>
      <c r="U445" s="14"/>
      <c r="V445" s="14"/>
      <c r="W445" s="14"/>
      <c r="X445" s="14"/>
      <c r="Y445" s="14"/>
      <c r="Z445" s="14"/>
      <c r="AA445" s="14"/>
      <c r="AB445" s="14"/>
      <c r="AC445" s="14"/>
      <c r="AD445" s="14"/>
      <c r="AE445" s="14"/>
      <c r="AF445" s="14"/>
      <c r="AG445" s="14"/>
    </row>
    <row r="446" spans="1:33" ht="15.75" hidden="1" customHeight="1" x14ac:dyDescent="0.25">
      <c r="A446" s="2042"/>
      <c r="B446" s="78" t="s">
        <v>79</v>
      </c>
      <c r="C446" s="383">
        <v>0</v>
      </c>
      <c r="D446" s="383">
        <v>0</v>
      </c>
      <c r="E446" s="383">
        <v>0</v>
      </c>
      <c r="F446" s="383">
        <v>0</v>
      </c>
      <c r="G446" s="383">
        <v>0</v>
      </c>
      <c r="H446" s="383">
        <v>0</v>
      </c>
      <c r="I446" s="383">
        <v>0</v>
      </c>
      <c r="J446" s="383">
        <v>1</v>
      </c>
      <c r="K446" s="383">
        <v>0</v>
      </c>
      <c r="L446" s="383">
        <v>0</v>
      </c>
      <c r="M446" s="383">
        <v>0</v>
      </c>
      <c r="N446" s="383">
        <v>0</v>
      </c>
      <c r="O446" s="383">
        <v>0</v>
      </c>
      <c r="P446" s="383">
        <v>0</v>
      </c>
      <c r="Q446" s="384">
        <v>0</v>
      </c>
      <c r="R446" s="681">
        <f>SUM(C446:Q446)</f>
        <v>1</v>
      </c>
      <c r="S446" s="699">
        <f>R446/SUM(R445:R447)</f>
        <v>8.3333333333333332E-3</v>
      </c>
      <c r="T446" s="14"/>
      <c r="U446" s="14"/>
      <c r="V446" s="14"/>
      <c r="W446" s="14"/>
      <c r="X446" s="14"/>
      <c r="Y446" s="14"/>
      <c r="Z446" s="14"/>
      <c r="AA446" s="14"/>
      <c r="AB446" s="14"/>
      <c r="AC446" s="14"/>
      <c r="AD446" s="14"/>
      <c r="AE446" s="14"/>
      <c r="AF446" s="14"/>
      <c r="AG446" s="14"/>
    </row>
    <row r="447" spans="1:33" ht="15.75" hidden="1" customHeight="1" thickBot="1" x14ac:dyDescent="0.3">
      <c r="A447" s="2043"/>
      <c r="B447" s="79" t="s">
        <v>441</v>
      </c>
      <c r="C447" s="385">
        <v>1</v>
      </c>
      <c r="D447" s="386">
        <v>0</v>
      </c>
      <c r="E447" s="386">
        <v>4</v>
      </c>
      <c r="F447" s="386">
        <v>0</v>
      </c>
      <c r="G447" s="386">
        <v>0</v>
      </c>
      <c r="H447" s="386">
        <v>0</v>
      </c>
      <c r="I447" s="386">
        <v>0</v>
      </c>
      <c r="J447" s="386">
        <v>61</v>
      </c>
      <c r="K447" s="386">
        <v>4</v>
      </c>
      <c r="L447" s="386">
        <v>2</v>
      </c>
      <c r="M447" s="386">
        <v>30</v>
      </c>
      <c r="N447" s="386">
        <v>10</v>
      </c>
      <c r="O447" s="386">
        <v>0</v>
      </c>
      <c r="P447" s="386">
        <v>2</v>
      </c>
      <c r="Q447" s="387">
        <v>1</v>
      </c>
      <c r="R447" s="682">
        <f>SUM(C447:Q447)</f>
        <v>115</v>
      </c>
      <c r="S447" s="709">
        <f>R447/SUM(R445:R447)</f>
        <v>0.95833333333333337</v>
      </c>
      <c r="T447" s="14"/>
      <c r="U447" s="14"/>
      <c r="V447" s="14"/>
      <c r="W447" s="14"/>
      <c r="X447" s="14"/>
      <c r="Y447" s="14"/>
      <c r="Z447" s="14"/>
      <c r="AA447" s="14"/>
      <c r="AB447" s="14"/>
      <c r="AC447" s="14"/>
      <c r="AD447" s="14"/>
      <c r="AE447" s="14"/>
      <c r="AF447" s="14"/>
      <c r="AG447" s="14"/>
    </row>
    <row r="448" spans="1:33" ht="15.75" hidden="1" customHeight="1" x14ac:dyDescent="0.25">
      <c r="A448" s="2041" t="s">
        <v>46</v>
      </c>
      <c r="B448" s="82" t="s">
        <v>78</v>
      </c>
      <c r="C448" s="390">
        <v>6</v>
      </c>
      <c r="D448" s="391">
        <v>48</v>
      </c>
      <c r="E448" s="391">
        <v>48</v>
      </c>
      <c r="F448" s="391">
        <v>30</v>
      </c>
      <c r="G448" s="391">
        <v>12</v>
      </c>
      <c r="H448" s="391">
        <v>0</v>
      </c>
      <c r="I448" s="391">
        <v>9</v>
      </c>
      <c r="J448" s="391">
        <v>1684</v>
      </c>
      <c r="K448" s="391">
        <v>156</v>
      </c>
      <c r="L448" s="391">
        <v>28</v>
      </c>
      <c r="M448" s="391">
        <v>703</v>
      </c>
      <c r="N448" s="391">
        <v>142</v>
      </c>
      <c r="O448" s="391">
        <v>7</v>
      </c>
      <c r="P448" s="391">
        <v>66</v>
      </c>
      <c r="Q448" s="392">
        <v>55</v>
      </c>
      <c r="R448" s="683">
        <f>SUM(C448:Q448)</f>
        <v>2994</v>
      </c>
      <c r="S448" s="695">
        <f>R448/SUM(R448:R450)</f>
        <v>0.18243860825056366</v>
      </c>
      <c r="T448" s="14"/>
      <c r="U448" s="14"/>
      <c r="V448" s="14"/>
      <c r="W448" s="14"/>
      <c r="X448" s="14"/>
      <c r="Y448" s="14"/>
      <c r="Z448" s="14"/>
      <c r="AA448" s="14"/>
      <c r="AB448" s="14"/>
      <c r="AC448" s="14"/>
      <c r="AD448" s="14"/>
      <c r="AE448" s="14"/>
      <c r="AF448" s="14"/>
      <c r="AG448" s="14"/>
    </row>
    <row r="449" spans="1:33" ht="15.75" hidden="1" customHeight="1" x14ac:dyDescent="0.25">
      <c r="A449" s="2042"/>
      <c r="B449" s="80" t="s">
        <v>79</v>
      </c>
      <c r="C449" s="393">
        <v>0</v>
      </c>
      <c r="D449" s="394">
        <v>12</v>
      </c>
      <c r="E449" s="394">
        <v>11</v>
      </c>
      <c r="F449" s="394">
        <v>4</v>
      </c>
      <c r="G449" s="394">
        <v>0</v>
      </c>
      <c r="H449" s="394">
        <v>0</v>
      </c>
      <c r="I449" s="394">
        <v>1</v>
      </c>
      <c r="J449" s="394">
        <v>298</v>
      </c>
      <c r="K449" s="394">
        <v>37</v>
      </c>
      <c r="L449" s="394">
        <v>3</v>
      </c>
      <c r="M449" s="394">
        <v>64</v>
      </c>
      <c r="N449" s="394">
        <v>46</v>
      </c>
      <c r="O449" s="394">
        <v>1</v>
      </c>
      <c r="P449" s="394">
        <v>22</v>
      </c>
      <c r="Q449" s="395">
        <v>6</v>
      </c>
      <c r="R449" s="684">
        <f t="shared" ref="R449:R456" si="147">SUM(C449:Q449)</f>
        <v>505</v>
      </c>
      <c r="S449" s="696">
        <f>R449/SUM(R448:R450)</f>
        <v>3.0772043141795137E-2</v>
      </c>
      <c r="T449" s="14"/>
      <c r="U449" s="14"/>
      <c r="V449" s="14"/>
      <c r="W449" s="14"/>
      <c r="X449" s="14"/>
      <c r="Y449" s="14"/>
      <c r="Z449" s="14"/>
      <c r="AA449" s="14"/>
      <c r="AB449" s="14"/>
      <c r="AC449" s="14"/>
      <c r="AD449" s="14"/>
      <c r="AE449" s="14"/>
      <c r="AF449" s="14"/>
      <c r="AG449" s="14"/>
    </row>
    <row r="450" spans="1:33" ht="15.75" hidden="1" customHeight="1" thickBot="1" x14ac:dyDescent="0.3">
      <c r="A450" s="2043"/>
      <c r="B450" s="81" t="s">
        <v>441</v>
      </c>
      <c r="C450" s="396">
        <v>44</v>
      </c>
      <c r="D450" s="397">
        <v>253</v>
      </c>
      <c r="E450" s="397">
        <v>199</v>
      </c>
      <c r="F450" s="397">
        <v>105</v>
      </c>
      <c r="G450" s="397">
        <v>103</v>
      </c>
      <c r="H450" s="397">
        <v>0</v>
      </c>
      <c r="I450" s="397">
        <v>25</v>
      </c>
      <c r="J450" s="397">
        <v>7740</v>
      </c>
      <c r="K450" s="397">
        <v>361</v>
      </c>
      <c r="L450" s="397">
        <v>191</v>
      </c>
      <c r="M450" s="397">
        <v>2357</v>
      </c>
      <c r="N450" s="397">
        <v>798</v>
      </c>
      <c r="O450" s="397">
        <v>40</v>
      </c>
      <c r="P450" s="397">
        <v>405</v>
      </c>
      <c r="Q450" s="398">
        <v>291</v>
      </c>
      <c r="R450" s="685">
        <f t="shared" si="147"/>
        <v>12912</v>
      </c>
      <c r="S450" s="714">
        <f>R450/SUM(R448:R450)</f>
        <v>0.78678934860764127</v>
      </c>
      <c r="T450" s="14"/>
      <c r="U450" s="14"/>
      <c r="V450" s="14"/>
      <c r="W450" s="14"/>
      <c r="X450" s="14"/>
      <c r="Y450" s="14"/>
      <c r="Z450" s="14"/>
      <c r="AA450" s="14"/>
      <c r="AB450" s="14"/>
      <c r="AC450" s="14"/>
      <c r="AD450" s="14"/>
      <c r="AE450" s="14"/>
      <c r="AF450" s="14"/>
      <c r="AG450" s="14"/>
    </row>
    <row r="451" spans="1:33" ht="15.75" hidden="1" customHeight="1" x14ac:dyDescent="0.25">
      <c r="A451" s="2041" t="s">
        <v>47</v>
      </c>
      <c r="B451" s="77" t="s">
        <v>78</v>
      </c>
      <c r="C451" s="575">
        <v>1</v>
      </c>
      <c r="D451" s="381">
        <v>8</v>
      </c>
      <c r="E451" s="381">
        <v>8</v>
      </c>
      <c r="F451" s="381">
        <v>3</v>
      </c>
      <c r="G451" s="381">
        <v>2</v>
      </c>
      <c r="H451" s="381">
        <v>0</v>
      </c>
      <c r="I451" s="381">
        <v>0</v>
      </c>
      <c r="J451" s="381">
        <v>281</v>
      </c>
      <c r="K451" s="381">
        <v>14</v>
      </c>
      <c r="L451" s="381">
        <v>4</v>
      </c>
      <c r="M451" s="381">
        <v>119</v>
      </c>
      <c r="N451" s="381">
        <v>22</v>
      </c>
      <c r="O451" s="381">
        <v>0</v>
      </c>
      <c r="P451" s="381">
        <v>11</v>
      </c>
      <c r="Q451" s="382">
        <v>6</v>
      </c>
      <c r="R451" s="680">
        <f t="shared" si="147"/>
        <v>479</v>
      </c>
      <c r="S451" s="698">
        <f>R451/SUM(R451:R453)</f>
        <v>7.6935432059106967E-2</v>
      </c>
      <c r="T451" s="14"/>
      <c r="U451" s="14"/>
      <c r="V451" s="14"/>
      <c r="W451" s="14"/>
      <c r="X451" s="14"/>
      <c r="Y451" s="14"/>
      <c r="Z451" s="14"/>
      <c r="AA451" s="14"/>
      <c r="AB451" s="14"/>
      <c r="AC451" s="14"/>
      <c r="AD451" s="14"/>
      <c r="AE451" s="14"/>
      <c r="AF451" s="14"/>
      <c r="AG451" s="14"/>
    </row>
    <row r="452" spans="1:33" ht="15.75" hidden="1" customHeight="1" x14ac:dyDescent="0.25">
      <c r="A452" s="2042"/>
      <c r="B452" s="78" t="s">
        <v>79</v>
      </c>
      <c r="C452" s="577">
        <v>1</v>
      </c>
      <c r="D452" s="388">
        <v>2</v>
      </c>
      <c r="E452" s="388">
        <v>1</v>
      </c>
      <c r="F452" s="388">
        <v>0</v>
      </c>
      <c r="G452" s="388">
        <v>0</v>
      </c>
      <c r="H452" s="388">
        <v>0</v>
      </c>
      <c r="I452" s="388">
        <v>1</v>
      </c>
      <c r="J452" s="388">
        <v>54</v>
      </c>
      <c r="K452" s="388">
        <v>4</v>
      </c>
      <c r="L452" s="388">
        <v>1</v>
      </c>
      <c r="M452" s="388">
        <v>18</v>
      </c>
      <c r="N452" s="388">
        <v>7</v>
      </c>
      <c r="O452" s="388">
        <v>0</v>
      </c>
      <c r="P452" s="388">
        <v>4</v>
      </c>
      <c r="Q452" s="389">
        <v>1</v>
      </c>
      <c r="R452" s="681">
        <f t="shared" si="147"/>
        <v>94</v>
      </c>
      <c r="S452" s="699">
        <f>R452/SUM(R451:R453)</f>
        <v>1.5097976228718278E-2</v>
      </c>
      <c r="T452" s="14"/>
      <c r="U452" s="14"/>
      <c r="V452" s="14"/>
      <c r="W452" s="14"/>
      <c r="X452" s="14"/>
      <c r="Y452" s="14"/>
      <c r="Z452" s="14"/>
      <c r="AA452" s="14"/>
      <c r="AB452" s="14"/>
      <c r="AC452" s="14"/>
      <c r="AD452" s="14"/>
      <c r="AE452" s="14"/>
      <c r="AF452" s="14"/>
      <c r="AG452" s="14"/>
    </row>
    <row r="453" spans="1:33" ht="15.75" hidden="1" customHeight="1" thickBot="1" x14ac:dyDescent="0.3">
      <c r="A453" s="2042"/>
      <c r="B453" s="125" t="s">
        <v>441</v>
      </c>
      <c r="C453" s="579">
        <v>17</v>
      </c>
      <c r="D453" s="386">
        <v>112</v>
      </c>
      <c r="E453" s="386">
        <v>75</v>
      </c>
      <c r="F453" s="386">
        <v>37</v>
      </c>
      <c r="G453" s="386">
        <v>31</v>
      </c>
      <c r="H453" s="386">
        <v>0</v>
      </c>
      <c r="I453" s="386">
        <v>13</v>
      </c>
      <c r="J453" s="386">
        <v>3622</v>
      </c>
      <c r="K453" s="386">
        <v>136</v>
      </c>
      <c r="L453" s="386">
        <v>63</v>
      </c>
      <c r="M453" s="386">
        <v>901</v>
      </c>
      <c r="N453" s="386">
        <v>356</v>
      </c>
      <c r="O453" s="386">
        <v>20</v>
      </c>
      <c r="P453" s="386">
        <v>148</v>
      </c>
      <c r="Q453" s="387">
        <v>122</v>
      </c>
      <c r="R453" s="682">
        <f t="shared" si="147"/>
        <v>5653</v>
      </c>
      <c r="S453" s="709">
        <f>R453/SUM(R451:R453)</f>
        <v>0.90796659171217475</v>
      </c>
      <c r="T453" s="14"/>
      <c r="U453" s="14"/>
      <c r="V453" s="14"/>
      <c r="W453" s="14"/>
      <c r="X453" s="14"/>
      <c r="Y453" s="14"/>
      <c r="Z453" s="14"/>
      <c r="AA453" s="14"/>
      <c r="AB453" s="14"/>
      <c r="AC453" s="14"/>
      <c r="AD453" s="14"/>
      <c r="AE453" s="14"/>
      <c r="AF453" s="14"/>
      <c r="AG453" s="14"/>
    </row>
    <row r="454" spans="1:33" ht="15.75" hidden="1" customHeight="1" x14ac:dyDescent="0.25">
      <c r="A454" s="2041" t="s">
        <v>77</v>
      </c>
      <c r="B454" s="82" t="s">
        <v>78</v>
      </c>
      <c r="C454" s="588">
        <v>0</v>
      </c>
      <c r="D454" s="400">
        <v>2</v>
      </c>
      <c r="E454" s="400">
        <v>2</v>
      </c>
      <c r="F454" s="400">
        <v>1</v>
      </c>
      <c r="G454" s="400">
        <v>1</v>
      </c>
      <c r="H454" s="400">
        <v>0</v>
      </c>
      <c r="I454" s="400">
        <v>0</v>
      </c>
      <c r="J454" s="400">
        <v>103</v>
      </c>
      <c r="K454" s="400">
        <v>1</v>
      </c>
      <c r="L454" s="400">
        <v>1</v>
      </c>
      <c r="M454" s="400">
        <v>15</v>
      </c>
      <c r="N454" s="400">
        <v>12</v>
      </c>
      <c r="O454" s="400">
        <v>2</v>
      </c>
      <c r="P454" s="400">
        <v>7</v>
      </c>
      <c r="Q454" s="401">
        <v>3</v>
      </c>
      <c r="R454" s="686">
        <f t="shared" si="147"/>
        <v>150</v>
      </c>
      <c r="S454" s="695">
        <f>R454/SUM(R454:R456)</f>
        <v>0.16447368421052633</v>
      </c>
      <c r="T454" s="14"/>
      <c r="U454" s="14"/>
      <c r="V454" s="14"/>
      <c r="W454" s="14"/>
      <c r="X454" s="14"/>
      <c r="Y454" s="14"/>
      <c r="Z454" s="14"/>
      <c r="AA454" s="14"/>
      <c r="AB454" s="14"/>
      <c r="AC454" s="14"/>
      <c r="AD454" s="14"/>
      <c r="AE454" s="14"/>
      <c r="AF454" s="14"/>
      <c r="AG454" s="14"/>
    </row>
    <row r="455" spans="1:33" ht="15.75" hidden="1" customHeight="1" x14ac:dyDescent="0.25">
      <c r="A455" s="2042"/>
      <c r="B455" s="80" t="s">
        <v>79</v>
      </c>
      <c r="C455" s="583">
        <v>0</v>
      </c>
      <c r="D455" s="394">
        <v>0</v>
      </c>
      <c r="E455" s="394">
        <v>1</v>
      </c>
      <c r="F455" s="394">
        <v>0</v>
      </c>
      <c r="G455" s="394">
        <v>0</v>
      </c>
      <c r="H455" s="394">
        <v>0</v>
      </c>
      <c r="I455" s="394">
        <v>0</v>
      </c>
      <c r="J455" s="394">
        <v>21</v>
      </c>
      <c r="K455" s="394">
        <v>1</v>
      </c>
      <c r="L455" s="394">
        <v>0</v>
      </c>
      <c r="M455" s="394">
        <v>4</v>
      </c>
      <c r="N455" s="394">
        <v>1</v>
      </c>
      <c r="O455" s="394">
        <v>0</v>
      </c>
      <c r="P455" s="394">
        <v>1</v>
      </c>
      <c r="Q455" s="395">
        <v>0</v>
      </c>
      <c r="R455" s="684">
        <f t="shared" si="147"/>
        <v>29</v>
      </c>
      <c r="S455" s="696">
        <f>R455/SUM(R454:R456)</f>
        <v>3.1798245614035089E-2</v>
      </c>
      <c r="T455" s="14"/>
      <c r="U455" s="14"/>
      <c r="V455" s="14"/>
      <c r="W455" s="14"/>
      <c r="X455" s="14"/>
      <c r="Y455" s="14"/>
      <c r="Z455" s="14"/>
      <c r="AA455" s="14"/>
      <c r="AB455" s="14"/>
      <c r="AC455" s="14"/>
      <c r="AD455" s="14"/>
      <c r="AE455" s="14"/>
      <c r="AF455" s="14"/>
      <c r="AG455" s="14"/>
    </row>
    <row r="456" spans="1:33" ht="15.75" hidden="1" customHeight="1" thickBot="1" x14ac:dyDescent="0.3">
      <c r="A456" s="2044"/>
      <c r="B456" s="160" t="s">
        <v>441</v>
      </c>
      <c r="C456" s="590">
        <v>5</v>
      </c>
      <c r="D456" s="403">
        <v>18</v>
      </c>
      <c r="E456" s="403">
        <v>9</v>
      </c>
      <c r="F456" s="403">
        <v>9</v>
      </c>
      <c r="G456" s="403">
        <v>4</v>
      </c>
      <c r="H456" s="403">
        <v>0</v>
      </c>
      <c r="I456" s="403">
        <v>2</v>
      </c>
      <c r="J456" s="403">
        <v>421</v>
      </c>
      <c r="K456" s="403">
        <v>16</v>
      </c>
      <c r="L456" s="403">
        <v>10</v>
      </c>
      <c r="M456" s="403">
        <v>127</v>
      </c>
      <c r="N456" s="403">
        <v>47</v>
      </c>
      <c r="O456" s="403">
        <v>5</v>
      </c>
      <c r="P456" s="403">
        <v>32</v>
      </c>
      <c r="Q456" s="404">
        <v>28</v>
      </c>
      <c r="R456" s="687">
        <f t="shared" si="147"/>
        <v>733</v>
      </c>
      <c r="S456" s="712">
        <f>R456/SUM(R454:R456)</f>
        <v>0.80372807017543857</v>
      </c>
      <c r="T456" s="14"/>
      <c r="U456" s="14"/>
      <c r="V456" s="14"/>
      <c r="W456" s="14"/>
      <c r="X456" s="14"/>
      <c r="Y456" s="14"/>
      <c r="Z456" s="14"/>
      <c r="AA456" s="14"/>
      <c r="AB456" s="14"/>
      <c r="AC456" s="14"/>
      <c r="AD456" s="14"/>
      <c r="AE456" s="14"/>
      <c r="AF456" s="14"/>
      <c r="AG456" s="14"/>
    </row>
    <row r="457" spans="1:33" ht="15.75" hidden="1" customHeight="1" thickTop="1" x14ac:dyDescent="0.25">
      <c r="A457" s="2042" t="s">
        <v>26</v>
      </c>
      <c r="B457" s="159" t="s">
        <v>78</v>
      </c>
      <c r="C457" s="232">
        <v>7</v>
      </c>
      <c r="D457" s="230">
        <v>59</v>
      </c>
      <c r="E457" s="230">
        <v>59</v>
      </c>
      <c r="F457" s="230">
        <v>34</v>
      </c>
      <c r="G457" s="230">
        <v>15</v>
      </c>
      <c r="H457" s="230">
        <v>0</v>
      </c>
      <c r="I457" s="230">
        <v>9</v>
      </c>
      <c r="J457" s="230">
        <v>2070</v>
      </c>
      <c r="K457" s="230">
        <v>171</v>
      </c>
      <c r="L457" s="230">
        <v>33</v>
      </c>
      <c r="M457" s="230">
        <v>837</v>
      </c>
      <c r="N457" s="230">
        <v>176</v>
      </c>
      <c r="O457" s="230">
        <v>9</v>
      </c>
      <c r="P457" s="230">
        <v>84</v>
      </c>
      <c r="Q457" s="231">
        <v>64</v>
      </c>
      <c r="R457" s="655">
        <f>SUM(C457:Q457)</f>
        <v>3627</v>
      </c>
      <c r="S457" s="910">
        <f>R457/SUM(R457:R459)</f>
        <v>0.1532384131142</v>
      </c>
      <c r="T457" s="14"/>
      <c r="U457" s="14"/>
      <c r="V457" s="14"/>
      <c r="W457" s="14"/>
      <c r="X457" s="14"/>
      <c r="Y457" s="14"/>
      <c r="Z457" s="14"/>
      <c r="AA457" s="14"/>
      <c r="AB457" s="14"/>
      <c r="AC457" s="14"/>
      <c r="AD457" s="14"/>
      <c r="AE457" s="14"/>
      <c r="AF457" s="14"/>
      <c r="AG457" s="14"/>
    </row>
    <row r="458" spans="1:33" ht="15.75" hidden="1" customHeight="1" x14ac:dyDescent="0.25">
      <c r="A458" s="2042"/>
      <c r="B458" s="78" t="s">
        <v>79</v>
      </c>
      <c r="C458" s="228">
        <v>1</v>
      </c>
      <c r="D458" s="233">
        <v>14</v>
      </c>
      <c r="E458" s="233">
        <v>13</v>
      </c>
      <c r="F458" s="233">
        <v>4</v>
      </c>
      <c r="G458" s="233">
        <v>0</v>
      </c>
      <c r="H458" s="233">
        <v>0</v>
      </c>
      <c r="I458" s="233">
        <v>2</v>
      </c>
      <c r="J458" s="233">
        <v>374</v>
      </c>
      <c r="K458" s="233">
        <v>42</v>
      </c>
      <c r="L458" s="233">
        <v>4</v>
      </c>
      <c r="M458" s="233">
        <v>86</v>
      </c>
      <c r="N458" s="233">
        <v>54</v>
      </c>
      <c r="O458" s="233">
        <v>1</v>
      </c>
      <c r="P458" s="233">
        <v>27</v>
      </c>
      <c r="Q458" s="234">
        <v>7</v>
      </c>
      <c r="R458" s="652">
        <f>SUM(C458:Q458)</f>
        <v>629</v>
      </c>
      <c r="S458" s="699">
        <f>R458/SUM(R457:R459)</f>
        <v>2.6574844733617813E-2</v>
      </c>
    </row>
    <row r="459" spans="1:33" ht="15.75" hidden="1" customHeight="1" thickBot="1" x14ac:dyDescent="0.3">
      <c r="A459" s="2043"/>
      <c r="B459" s="79" t="s">
        <v>441</v>
      </c>
      <c r="C459" s="229">
        <v>67</v>
      </c>
      <c r="D459" s="288">
        <v>383</v>
      </c>
      <c r="E459" s="288">
        <v>287</v>
      </c>
      <c r="F459" s="288">
        <v>151</v>
      </c>
      <c r="G459" s="288">
        <v>138</v>
      </c>
      <c r="H459" s="288">
        <v>0</v>
      </c>
      <c r="I459" s="288">
        <v>40</v>
      </c>
      <c r="J459" s="288">
        <v>11844</v>
      </c>
      <c r="K459" s="288">
        <v>517</v>
      </c>
      <c r="L459" s="288">
        <v>266</v>
      </c>
      <c r="M459" s="288">
        <v>3415</v>
      </c>
      <c r="N459" s="288">
        <v>1211</v>
      </c>
      <c r="O459" s="288">
        <v>65</v>
      </c>
      <c r="P459" s="288">
        <v>587</v>
      </c>
      <c r="Q459" s="653">
        <v>442</v>
      </c>
      <c r="R459" s="654">
        <f>SUM(C459:Q459)</f>
        <v>19413</v>
      </c>
      <c r="S459" s="700">
        <f>R459/SUM(R457:R459)</f>
        <v>0.82018674215218212</v>
      </c>
    </row>
    <row r="460" spans="1:33" ht="15.75" hidden="1" customHeight="1" x14ac:dyDescent="0.25">
      <c r="A460" s="2041" t="s">
        <v>43</v>
      </c>
      <c r="B460" s="82" t="s">
        <v>78</v>
      </c>
      <c r="C460" s="689">
        <f>C457/SUM(C457:C459)</f>
        <v>9.3333333333333338E-2</v>
      </c>
      <c r="D460" s="328">
        <f>D457/SUM(D457:D459)</f>
        <v>0.12938596491228072</v>
      </c>
      <c r="E460" s="328">
        <f>E457/SUM(E457:E459)</f>
        <v>0.16434540389972144</v>
      </c>
      <c r="F460" s="328">
        <f>F457/SUM(F457:F459)</f>
        <v>0.17989417989417988</v>
      </c>
      <c r="G460" s="328">
        <f>G457/SUM(G457:G459)</f>
        <v>9.8039215686274508E-2</v>
      </c>
      <c r="H460" s="328">
        <v>0</v>
      </c>
      <c r="I460" s="328">
        <f t="shared" ref="I460:R460" si="148">I457/SUM(I457:I459)</f>
        <v>0.17647058823529413</v>
      </c>
      <c r="J460" s="328">
        <f t="shared" si="148"/>
        <v>0.14487681970884658</v>
      </c>
      <c r="K460" s="328">
        <f t="shared" si="148"/>
        <v>0.23424657534246576</v>
      </c>
      <c r="L460" s="328">
        <f t="shared" si="148"/>
        <v>0.10891089108910891</v>
      </c>
      <c r="M460" s="328">
        <f t="shared" si="148"/>
        <v>0.19294605809128632</v>
      </c>
      <c r="N460" s="328">
        <f t="shared" si="148"/>
        <v>0.12213740458015267</v>
      </c>
      <c r="O460" s="328">
        <f t="shared" si="148"/>
        <v>0.12</v>
      </c>
      <c r="P460" s="328">
        <f t="shared" si="148"/>
        <v>0.12034383954154727</v>
      </c>
      <c r="Q460" s="692">
        <f t="shared" si="148"/>
        <v>0.12475633528265107</v>
      </c>
      <c r="R460" s="695">
        <f t="shared" si="148"/>
        <v>0.1532384131142</v>
      </c>
      <c r="S460" s="2045"/>
    </row>
    <row r="461" spans="1:33" ht="15.75" hidden="1" customHeight="1" x14ac:dyDescent="0.25">
      <c r="A461" s="2042"/>
      <c r="B461" s="80" t="s">
        <v>79</v>
      </c>
      <c r="C461" s="690">
        <f>C458/SUM(C457:C459)</f>
        <v>1.3333333333333334E-2</v>
      </c>
      <c r="D461" s="329">
        <f>D458/SUM(D457:D459)</f>
        <v>3.0701754385964911E-2</v>
      </c>
      <c r="E461" s="329">
        <f>E458/SUM(E457:E459)</f>
        <v>3.6211699164345405E-2</v>
      </c>
      <c r="F461" s="329">
        <f>F458/SUM(F457:F459)</f>
        <v>2.1164021164021163E-2</v>
      </c>
      <c r="G461" s="329">
        <f>G458/SUM(G457:G459)</f>
        <v>0</v>
      </c>
      <c r="H461" s="329">
        <v>0</v>
      </c>
      <c r="I461" s="329">
        <f t="shared" ref="I461:R461" si="149">I458/SUM(I457:I459)</f>
        <v>3.9215686274509803E-2</v>
      </c>
      <c r="J461" s="329">
        <f t="shared" si="149"/>
        <v>2.6175811870100783E-2</v>
      </c>
      <c r="K461" s="329">
        <f t="shared" si="149"/>
        <v>5.7534246575342465E-2</v>
      </c>
      <c r="L461" s="329">
        <f t="shared" si="149"/>
        <v>1.3201320132013201E-2</v>
      </c>
      <c r="M461" s="329">
        <f t="shared" si="149"/>
        <v>1.9824804057169201E-2</v>
      </c>
      <c r="N461" s="329">
        <f t="shared" si="149"/>
        <v>3.7473976405274112E-2</v>
      </c>
      <c r="O461" s="329">
        <f t="shared" si="149"/>
        <v>1.3333333333333334E-2</v>
      </c>
      <c r="P461" s="329">
        <f t="shared" si="149"/>
        <v>3.8681948424068767E-2</v>
      </c>
      <c r="Q461" s="693">
        <f t="shared" si="149"/>
        <v>1.364522417153996E-2</v>
      </c>
      <c r="R461" s="696">
        <f t="shared" si="149"/>
        <v>2.6574844733617813E-2</v>
      </c>
      <c r="S461" s="2046"/>
    </row>
    <row r="462" spans="1:33" ht="15.75" hidden="1" customHeight="1" thickBot="1" x14ac:dyDescent="0.3">
      <c r="A462" s="2043"/>
      <c r="B462" s="81" t="s">
        <v>441</v>
      </c>
      <c r="C462" s="691">
        <f>C459/SUM(C457:C459)</f>
        <v>0.89333333333333331</v>
      </c>
      <c r="D462" s="330">
        <f>D459/SUM(D457:D459)</f>
        <v>0.83991228070175439</v>
      </c>
      <c r="E462" s="330">
        <f>E459/SUM(E457:E459)</f>
        <v>0.79944289693593318</v>
      </c>
      <c r="F462" s="330">
        <f>F459/SUM(F457:F459)</f>
        <v>0.79894179894179895</v>
      </c>
      <c r="G462" s="330">
        <f>G459/SUM(G457:G459)</f>
        <v>0.90196078431372551</v>
      </c>
      <c r="H462" s="330">
        <v>0</v>
      </c>
      <c r="I462" s="330">
        <f t="shared" ref="I462:R462" si="150">I459/SUM(I457:I459)</f>
        <v>0.78431372549019607</v>
      </c>
      <c r="J462" s="330">
        <f t="shared" si="150"/>
        <v>0.82894736842105265</v>
      </c>
      <c r="K462" s="330">
        <f t="shared" si="150"/>
        <v>0.70821917808219181</v>
      </c>
      <c r="L462" s="330">
        <f t="shared" si="150"/>
        <v>0.87788778877887785</v>
      </c>
      <c r="M462" s="330">
        <f t="shared" si="150"/>
        <v>0.78722913785154447</v>
      </c>
      <c r="N462" s="330">
        <f t="shared" si="150"/>
        <v>0.84038861901457318</v>
      </c>
      <c r="O462" s="330">
        <f t="shared" si="150"/>
        <v>0.8666666666666667</v>
      </c>
      <c r="P462" s="330">
        <f t="shared" si="150"/>
        <v>0.84097421203438394</v>
      </c>
      <c r="Q462" s="694">
        <f t="shared" si="150"/>
        <v>0.86159844054580892</v>
      </c>
      <c r="R462" s="697">
        <f t="shared" si="150"/>
        <v>0.82018674215218212</v>
      </c>
      <c r="S462" s="2047"/>
    </row>
    <row r="463" spans="1:33" hidden="1" x14ac:dyDescent="0.25"/>
    <row r="469" spans="9:9" x14ac:dyDescent="0.25">
      <c r="I469" s="961"/>
    </row>
  </sheetData>
  <sheetProtection algorithmName="SHA-512" hashValue="eV1yTmZaShyC1HKOMb2PK+aMx39GiEC2EPjOSdnxIU9ZFGJd2V6jSpb0ZYZxu7e8VCby1npzyQseJw4bEf67QQ==" saltValue="pZ5xZiUwc++obOqjN7LrUQ==" spinCount="100000" sheet="1" objects="1" scenarios="1"/>
  <mergeCells count="178">
    <mergeCell ref="A111:A114"/>
    <mergeCell ref="A115:A118"/>
    <mergeCell ref="A119:A122"/>
    <mergeCell ref="A123:A126"/>
    <mergeCell ref="A127:A130"/>
    <mergeCell ref="S127:S130"/>
    <mergeCell ref="A83:S83"/>
    <mergeCell ref="A85:S85"/>
    <mergeCell ref="A86:A89"/>
    <mergeCell ref="A90:A93"/>
    <mergeCell ref="A94:A97"/>
    <mergeCell ref="A98:A101"/>
    <mergeCell ref="A102:A105"/>
    <mergeCell ref="A106:S106"/>
    <mergeCell ref="A107:A110"/>
    <mergeCell ref="A219:A222"/>
    <mergeCell ref="A223:A226"/>
    <mergeCell ref="S223:S226"/>
    <mergeCell ref="A9:S9"/>
    <mergeCell ref="A11:S11"/>
    <mergeCell ref="A12:A14"/>
    <mergeCell ref="A15:A17"/>
    <mergeCell ref="A18:A20"/>
    <mergeCell ref="A34:A36"/>
    <mergeCell ref="A37:A39"/>
    <mergeCell ref="A40:A42"/>
    <mergeCell ref="A21:A23"/>
    <mergeCell ref="A24:A26"/>
    <mergeCell ref="A27:S27"/>
    <mergeCell ref="A28:A30"/>
    <mergeCell ref="A31:A33"/>
    <mergeCell ref="A179:S179"/>
    <mergeCell ref="A181:S181"/>
    <mergeCell ref="A202:S202"/>
    <mergeCell ref="A182:A185"/>
    <mergeCell ref="A186:A189"/>
    <mergeCell ref="A190:A193"/>
    <mergeCell ref="A203:A206"/>
    <mergeCell ref="A207:A210"/>
    <mergeCell ref="A460:A462"/>
    <mergeCell ref="A441:A443"/>
    <mergeCell ref="A422:S422"/>
    <mergeCell ref="A448:A450"/>
    <mergeCell ref="A451:A453"/>
    <mergeCell ref="A454:A456"/>
    <mergeCell ref="A425:S425"/>
    <mergeCell ref="S441:S443"/>
    <mergeCell ref="A444:S444"/>
    <mergeCell ref="S460:S462"/>
    <mergeCell ref="A457:A459"/>
    <mergeCell ref="A445:A447"/>
    <mergeCell ref="A423:S423"/>
    <mergeCell ref="A426:A428"/>
    <mergeCell ref="A435:A437"/>
    <mergeCell ref="A438:A440"/>
    <mergeCell ref="A429:A431"/>
    <mergeCell ref="A432:A434"/>
    <mergeCell ref="A1:S1"/>
    <mergeCell ref="A383:A385"/>
    <mergeCell ref="A386:A388"/>
    <mergeCell ref="A389:A391"/>
    <mergeCell ref="A392:A394"/>
    <mergeCell ref="A380:S380"/>
    <mergeCell ref="A3:B3"/>
    <mergeCell ref="A379:S379"/>
    <mergeCell ref="A6:B6"/>
    <mergeCell ref="A2:S2"/>
    <mergeCell ref="A8:S8"/>
    <mergeCell ref="A338:S338"/>
    <mergeCell ref="A43:A45"/>
    <mergeCell ref="A357:A359"/>
    <mergeCell ref="A360:A362"/>
    <mergeCell ref="A363:A365"/>
    <mergeCell ref="A366:A368"/>
    <mergeCell ref="A340:S340"/>
    <mergeCell ref="A341:A343"/>
    <mergeCell ref="A344:A346"/>
    <mergeCell ref="A347:A349"/>
    <mergeCell ref="S43:S45"/>
    <mergeCell ref="A369:A371"/>
    <mergeCell ref="A350:A352"/>
    <mergeCell ref="S398:S400"/>
    <mergeCell ref="A398:A400"/>
    <mergeCell ref="A402:A404"/>
    <mergeCell ref="A405:A407"/>
    <mergeCell ref="S417:S419"/>
    <mergeCell ref="A408:A410"/>
    <mergeCell ref="A414:A416"/>
    <mergeCell ref="A417:A419"/>
    <mergeCell ref="A372:A374"/>
    <mergeCell ref="S372:S374"/>
    <mergeCell ref="A382:S382"/>
    <mergeCell ref="A395:A397"/>
    <mergeCell ref="A401:S401"/>
    <mergeCell ref="A411:A413"/>
    <mergeCell ref="A376:S376"/>
    <mergeCell ref="A375:S375"/>
    <mergeCell ref="A353:A355"/>
    <mergeCell ref="A356:S356"/>
    <mergeCell ref="A264:S264"/>
    <mergeCell ref="A266:S266"/>
    <mergeCell ref="A267:A269"/>
    <mergeCell ref="A270:A272"/>
    <mergeCell ref="A273:A275"/>
    <mergeCell ref="S335:S337"/>
    <mergeCell ref="A323:A325"/>
    <mergeCell ref="A326:A328"/>
    <mergeCell ref="A329:A331"/>
    <mergeCell ref="A332:A334"/>
    <mergeCell ref="A335:A337"/>
    <mergeCell ref="A310:A312"/>
    <mergeCell ref="A313:A315"/>
    <mergeCell ref="A316:A318"/>
    <mergeCell ref="A319:S319"/>
    <mergeCell ref="A320:A322"/>
    <mergeCell ref="A301:S301"/>
    <mergeCell ref="A303:S303"/>
    <mergeCell ref="A304:A306"/>
    <mergeCell ref="A307:A309"/>
    <mergeCell ref="A289:A291"/>
    <mergeCell ref="A292:A294"/>
    <mergeCell ref="A295:A297"/>
    <mergeCell ref="A298:A300"/>
    <mergeCell ref="S298:S300"/>
    <mergeCell ref="A276:A278"/>
    <mergeCell ref="A279:A281"/>
    <mergeCell ref="A282:S282"/>
    <mergeCell ref="A283:A285"/>
    <mergeCell ref="A286:A288"/>
    <mergeCell ref="A249:A251"/>
    <mergeCell ref="A252:A254"/>
    <mergeCell ref="A255:A257"/>
    <mergeCell ref="A258:A260"/>
    <mergeCell ref="A261:A263"/>
    <mergeCell ref="S261:S263"/>
    <mergeCell ref="A227:S227"/>
    <mergeCell ref="A229:S229"/>
    <mergeCell ref="A230:A232"/>
    <mergeCell ref="A233:A235"/>
    <mergeCell ref="A236:A238"/>
    <mergeCell ref="A239:A241"/>
    <mergeCell ref="A242:A244"/>
    <mergeCell ref="A245:S245"/>
    <mergeCell ref="A246:A248"/>
    <mergeCell ref="A211:A214"/>
    <mergeCell ref="A215:A218"/>
    <mergeCell ref="A171:A174"/>
    <mergeCell ref="A175:A178"/>
    <mergeCell ref="S175:S178"/>
    <mergeCell ref="A131:S131"/>
    <mergeCell ref="A133:S133"/>
    <mergeCell ref="A134:A137"/>
    <mergeCell ref="A150:A153"/>
    <mergeCell ref="A154:S154"/>
    <mergeCell ref="A155:A158"/>
    <mergeCell ref="A142:A145"/>
    <mergeCell ref="A138:A141"/>
    <mergeCell ref="A146:A149"/>
    <mergeCell ref="A159:A162"/>
    <mergeCell ref="A163:A166"/>
    <mergeCell ref="A167:A170"/>
    <mergeCell ref="A194:A197"/>
    <mergeCell ref="A198:A201"/>
    <mergeCell ref="A68:A70"/>
    <mergeCell ref="A71:A73"/>
    <mergeCell ref="A74:A76"/>
    <mergeCell ref="A77:A79"/>
    <mergeCell ref="A80:A82"/>
    <mergeCell ref="S80:S82"/>
    <mergeCell ref="A46:S46"/>
    <mergeCell ref="A48:S48"/>
    <mergeCell ref="A49:A51"/>
    <mergeCell ref="A52:A54"/>
    <mergeCell ref="A55:A57"/>
    <mergeCell ref="A58:A60"/>
    <mergeCell ref="A61:A63"/>
    <mergeCell ref="A64:S64"/>
    <mergeCell ref="A65:A67"/>
  </mergeCells>
  <printOptions horizontalCentered="1"/>
  <pageMargins left="0" right="0" top="0.61499999999999999" bottom="3.3333333333333298E-2" header="0.19166666666666701" footer="0.3"/>
  <pageSetup scale="59" firstPageNumber="10"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D4:D5 F4:F5 E4:E5" formulaRange="1"/>
    <ignoredError sqref="R198 R219 R135 R138 B104:R104 Q1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20"/>
  <sheetViews>
    <sheetView showGridLines="0" zoomScaleNormal="100" workbookViewId="0">
      <selection activeCell="J29" sqref="J29"/>
    </sheetView>
  </sheetViews>
  <sheetFormatPr defaultColWidth="9.140625" defaultRowHeight="15" x14ac:dyDescent="0.25"/>
  <cols>
    <col min="1" max="1" width="21.140625" style="1" customWidth="1"/>
    <col min="2" max="4" width="11" style="203" hidden="1" customWidth="1"/>
    <col min="5" max="6" width="9.42578125" style="203" hidden="1" customWidth="1"/>
    <col min="7" max="11" width="11" style="203" customWidth="1"/>
    <col min="12" max="12" width="9.140625" style="1413"/>
    <col min="13" max="13" width="9.140625" style="203"/>
    <col min="14" max="15" width="9.140625" style="1413"/>
    <col min="16" max="16384" width="9.140625" style="203"/>
  </cols>
  <sheetData>
    <row r="1" spans="1:15" ht="24" thickBot="1" x14ac:dyDescent="0.4">
      <c r="A1" s="2098" t="s">
        <v>839</v>
      </c>
      <c r="B1" s="2099"/>
      <c r="C1" s="2099"/>
      <c r="D1" s="2099"/>
      <c r="E1" s="2099"/>
      <c r="F1" s="2099"/>
      <c r="G1" s="2099"/>
      <c r="H1" s="2099"/>
      <c r="I1" s="2099"/>
      <c r="J1" s="2099"/>
      <c r="K1" s="2099"/>
      <c r="L1" s="2099"/>
      <c r="M1" s="2100"/>
      <c r="N1" s="1670"/>
      <c r="O1" s="1670"/>
    </row>
    <row r="2" spans="1:15" ht="33" customHeight="1" thickBot="1" x14ac:dyDescent="0.3">
      <c r="A2" s="135"/>
      <c r="B2" s="180" t="s">
        <v>233</v>
      </c>
      <c r="C2" s="180" t="s">
        <v>238</v>
      </c>
      <c r="D2" s="180" t="s">
        <v>234</v>
      </c>
      <c r="E2" s="180" t="s">
        <v>235</v>
      </c>
      <c r="F2" s="180" t="s">
        <v>239</v>
      </c>
      <c r="G2" s="180" t="s">
        <v>348</v>
      </c>
      <c r="H2" s="180" t="s">
        <v>241</v>
      </c>
      <c r="I2" s="180" t="s">
        <v>240</v>
      </c>
      <c r="J2" s="180" t="s">
        <v>405</v>
      </c>
      <c r="K2" s="180" t="s">
        <v>406</v>
      </c>
      <c r="L2" s="180" t="s">
        <v>407</v>
      </c>
      <c r="M2" s="180" t="s">
        <v>765</v>
      </c>
      <c r="N2" s="180" t="s">
        <v>843</v>
      </c>
      <c r="O2" s="180" t="s">
        <v>909</v>
      </c>
    </row>
    <row r="3" spans="1:15" ht="25.5" customHeight="1" thickBot="1" x14ac:dyDescent="0.3">
      <c r="A3" s="898" t="s">
        <v>771</v>
      </c>
      <c r="B3" s="405">
        <v>2</v>
      </c>
      <c r="C3" s="897">
        <v>1</v>
      </c>
      <c r="D3" s="897">
        <v>1</v>
      </c>
      <c r="E3" s="897">
        <v>0</v>
      </c>
      <c r="F3" s="897">
        <v>1</v>
      </c>
      <c r="G3" s="897">
        <v>0</v>
      </c>
      <c r="H3" s="897">
        <v>2</v>
      </c>
      <c r="I3" s="897">
        <v>1</v>
      </c>
      <c r="J3" s="897">
        <v>3</v>
      </c>
      <c r="K3" s="897">
        <v>1</v>
      </c>
      <c r="L3" s="897">
        <v>0</v>
      </c>
      <c r="M3" s="897">
        <v>2</v>
      </c>
      <c r="N3" s="897">
        <v>1</v>
      </c>
      <c r="O3" s="897">
        <v>3</v>
      </c>
    </row>
    <row r="20" spans="1:15" x14ac:dyDescent="0.25">
      <c r="A20" s="2101" t="s">
        <v>758</v>
      </c>
      <c r="B20" s="2101"/>
      <c r="C20" s="2101"/>
      <c r="D20" s="2101"/>
      <c r="E20" s="2101"/>
      <c r="F20" s="2101"/>
      <c r="G20" s="2101"/>
      <c r="H20" s="2101"/>
      <c r="I20" s="2101"/>
      <c r="J20" s="2101"/>
      <c r="K20" s="2101"/>
      <c r="L20" s="2101"/>
      <c r="M20" s="2101"/>
      <c r="N20" s="1793"/>
      <c r="O20" s="1654"/>
    </row>
  </sheetData>
  <sheetProtection algorithmName="SHA-512" hashValue="jOwyIhoi+FOqzswIMYWJC+1FXYj4GzwWJKrkYLHWBfiV8mO+UJ8nvvex9AUdH0Y4i5RN9vwenGn/Yr//2eKvmQ==" saltValue="4qYXcR5jiUYD47oCTqIe0g==" spinCount="100000" sheet="1" objects="1" scenarios="1"/>
  <mergeCells count="2">
    <mergeCell ref="A1:M1"/>
    <mergeCell ref="A20:M20"/>
  </mergeCells>
  <hyperlinks>
    <hyperlink ref="A20:M20" r:id="rId1" display="* These counts are for newborn infants less than 72 hours old, who qualify pursuant to A.R.S. § 13-3623.01." xr:uid="{00000000-0004-0000-0700-000000000000}"/>
    <hyperlink ref="L20" r:id="rId2" display="* These counts are for newborn infants less than 72 hours old, who qualify pursuant to A.R.S. § 13-3623.01." xr:uid="{00000000-0004-0000-0700-000001000000}"/>
    <hyperlink ref="O20" r:id="rId3" display="* These counts are for newborn infants less than 72 hours old, who qualify pursuant to A.R.S. § 13-3623.01." xr:uid="{00000000-0004-0000-0700-000002000000}"/>
    <hyperlink ref="N20" r:id="rId4" display="* These counts are for newborn infants less than 72 hours old, who qualify pursuant to A.R.S. § 13-3623.01." xr:uid="{00000000-0004-0000-0700-000003000000}"/>
  </hyperlinks>
  <printOptions horizontalCentered="1"/>
  <pageMargins left="0.7" right="0.7" top="0.89583333333333304" bottom="0.75" header="0.3" footer="0.3"/>
  <pageSetup fitToHeight="0" orientation="landscape" r:id="rId5"/>
  <headerFooter>
    <oddHeader>&amp;L&amp;9
Semi-Annual Child Welfare Report&amp;C&amp;"-,Bold"&amp;14ARIZONA DEPARTMENT of CHILD SAFETY&amp;R&amp;9
July 1, 2021 through December 31, 2021</oddHeader>
    <oddFooter xml:space="preserve">&amp;CPage 12
</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47"/>
  <sheetViews>
    <sheetView showGridLines="0" zoomScaleNormal="100" workbookViewId="0">
      <selection activeCell="V33" sqref="V33"/>
    </sheetView>
  </sheetViews>
  <sheetFormatPr defaultColWidth="8.85546875" defaultRowHeight="15" x14ac:dyDescent="0.25"/>
  <cols>
    <col min="1" max="1" width="30.42578125" customWidth="1"/>
    <col min="2" max="16" width="8.42578125" customWidth="1"/>
    <col min="17" max="17" width="8.42578125" style="1" customWidth="1"/>
  </cols>
  <sheetData>
    <row r="1" spans="1:17" s="203" customFormat="1" ht="21.75" thickBot="1" x14ac:dyDescent="0.4">
      <c r="A1" s="2103" t="s">
        <v>652</v>
      </c>
      <c r="B1" s="2104"/>
      <c r="C1" s="2104"/>
      <c r="D1" s="2104"/>
      <c r="E1" s="2104"/>
      <c r="F1" s="2104"/>
      <c r="G1" s="2104"/>
      <c r="H1" s="2104"/>
      <c r="I1" s="2104"/>
      <c r="J1" s="2104"/>
      <c r="K1" s="2104"/>
      <c r="L1" s="2104"/>
      <c r="M1" s="2104"/>
      <c r="N1" s="2104"/>
      <c r="O1" s="2104"/>
      <c r="P1" s="2104"/>
      <c r="Q1" s="2105"/>
    </row>
    <row r="2" spans="1:17" s="1413" customFormat="1" ht="19.5" hidden="1" customHeight="1" thickBot="1" x14ac:dyDescent="0.35">
      <c r="A2" s="2106" t="s">
        <v>840</v>
      </c>
      <c r="B2" s="2107"/>
      <c r="C2" s="2107"/>
      <c r="D2" s="2107"/>
      <c r="E2" s="2107"/>
      <c r="F2" s="2107"/>
      <c r="G2" s="2107"/>
      <c r="H2" s="2107"/>
      <c r="I2" s="2107"/>
      <c r="J2" s="2107"/>
      <c r="K2" s="2107"/>
      <c r="L2" s="2107"/>
      <c r="M2" s="2107"/>
      <c r="N2" s="2107"/>
      <c r="O2" s="2107"/>
      <c r="P2" s="2107"/>
      <c r="Q2" s="2108"/>
    </row>
    <row r="3" spans="1:17" s="1413" customFormat="1" ht="59.25" hidden="1" customHeight="1" thickBot="1" x14ac:dyDescent="0.3">
      <c r="A3" s="134"/>
      <c r="B3" s="779" t="s">
        <v>80</v>
      </c>
      <c r="C3" s="780" t="s">
        <v>81</v>
      </c>
      <c r="D3" s="780" t="s">
        <v>82</v>
      </c>
      <c r="E3" s="780" t="s">
        <v>83</v>
      </c>
      <c r="F3" s="780" t="s">
        <v>84</v>
      </c>
      <c r="G3" s="780" t="s">
        <v>85</v>
      </c>
      <c r="H3" s="780" t="s">
        <v>86</v>
      </c>
      <c r="I3" s="780" t="s">
        <v>87</v>
      </c>
      <c r="J3" s="780" t="s">
        <v>88</v>
      </c>
      <c r="K3" s="780" t="s">
        <v>89</v>
      </c>
      <c r="L3" s="780" t="s">
        <v>90</v>
      </c>
      <c r="M3" s="780" t="s">
        <v>91</v>
      </c>
      <c r="N3" s="780" t="s">
        <v>92</v>
      </c>
      <c r="O3" s="780" t="s">
        <v>93</v>
      </c>
      <c r="P3" s="781" t="s">
        <v>94</v>
      </c>
      <c r="Q3" s="74" t="s">
        <v>95</v>
      </c>
    </row>
    <row r="4" spans="1:17" s="1413" customFormat="1" ht="15.75" hidden="1" thickBot="1" x14ac:dyDescent="0.3">
      <c r="A4" s="2025" t="s">
        <v>265</v>
      </c>
      <c r="B4" s="2026"/>
      <c r="C4" s="2026"/>
      <c r="D4" s="2026"/>
      <c r="E4" s="2026"/>
      <c r="F4" s="2026"/>
      <c r="G4" s="2026"/>
      <c r="H4" s="2026"/>
      <c r="I4" s="2026"/>
      <c r="J4" s="2026"/>
      <c r="K4" s="2026"/>
      <c r="L4" s="2026"/>
      <c r="M4" s="2026"/>
      <c r="N4" s="2026"/>
      <c r="O4" s="2026"/>
      <c r="P4" s="2026"/>
      <c r="Q4" s="2027"/>
    </row>
    <row r="5" spans="1:17" s="1413" customFormat="1" ht="24.75" hidden="1" customHeight="1" x14ac:dyDescent="0.25">
      <c r="A5" s="173" t="s">
        <v>478</v>
      </c>
      <c r="B5" s="1543"/>
      <c r="C5" s="1544"/>
      <c r="D5" s="1544"/>
      <c r="E5" s="1544"/>
      <c r="F5" s="1544"/>
      <c r="G5" s="1544"/>
      <c r="H5" s="1544"/>
      <c r="I5" s="969"/>
      <c r="J5" s="1544"/>
      <c r="K5" s="1544"/>
      <c r="L5" s="1544"/>
      <c r="M5" s="1544"/>
      <c r="N5" s="1544"/>
      <c r="O5" s="1544"/>
      <c r="P5" s="1545"/>
      <c r="Q5" s="345">
        <f>SUM(B5:P5)</f>
        <v>0</v>
      </c>
    </row>
    <row r="6" spans="1:17" s="1413" customFormat="1" ht="24.75" hidden="1" customHeight="1" thickBot="1" x14ac:dyDescent="0.3">
      <c r="A6" s="93" t="s">
        <v>363</v>
      </c>
      <c r="B6" s="268" t="e">
        <f>SUM(B5/Q5)</f>
        <v>#DIV/0!</v>
      </c>
      <c r="C6" s="299" t="e">
        <f>SUM(C5/Q5)</f>
        <v>#DIV/0!</v>
      </c>
      <c r="D6" s="299" t="e">
        <f>SUM(D5/Q5)</f>
        <v>#DIV/0!</v>
      </c>
      <c r="E6" s="299" t="e">
        <f>SUM(E5/Q5)</f>
        <v>#DIV/0!</v>
      </c>
      <c r="F6" s="299" t="e">
        <f>SUM(F5/Q5)</f>
        <v>#DIV/0!</v>
      </c>
      <c r="G6" s="299" t="e">
        <f>SUM(G5/Q5)</f>
        <v>#DIV/0!</v>
      </c>
      <c r="H6" s="299" t="e">
        <f>SUM(H5/Q5)</f>
        <v>#DIV/0!</v>
      </c>
      <c r="I6" s="299" t="e">
        <f>SUM(I5/Q5)</f>
        <v>#DIV/0!</v>
      </c>
      <c r="J6" s="299" t="e">
        <f>SUM(J5/Q5)</f>
        <v>#DIV/0!</v>
      </c>
      <c r="K6" s="299" t="e">
        <f>SUM(K5/Q5)</f>
        <v>#DIV/0!</v>
      </c>
      <c r="L6" s="299" t="e">
        <f>SUM(L5/Q5)</f>
        <v>#DIV/0!</v>
      </c>
      <c r="M6" s="299" t="e">
        <f>SUM(M5/Q5)</f>
        <v>#DIV/0!</v>
      </c>
      <c r="N6" s="299" t="e">
        <f>SUM(N5/Q5)</f>
        <v>#DIV/0!</v>
      </c>
      <c r="O6" s="299" t="e">
        <f>SUM(O5/Q5)</f>
        <v>#DIV/0!</v>
      </c>
      <c r="P6" s="300" t="e">
        <f>SUM(P5/Q5)</f>
        <v>#DIV/0!</v>
      </c>
      <c r="Q6" s="782" t="e">
        <f>SUM(B6:P6)</f>
        <v>#DIV/0!</v>
      </c>
    </row>
    <row r="7" spans="1:17" s="1413" customFormat="1" ht="9.75" hidden="1" customHeight="1" thickBot="1" x14ac:dyDescent="0.3">
      <c r="A7" s="786"/>
      <c r="B7" s="787"/>
      <c r="C7" s="787"/>
      <c r="D7" s="787"/>
      <c r="E7" s="787"/>
      <c r="F7" s="787"/>
      <c r="G7" s="787"/>
      <c r="H7" s="787"/>
      <c r="I7" s="787"/>
      <c r="J7" s="787"/>
      <c r="K7" s="787"/>
      <c r="L7" s="787"/>
      <c r="M7" s="787"/>
      <c r="N7" s="787"/>
      <c r="O7" s="787"/>
      <c r="P7" s="787"/>
      <c r="Q7" s="788"/>
    </row>
    <row r="8" spans="1:17" s="1413" customFormat="1" ht="15.75" hidden="1" thickBot="1" x14ac:dyDescent="0.3">
      <c r="A8" s="2025" t="s">
        <v>269</v>
      </c>
      <c r="B8" s="2026"/>
      <c r="C8" s="2026"/>
      <c r="D8" s="2026"/>
      <c r="E8" s="2026"/>
      <c r="F8" s="2026"/>
      <c r="G8" s="2026"/>
      <c r="H8" s="2026"/>
      <c r="I8" s="2026"/>
      <c r="J8" s="2026"/>
      <c r="K8" s="2026"/>
      <c r="L8" s="2026"/>
      <c r="M8" s="2026"/>
      <c r="N8" s="2026"/>
      <c r="O8" s="2026"/>
      <c r="P8" s="2026"/>
      <c r="Q8" s="2027"/>
    </row>
    <row r="9" spans="1:17" s="1413" customFormat="1" ht="24.75" hidden="1" customHeight="1" x14ac:dyDescent="0.25">
      <c r="A9" s="173" t="s">
        <v>479</v>
      </c>
      <c r="B9" s="1543"/>
      <c r="C9" s="1544"/>
      <c r="D9" s="1544"/>
      <c r="E9" s="1544"/>
      <c r="F9" s="1544"/>
      <c r="G9" s="1544"/>
      <c r="H9" s="1544"/>
      <c r="I9" s="969"/>
      <c r="J9" s="1544"/>
      <c r="K9" s="1544"/>
      <c r="L9" s="1544"/>
      <c r="M9" s="1544"/>
      <c r="N9" s="1544"/>
      <c r="O9" s="1544"/>
      <c r="P9" s="1545"/>
      <c r="Q9" s="345">
        <f>SUM(B9:P9)</f>
        <v>0</v>
      </c>
    </row>
    <row r="10" spans="1:17" s="1413" customFormat="1" ht="24.75" hidden="1" customHeight="1" thickBot="1" x14ac:dyDescent="0.3">
      <c r="A10" s="93" t="s">
        <v>351</v>
      </c>
      <c r="B10" s="268" t="e">
        <f>SUM(B9/Q9)</f>
        <v>#DIV/0!</v>
      </c>
      <c r="C10" s="299" t="e">
        <f>SUM(C9/Q9)</f>
        <v>#DIV/0!</v>
      </c>
      <c r="D10" s="299" t="e">
        <f>SUM(D9/Q9)</f>
        <v>#DIV/0!</v>
      </c>
      <c r="E10" s="299" t="e">
        <f>SUM(E9/Q9)</f>
        <v>#DIV/0!</v>
      </c>
      <c r="F10" s="299" t="e">
        <f>SUM(F9/Q9)</f>
        <v>#DIV/0!</v>
      </c>
      <c r="G10" s="299" t="e">
        <f>SUM(G9/Q9)</f>
        <v>#DIV/0!</v>
      </c>
      <c r="H10" s="299" t="e">
        <f>SUM(H9/Q9)</f>
        <v>#DIV/0!</v>
      </c>
      <c r="I10" s="299" t="e">
        <f>SUM(I9/Q9)</f>
        <v>#DIV/0!</v>
      </c>
      <c r="J10" s="299" t="e">
        <f>SUM(J9/Q9)</f>
        <v>#DIV/0!</v>
      </c>
      <c r="K10" s="299" t="e">
        <f>SUM(K9/Q9)</f>
        <v>#DIV/0!</v>
      </c>
      <c r="L10" s="299" t="e">
        <f>SUM(L9/Q9)</f>
        <v>#DIV/0!</v>
      </c>
      <c r="M10" s="299" t="e">
        <f>SUM(M9/Q9)</f>
        <v>#DIV/0!</v>
      </c>
      <c r="N10" s="299" t="e">
        <f>SUM(N9/Q9)</f>
        <v>#DIV/0!</v>
      </c>
      <c r="O10" s="299" t="e">
        <f>SUM(O9/Q9)</f>
        <v>#DIV/0!</v>
      </c>
      <c r="P10" s="300" t="e">
        <f>SUM(P9/Q9)</f>
        <v>#DIV/0!</v>
      </c>
      <c r="Q10" s="782" t="e">
        <f>SUM(B10:P10)</f>
        <v>#DIV/0!</v>
      </c>
    </row>
    <row r="11" spans="1:17" s="1413" customFormat="1" ht="10.5" hidden="1" customHeight="1" thickBot="1" x14ac:dyDescent="0.3">
      <c r="A11" s="786"/>
      <c r="B11" s="342"/>
      <c r="C11" s="342"/>
      <c r="D11" s="342"/>
      <c r="E11" s="342"/>
      <c r="F11" s="342"/>
      <c r="G11" s="342"/>
      <c r="H11" s="342"/>
      <c r="I11" s="342"/>
      <c r="J11" s="342"/>
      <c r="K11" s="342"/>
      <c r="L11" s="342"/>
      <c r="M11" s="342"/>
      <c r="N11" s="342"/>
      <c r="O11" s="342"/>
      <c r="P11" s="342"/>
      <c r="Q11" s="788"/>
    </row>
    <row r="12" spans="1:17" s="1413" customFormat="1" ht="15.75" hidden="1" customHeight="1" thickBot="1" x14ac:dyDescent="0.3">
      <c r="A12" s="2025" t="s">
        <v>113</v>
      </c>
      <c r="B12" s="2026"/>
      <c r="C12" s="2026"/>
      <c r="D12" s="2026"/>
      <c r="E12" s="2026"/>
      <c r="F12" s="2026"/>
      <c r="G12" s="2026"/>
      <c r="H12" s="2026"/>
      <c r="I12" s="2026"/>
      <c r="J12" s="2026"/>
      <c r="K12" s="2026"/>
      <c r="L12" s="2026"/>
      <c r="M12" s="2026"/>
      <c r="N12" s="2026"/>
      <c r="O12" s="2026"/>
      <c r="P12" s="2026"/>
      <c r="Q12" s="2027"/>
    </row>
    <row r="13" spans="1:17" s="1413" customFormat="1" ht="24.75" hidden="1" customHeight="1" x14ac:dyDescent="0.25">
      <c r="A13" s="173" t="s">
        <v>479</v>
      </c>
      <c r="B13" s="1543"/>
      <c r="C13" s="1544"/>
      <c r="D13" s="1544"/>
      <c r="E13" s="1544"/>
      <c r="F13" s="1544"/>
      <c r="G13" s="1544"/>
      <c r="H13" s="1544"/>
      <c r="I13" s="969"/>
      <c r="J13" s="1544"/>
      <c r="K13" s="1544"/>
      <c r="L13" s="1544"/>
      <c r="M13" s="1544"/>
      <c r="N13" s="1544"/>
      <c r="O13" s="1544"/>
      <c r="P13" s="1545"/>
      <c r="Q13" s="345">
        <f>SUM(B13:P13)</f>
        <v>0</v>
      </c>
    </row>
    <row r="14" spans="1:17" s="1413" customFormat="1" ht="24.75" hidden="1" customHeight="1" x14ac:dyDescent="0.25">
      <c r="A14" s="174" t="s">
        <v>364</v>
      </c>
      <c r="B14" s="1546"/>
      <c r="C14" s="1547"/>
      <c r="D14" s="1547"/>
      <c r="E14" s="1547"/>
      <c r="F14" s="1547"/>
      <c r="G14" s="1547"/>
      <c r="H14" s="1547"/>
      <c r="I14" s="1548"/>
      <c r="J14" s="1547"/>
      <c r="K14" s="1547"/>
      <c r="L14" s="1547"/>
      <c r="M14" s="1547"/>
      <c r="N14" s="1547"/>
      <c r="O14" s="1547"/>
      <c r="P14" s="1549"/>
      <c r="Q14" s="346">
        <f>SUM(B14:P14)</f>
        <v>0</v>
      </c>
    </row>
    <row r="15" spans="1:17" s="1413" customFormat="1" ht="26.25" hidden="1" thickBot="1" x14ac:dyDescent="0.3">
      <c r="A15" s="93" t="s">
        <v>480</v>
      </c>
      <c r="B15" s="266" t="e">
        <f t="shared" ref="B15:Q15" si="0">SUM(B14/B13)</f>
        <v>#DIV/0!</v>
      </c>
      <c r="C15" s="267" t="e">
        <f t="shared" si="0"/>
        <v>#DIV/0!</v>
      </c>
      <c r="D15" s="267" t="e">
        <f t="shared" si="0"/>
        <v>#DIV/0!</v>
      </c>
      <c r="E15" s="267" t="e">
        <f t="shared" si="0"/>
        <v>#DIV/0!</v>
      </c>
      <c r="F15" s="267" t="e">
        <f t="shared" si="0"/>
        <v>#DIV/0!</v>
      </c>
      <c r="G15" s="267" t="e">
        <f t="shared" si="0"/>
        <v>#DIV/0!</v>
      </c>
      <c r="H15" s="267" t="e">
        <f t="shared" si="0"/>
        <v>#DIV/0!</v>
      </c>
      <c r="I15" s="267" t="e">
        <f t="shared" si="0"/>
        <v>#DIV/0!</v>
      </c>
      <c r="J15" s="267" t="e">
        <f t="shared" si="0"/>
        <v>#DIV/0!</v>
      </c>
      <c r="K15" s="267" t="e">
        <f t="shared" si="0"/>
        <v>#DIV/0!</v>
      </c>
      <c r="L15" s="267" t="e">
        <f t="shared" si="0"/>
        <v>#DIV/0!</v>
      </c>
      <c r="M15" s="267" t="e">
        <f t="shared" si="0"/>
        <v>#DIV/0!</v>
      </c>
      <c r="N15" s="267" t="e">
        <f t="shared" si="0"/>
        <v>#DIV/0!</v>
      </c>
      <c r="O15" s="267" t="e">
        <f t="shared" si="0"/>
        <v>#DIV/0!</v>
      </c>
      <c r="P15" s="172" t="e">
        <f t="shared" si="0"/>
        <v>#DIV/0!</v>
      </c>
      <c r="Q15" s="347" t="e">
        <f t="shared" si="0"/>
        <v>#DIV/0!</v>
      </c>
    </row>
    <row r="16" spans="1:17" s="1413" customFormat="1" ht="9.75" hidden="1" customHeight="1" thickBot="1" x14ac:dyDescent="0.3">
      <c r="A16" s="786"/>
      <c r="B16" s="342"/>
      <c r="C16" s="342"/>
      <c r="D16" s="342"/>
      <c r="E16" s="342"/>
      <c r="F16" s="342"/>
      <c r="G16" s="342"/>
      <c r="H16" s="342"/>
      <c r="I16" s="342"/>
      <c r="J16" s="342"/>
      <c r="K16" s="342"/>
      <c r="L16" s="342"/>
      <c r="M16" s="342"/>
      <c r="N16" s="342"/>
      <c r="O16" s="342"/>
      <c r="P16" s="342"/>
      <c r="Q16" s="788"/>
    </row>
    <row r="17" spans="1:17" s="1413" customFormat="1" ht="15.75" hidden="1" customHeight="1" thickBot="1" x14ac:dyDescent="0.3">
      <c r="A17" s="2025" t="s">
        <v>115</v>
      </c>
      <c r="B17" s="2026"/>
      <c r="C17" s="2026"/>
      <c r="D17" s="2026"/>
      <c r="E17" s="2026"/>
      <c r="F17" s="2026"/>
      <c r="G17" s="2026"/>
      <c r="H17" s="2026"/>
      <c r="I17" s="2026"/>
      <c r="J17" s="2026"/>
      <c r="K17" s="2026"/>
      <c r="L17" s="2026"/>
      <c r="M17" s="2026"/>
      <c r="N17" s="2026"/>
      <c r="O17" s="2026"/>
      <c r="P17" s="2026"/>
      <c r="Q17" s="2027"/>
    </row>
    <row r="18" spans="1:17" s="1413" customFormat="1" ht="24.75" hidden="1" customHeight="1" x14ac:dyDescent="0.25">
      <c r="A18" s="173" t="s">
        <v>479</v>
      </c>
      <c r="B18" s="1543"/>
      <c r="C18" s="1544"/>
      <c r="D18" s="1544"/>
      <c r="E18" s="1544"/>
      <c r="F18" s="1544"/>
      <c r="G18" s="1544"/>
      <c r="H18" s="1544"/>
      <c r="I18" s="969"/>
      <c r="J18" s="1544"/>
      <c r="K18" s="1544"/>
      <c r="L18" s="1544"/>
      <c r="M18" s="1544"/>
      <c r="N18" s="1544"/>
      <c r="O18" s="1544"/>
      <c r="P18" s="1545"/>
      <c r="Q18" s="345">
        <f>SUM(B18:P18)</f>
        <v>0</v>
      </c>
    </row>
    <row r="19" spans="1:17" s="1413" customFormat="1" ht="24.75" hidden="1" customHeight="1" x14ac:dyDescent="0.25">
      <c r="A19" s="174" t="s">
        <v>386</v>
      </c>
      <c r="B19" s="1546"/>
      <c r="C19" s="1547"/>
      <c r="D19" s="1547"/>
      <c r="E19" s="1547"/>
      <c r="F19" s="1547"/>
      <c r="G19" s="1547"/>
      <c r="H19" s="1547"/>
      <c r="I19" s="1548"/>
      <c r="J19" s="1547"/>
      <c r="K19" s="1547"/>
      <c r="L19" s="1547"/>
      <c r="M19" s="1547"/>
      <c r="N19" s="1547"/>
      <c r="O19" s="1547"/>
      <c r="P19" s="1549"/>
      <c r="Q19" s="346">
        <f>SUM(B19:P19)</f>
        <v>0</v>
      </c>
    </row>
    <row r="20" spans="1:17" s="1413" customFormat="1" ht="26.25" hidden="1" thickBot="1" x14ac:dyDescent="0.3">
      <c r="A20" s="93" t="s">
        <v>481</v>
      </c>
      <c r="B20" s="266" t="e">
        <f t="shared" ref="B20:Q20" si="1">SUM(B19/B18)</f>
        <v>#DIV/0!</v>
      </c>
      <c r="C20" s="267" t="e">
        <f t="shared" si="1"/>
        <v>#DIV/0!</v>
      </c>
      <c r="D20" s="267" t="e">
        <f t="shared" si="1"/>
        <v>#DIV/0!</v>
      </c>
      <c r="E20" s="267" t="e">
        <f t="shared" si="1"/>
        <v>#DIV/0!</v>
      </c>
      <c r="F20" s="267" t="e">
        <f t="shared" si="1"/>
        <v>#DIV/0!</v>
      </c>
      <c r="G20" s="267" t="e">
        <f t="shared" si="1"/>
        <v>#DIV/0!</v>
      </c>
      <c r="H20" s="267" t="e">
        <f t="shared" si="1"/>
        <v>#DIV/0!</v>
      </c>
      <c r="I20" s="267" t="e">
        <f t="shared" si="1"/>
        <v>#DIV/0!</v>
      </c>
      <c r="J20" s="267" t="e">
        <f t="shared" si="1"/>
        <v>#DIV/0!</v>
      </c>
      <c r="K20" s="267" t="e">
        <f t="shared" si="1"/>
        <v>#DIV/0!</v>
      </c>
      <c r="L20" s="267" t="e">
        <f t="shared" si="1"/>
        <v>#DIV/0!</v>
      </c>
      <c r="M20" s="267" t="e">
        <f t="shared" si="1"/>
        <v>#DIV/0!</v>
      </c>
      <c r="N20" s="267" t="e">
        <f t="shared" si="1"/>
        <v>#DIV/0!</v>
      </c>
      <c r="O20" s="267" t="e">
        <f t="shared" si="1"/>
        <v>#DIV/0!</v>
      </c>
      <c r="P20" s="172" t="e">
        <f t="shared" si="1"/>
        <v>#DIV/0!</v>
      </c>
      <c r="Q20" s="347" t="e">
        <f t="shared" si="1"/>
        <v>#DIV/0!</v>
      </c>
    </row>
    <row r="21" spans="1:17" s="1413" customFormat="1" ht="9.75" hidden="1" customHeight="1" thickBot="1" x14ac:dyDescent="0.3">
      <c r="A21" s="786"/>
      <c r="B21" s="342"/>
      <c r="C21" s="342"/>
      <c r="D21" s="342"/>
      <c r="E21" s="342"/>
      <c r="F21" s="342"/>
      <c r="G21" s="342"/>
      <c r="H21" s="342"/>
      <c r="I21" s="342"/>
      <c r="J21" s="342"/>
      <c r="K21" s="342"/>
      <c r="L21" s="342"/>
      <c r="M21" s="342"/>
      <c r="N21" s="342"/>
      <c r="O21" s="342"/>
      <c r="P21" s="342"/>
      <c r="Q21" s="788"/>
    </row>
    <row r="22" spans="1:17" s="1413" customFormat="1" ht="15.75" hidden="1" customHeight="1" thickBot="1" x14ac:dyDescent="0.3">
      <c r="A22" s="2025" t="s">
        <v>116</v>
      </c>
      <c r="B22" s="2026"/>
      <c r="C22" s="2026"/>
      <c r="D22" s="2026"/>
      <c r="E22" s="2026"/>
      <c r="F22" s="2026"/>
      <c r="G22" s="2026"/>
      <c r="H22" s="2026"/>
      <c r="I22" s="2026"/>
      <c r="J22" s="2026"/>
      <c r="K22" s="2026"/>
      <c r="L22" s="2026"/>
      <c r="M22" s="2026"/>
      <c r="N22" s="2026"/>
      <c r="O22" s="2026"/>
      <c r="P22" s="2026"/>
      <c r="Q22" s="2027"/>
    </row>
    <row r="23" spans="1:17" s="1413" customFormat="1" ht="24.75" hidden="1" customHeight="1" x14ac:dyDescent="0.25">
      <c r="A23" s="173" t="s">
        <v>479</v>
      </c>
      <c r="B23" s="1543"/>
      <c r="C23" s="1544"/>
      <c r="D23" s="1544"/>
      <c r="E23" s="1544"/>
      <c r="F23" s="1544"/>
      <c r="G23" s="1544"/>
      <c r="H23" s="1544"/>
      <c r="I23" s="969"/>
      <c r="J23" s="1544"/>
      <c r="K23" s="1544"/>
      <c r="L23" s="1544"/>
      <c r="M23" s="1544"/>
      <c r="N23" s="1544"/>
      <c r="O23" s="1544"/>
      <c r="P23" s="1545"/>
      <c r="Q23" s="345">
        <f>SUM(B23:P23)</f>
        <v>0</v>
      </c>
    </row>
    <row r="24" spans="1:17" s="1413" customFormat="1" ht="24.75" hidden="1" customHeight="1" x14ac:dyDescent="0.25">
      <c r="A24" s="174" t="s">
        <v>362</v>
      </c>
      <c r="B24" s="1546"/>
      <c r="C24" s="1547"/>
      <c r="D24" s="1547"/>
      <c r="E24" s="1547"/>
      <c r="F24" s="1547"/>
      <c r="G24" s="1547"/>
      <c r="H24" s="1547"/>
      <c r="I24" s="1548"/>
      <c r="J24" s="1547"/>
      <c r="K24" s="1547"/>
      <c r="L24" s="1547"/>
      <c r="M24" s="1547"/>
      <c r="N24" s="1547"/>
      <c r="O24" s="1547"/>
      <c r="P24" s="1549"/>
      <c r="Q24" s="346">
        <f>SUM(B24:P24)</f>
        <v>0</v>
      </c>
    </row>
    <row r="25" spans="1:17" s="1413" customFormat="1" ht="27" hidden="1" customHeight="1" thickBot="1" x14ac:dyDescent="0.3">
      <c r="A25" s="93" t="s">
        <v>483</v>
      </c>
      <c r="B25" s="266" t="e">
        <f t="shared" ref="B25:Q25" si="2">SUM(B24/B23)</f>
        <v>#DIV/0!</v>
      </c>
      <c r="C25" s="267" t="e">
        <f t="shared" si="2"/>
        <v>#DIV/0!</v>
      </c>
      <c r="D25" s="267" t="e">
        <f t="shared" si="2"/>
        <v>#DIV/0!</v>
      </c>
      <c r="E25" s="267" t="e">
        <f t="shared" si="2"/>
        <v>#DIV/0!</v>
      </c>
      <c r="F25" s="267" t="e">
        <f t="shared" si="2"/>
        <v>#DIV/0!</v>
      </c>
      <c r="G25" s="267" t="e">
        <f t="shared" si="2"/>
        <v>#DIV/0!</v>
      </c>
      <c r="H25" s="267" t="e">
        <f t="shared" si="2"/>
        <v>#DIV/0!</v>
      </c>
      <c r="I25" s="267" t="e">
        <f t="shared" si="2"/>
        <v>#DIV/0!</v>
      </c>
      <c r="J25" s="267" t="e">
        <f t="shared" si="2"/>
        <v>#DIV/0!</v>
      </c>
      <c r="K25" s="267" t="e">
        <f t="shared" si="2"/>
        <v>#DIV/0!</v>
      </c>
      <c r="L25" s="267" t="e">
        <f t="shared" si="2"/>
        <v>#DIV/0!</v>
      </c>
      <c r="M25" s="267" t="e">
        <f t="shared" si="2"/>
        <v>#DIV/0!</v>
      </c>
      <c r="N25" s="267" t="e">
        <f t="shared" si="2"/>
        <v>#DIV/0!</v>
      </c>
      <c r="O25" s="267" t="e">
        <f t="shared" si="2"/>
        <v>#DIV/0!</v>
      </c>
      <c r="P25" s="172" t="e">
        <f t="shared" si="2"/>
        <v>#DIV/0!</v>
      </c>
      <c r="Q25" s="347" t="e">
        <f t="shared" si="2"/>
        <v>#DIV/0!</v>
      </c>
    </row>
    <row r="26" spans="1:17" s="203" customFormat="1" ht="19.5" customHeight="1" thickBot="1" x14ac:dyDescent="0.35">
      <c r="A26" s="2106" t="s">
        <v>906</v>
      </c>
      <c r="B26" s="2107"/>
      <c r="C26" s="2107"/>
      <c r="D26" s="2107"/>
      <c r="E26" s="2107"/>
      <c r="F26" s="2107"/>
      <c r="G26" s="2107"/>
      <c r="H26" s="2107"/>
      <c r="I26" s="2107"/>
      <c r="J26" s="2107"/>
      <c r="K26" s="2107"/>
      <c r="L26" s="2107"/>
      <c r="M26" s="2107"/>
      <c r="N26" s="2107"/>
      <c r="O26" s="2107"/>
      <c r="P26" s="2107"/>
      <c r="Q26" s="2108"/>
    </row>
    <row r="27" spans="1:17" s="203" customFormat="1" ht="59.25" customHeight="1" thickBot="1" x14ac:dyDescent="0.3">
      <c r="A27" s="134"/>
      <c r="B27" s="779" t="s">
        <v>80</v>
      </c>
      <c r="C27" s="780" t="s">
        <v>81</v>
      </c>
      <c r="D27" s="780" t="s">
        <v>82</v>
      </c>
      <c r="E27" s="780" t="s">
        <v>83</v>
      </c>
      <c r="F27" s="780" t="s">
        <v>84</v>
      </c>
      <c r="G27" s="780" t="s">
        <v>85</v>
      </c>
      <c r="H27" s="780" t="s">
        <v>86</v>
      </c>
      <c r="I27" s="780" t="s">
        <v>87</v>
      </c>
      <c r="J27" s="780" t="s">
        <v>88</v>
      </c>
      <c r="K27" s="780" t="s">
        <v>89</v>
      </c>
      <c r="L27" s="780" t="s">
        <v>90</v>
      </c>
      <c r="M27" s="780" t="s">
        <v>91</v>
      </c>
      <c r="N27" s="780" t="s">
        <v>92</v>
      </c>
      <c r="O27" s="780" t="s">
        <v>93</v>
      </c>
      <c r="P27" s="781" t="s">
        <v>94</v>
      </c>
      <c r="Q27" s="74" t="s">
        <v>95</v>
      </c>
    </row>
    <row r="28" spans="1:17" s="203" customFormat="1" ht="15.75" thickBot="1" x14ac:dyDescent="0.3">
      <c r="A28" s="2025" t="s">
        <v>265</v>
      </c>
      <c r="B28" s="2026"/>
      <c r="C28" s="2026"/>
      <c r="D28" s="2026"/>
      <c r="E28" s="2026"/>
      <c r="F28" s="2026"/>
      <c r="G28" s="2026"/>
      <c r="H28" s="2026"/>
      <c r="I28" s="2026"/>
      <c r="J28" s="2026"/>
      <c r="K28" s="2026"/>
      <c r="L28" s="2026"/>
      <c r="M28" s="2026"/>
      <c r="N28" s="2026"/>
      <c r="O28" s="2026"/>
      <c r="P28" s="2026"/>
      <c r="Q28" s="2027"/>
    </row>
    <row r="29" spans="1:17" s="203" customFormat="1" ht="24.75" customHeight="1" x14ac:dyDescent="0.25">
      <c r="A29" s="173" t="s">
        <v>478</v>
      </c>
      <c r="B29" s="2453">
        <v>115</v>
      </c>
      <c r="C29" s="2454">
        <v>620</v>
      </c>
      <c r="D29" s="2454">
        <v>377</v>
      </c>
      <c r="E29" s="2454">
        <v>233</v>
      </c>
      <c r="F29" s="2454">
        <v>132</v>
      </c>
      <c r="G29" s="2454">
        <v>38</v>
      </c>
      <c r="H29" s="2454">
        <v>59</v>
      </c>
      <c r="I29" s="2455">
        <v>18477</v>
      </c>
      <c r="J29" s="2454">
        <v>1053</v>
      </c>
      <c r="K29" s="2454">
        <v>369</v>
      </c>
      <c r="L29" s="2454">
        <v>5013</v>
      </c>
      <c r="M29" s="2454">
        <v>2327</v>
      </c>
      <c r="N29" s="2454">
        <v>134</v>
      </c>
      <c r="O29" s="2454">
        <v>865</v>
      </c>
      <c r="P29" s="2456">
        <v>677</v>
      </c>
      <c r="Q29" s="345">
        <f>SUM(B29:P29)</f>
        <v>30489</v>
      </c>
    </row>
    <row r="30" spans="1:17" s="203" customFormat="1" ht="24.75" customHeight="1" thickBot="1" x14ac:dyDescent="0.3">
      <c r="A30" s="93" t="s">
        <v>363</v>
      </c>
      <c r="B30" s="2457">
        <f>SUM(B29/Q29)</f>
        <v>3.7718521433959787E-3</v>
      </c>
      <c r="C30" s="2458">
        <f>SUM(C29/Q29)</f>
        <v>2.0335202860047887E-2</v>
      </c>
      <c r="D30" s="2458">
        <f>SUM(D29/Q29)</f>
        <v>1.2365115287480731E-2</v>
      </c>
      <c r="E30" s="2458">
        <f>SUM(E29/Q29)</f>
        <v>7.6421004296631572E-3</v>
      </c>
      <c r="F30" s="2458">
        <f>SUM(F29/Q29)</f>
        <v>4.3294302863327756E-3</v>
      </c>
      <c r="G30" s="2458">
        <f>SUM(G29/Q29)</f>
        <v>1.246351143035193E-3</v>
      </c>
      <c r="H30" s="2458">
        <f>SUM(H29/Q29)</f>
        <v>1.9351241431335893E-3</v>
      </c>
      <c r="I30" s="2458">
        <f>SUM(I29/Q29)</f>
        <v>0.60602184394371739</v>
      </c>
      <c r="J30" s="2458">
        <f>SUM(J29/Q29)</f>
        <v>3.4537046147791003E-2</v>
      </c>
      <c r="K30" s="2458">
        <f>SUM(K29/Q29)</f>
        <v>1.2102725573157532E-2</v>
      </c>
      <c r="L30" s="2458">
        <f>SUM(L29/Q29)</f>
        <v>0.16441995473777427</v>
      </c>
      <c r="M30" s="2458">
        <f>SUM(M29/Q29)</f>
        <v>7.6322608153760366E-2</v>
      </c>
      <c r="N30" s="2458">
        <f>SUM(N29/Q29)</f>
        <v>4.3950277149135755E-3</v>
      </c>
      <c r="O30" s="2458">
        <f>SUM(O29/Q29)</f>
        <v>2.8370887861195841E-2</v>
      </c>
      <c r="P30" s="2459">
        <f>SUM(P29/Q29)</f>
        <v>2.2204729574600676E-2</v>
      </c>
      <c r="Q30" s="782">
        <f>SUM(B30:P30)</f>
        <v>0.99999999999999978</v>
      </c>
    </row>
    <row r="31" spans="1:17" s="203" customFormat="1" ht="9.75" customHeight="1" thickBot="1" x14ac:dyDescent="0.3">
      <c r="A31" s="786"/>
      <c r="B31" s="787"/>
      <c r="C31" s="787"/>
      <c r="D31" s="787"/>
      <c r="E31" s="787"/>
      <c r="F31" s="787"/>
      <c r="G31" s="787"/>
      <c r="H31" s="787"/>
      <c r="I31" s="787"/>
      <c r="J31" s="787"/>
      <c r="K31" s="787"/>
      <c r="L31" s="787"/>
      <c r="M31" s="787"/>
      <c r="N31" s="787"/>
      <c r="O31" s="787"/>
      <c r="P31" s="787"/>
      <c r="Q31" s="788"/>
    </row>
    <row r="32" spans="1:17" s="203" customFormat="1" ht="15.75" thickBot="1" x14ac:dyDescent="0.3">
      <c r="A32" s="2025" t="s">
        <v>269</v>
      </c>
      <c r="B32" s="2026"/>
      <c r="C32" s="2026"/>
      <c r="D32" s="2026"/>
      <c r="E32" s="2026"/>
      <c r="F32" s="2026"/>
      <c r="G32" s="2026"/>
      <c r="H32" s="2026"/>
      <c r="I32" s="2026"/>
      <c r="J32" s="2026"/>
      <c r="K32" s="2026"/>
      <c r="L32" s="2026"/>
      <c r="M32" s="2026"/>
      <c r="N32" s="2026"/>
      <c r="O32" s="2026"/>
      <c r="P32" s="2026"/>
      <c r="Q32" s="2027"/>
    </row>
    <row r="33" spans="1:17" s="203" customFormat="1" ht="24.75" customHeight="1" x14ac:dyDescent="0.25">
      <c r="A33" s="173" t="s">
        <v>479</v>
      </c>
      <c r="B33" s="363">
        <v>20</v>
      </c>
      <c r="C33" s="364">
        <v>60</v>
      </c>
      <c r="D33" s="364">
        <v>42</v>
      </c>
      <c r="E33" s="364">
        <v>29</v>
      </c>
      <c r="F33" s="364">
        <v>13</v>
      </c>
      <c r="G33" s="364">
        <v>1</v>
      </c>
      <c r="H33" s="364">
        <v>7</v>
      </c>
      <c r="I33" s="365">
        <v>2227</v>
      </c>
      <c r="J33" s="364">
        <v>127</v>
      </c>
      <c r="K33" s="364">
        <v>29</v>
      </c>
      <c r="L33" s="364">
        <v>831</v>
      </c>
      <c r="M33" s="364">
        <v>254</v>
      </c>
      <c r="N33" s="364">
        <v>45</v>
      </c>
      <c r="O33" s="364">
        <v>130</v>
      </c>
      <c r="P33" s="366">
        <v>79</v>
      </c>
      <c r="Q33" s="345">
        <f>SUM(B33:P33)</f>
        <v>3894</v>
      </c>
    </row>
    <row r="34" spans="1:17" s="203" customFormat="1" ht="24.75" customHeight="1" thickBot="1" x14ac:dyDescent="0.3">
      <c r="A34" s="93" t="s">
        <v>351</v>
      </c>
      <c r="B34" s="268">
        <f>SUM(B33/Q33)</f>
        <v>5.136106831022085E-3</v>
      </c>
      <c r="C34" s="299">
        <f>SUM(C33/Q33)</f>
        <v>1.5408320493066256E-2</v>
      </c>
      <c r="D34" s="299">
        <f>SUM(D33/Q33)</f>
        <v>1.078582434514638E-2</v>
      </c>
      <c r="E34" s="299">
        <f>SUM(E33/Q33)</f>
        <v>7.447354904982024E-3</v>
      </c>
      <c r="F34" s="299">
        <f>SUM(F33/Q33)</f>
        <v>3.3384694401643552E-3</v>
      </c>
      <c r="G34" s="299">
        <f>SUM(G33/Q33)</f>
        <v>2.5680534155110427E-4</v>
      </c>
      <c r="H34" s="299">
        <f>SUM(H33/Q33)</f>
        <v>1.7976373908577298E-3</v>
      </c>
      <c r="I34" s="299">
        <f>SUM(I33/Q33)</f>
        <v>0.57190549563430915</v>
      </c>
      <c r="J34" s="299">
        <f>SUM(J33/Q33)</f>
        <v>3.2614278376990241E-2</v>
      </c>
      <c r="K34" s="299">
        <f>SUM(K33/Q33)</f>
        <v>7.447354904982024E-3</v>
      </c>
      <c r="L34" s="299">
        <f>SUM(L33/Q33)</f>
        <v>0.21340523882896764</v>
      </c>
      <c r="M34" s="299">
        <f>SUM(M33/Q33)</f>
        <v>6.5228556753980482E-2</v>
      </c>
      <c r="N34" s="299">
        <f>SUM(N33/Q33)</f>
        <v>1.1556240369799691E-2</v>
      </c>
      <c r="O34" s="299">
        <f>SUM(O33/Q33)</f>
        <v>3.3384694401643551E-2</v>
      </c>
      <c r="P34" s="300">
        <f>SUM(P33/Q33)</f>
        <v>2.0287621982537238E-2</v>
      </c>
      <c r="Q34" s="782">
        <f>SUM(B34:P34)</f>
        <v>1</v>
      </c>
    </row>
    <row r="35" spans="1:17" s="203" customFormat="1" ht="10.5" customHeight="1" thickBot="1" x14ac:dyDescent="0.3">
      <c r="A35" s="786"/>
      <c r="B35" s="342"/>
      <c r="C35" s="342"/>
      <c r="D35" s="342"/>
      <c r="E35" s="342"/>
      <c r="F35" s="342"/>
      <c r="G35" s="342"/>
      <c r="H35" s="342"/>
      <c r="I35" s="342"/>
      <c r="J35" s="342"/>
      <c r="K35" s="342"/>
      <c r="L35" s="342"/>
      <c r="M35" s="342"/>
      <c r="N35" s="342"/>
      <c r="O35" s="342"/>
      <c r="P35" s="342"/>
      <c r="Q35" s="788"/>
    </row>
    <row r="36" spans="1:17" s="203" customFormat="1" ht="15.75" customHeight="1" thickBot="1" x14ac:dyDescent="0.3">
      <c r="A36" s="2025" t="s">
        <v>113</v>
      </c>
      <c r="B36" s="2026"/>
      <c r="C36" s="2026"/>
      <c r="D36" s="2026"/>
      <c r="E36" s="2026"/>
      <c r="F36" s="2026"/>
      <c r="G36" s="2026"/>
      <c r="H36" s="2026"/>
      <c r="I36" s="2026"/>
      <c r="J36" s="2026"/>
      <c r="K36" s="2026"/>
      <c r="L36" s="2026"/>
      <c r="M36" s="2026"/>
      <c r="N36" s="2026"/>
      <c r="O36" s="2026"/>
      <c r="P36" s="2026"/>
      <c r="Q36" s="2027"/>
    </row>
    <row r="37" spans="1:17" s="203" customFormat="1" ht="24.75" customHeight="1" x14ac:dyDescent="0.25">
      <c r="A37" s="173" t="s">
        <v>479</v>
      </c>
      <c r="B37" s="363">
        <v>20</v>
      </c>
      <c r="C37" s="364">
        <v>60</v>
      </c>
      <c r="D37" s="364">
        <v>42</v>
      </c>
      <c r="E37" s="364">
        <v>29</v>
      </c>
      <c r="F37" s="364">
        <v>13</v>
      </c>
      <c r="G37" s="364">
        <v>1</v>
      </c>
      <c r="H37" s="364">
        <v>7</v>
      </c>
      <c r="I37" s="365">
        <v>2227</v>
      </c>
      <c r="J37" s="364">
        <v>127</v>
      </c>
      <c r="K37" s="364">
        <v>29</v>
      </c>
      <c r="L37" s="364">
        <v>831</v>
      </c>
      <c r="M37" s="364">
        <v>254</v>
      </c>
      <c r="N37" s="364">
        <v>45</v>
      </c>
      <c r="O37" s="364">
        <v>130</v>
      </c>
      <c r="P37" s="366">
        <v>79</v>
      </c>
      <c r="Q37" s="345">
        <f>SUM(B37:P37)</f>
        <v>3894</v>
      </c>
    </row>
    <row r="38" spans="1:17" s="203" customFormat="1" ht="24.75" customHeight="1" x14ac:dyDescent="0.25">
      <c r="A38" s="174" t="s">
        <v>364</v>
      </c>
      <c r="B38" s="408">
        <v>0</v>
      </c>
      <c r="C38" s="409">
        <v>0</v>
      </c>
      <c r="D38" s="409">
        <v>0</v>
      </c>
      <c r="E38" s="409">
        <v>0</v>
      </c>
      <c r="F38" s="409">
        <v>0</v>
      </c>
      <c r="G38" s="409">
        <v>0</v>
      </c>
      <c r="H38" s="409">
        <v>0</v>
      </c>
      <c r="I38" s="410">
        <v>9</v>
      </c>
      <c r="J38" s="409">
        <v>0</v>
      </c>
      <c r="K38" s="409">
        <v>2</v>
      </c>
      <c r="L38" s="409">
        <v>26</v>
      </c>
      <c r="M38" s="409">
        <v>2</v>
      </c>
      <c r="N38" s="409">
        <v>1</v>
      </c>
      <c r="O38" s="409">
        <v>1</v>
      </c>
      <c r="P38" s="411">
        <v>6</v>
      </c>
      <c r="Q38" s="346">
        <f>SUM(B38:P38)</f>
        <v>47</v>
      </c>
    </row>
    <row r="39" spans="1:17" s="203" customFormat="1" ht="26.25" thickBot="1" x14ac:dyDescent="0.3">
      <c r="A39" s="93" t="s">
        <v>480</v>
      </c>
      <c r="B39" s="266">
        <f t="shared" ref="B39:Q39" si="3">SUM(B38/B37)</f>
        <v>0</v>
      </c>
      <c r="C39" s="267">
        <f t="shared" si="3"/>
        <v>0</v>
      </c>
      <c r="D39" s="267">
        <f t="shared" si="3"/>
        <v>0</v>
      </c>
      <c r="E39" s="267">
        <f t="shared" si="3"/>
        <v>0</v>
      </c>
      <c r="F39" s="267">
        <f t="shared" si="3"/>
        <v>0</v>
      </c>
      <c r="G39" s="267">
        <f t="shared" si="3"/>
        <v>0</v>
      </c>
      <c r="H39" s="267">
        <f t="shared" si="3"/>
        <v>0</v>
      </c>
      <c r="I39" s="267">
        <f t="shared" si="3"/>
        <v>4.0413111809609343E-3</v>
      </c>
      <c r="J39" s="267">
        <f t="shared" si="3"/>
        <v>0</v>
      </c>
      <c r="K39" s="267">
        <f t="shared" si="3"/>
        <v>6.8965517241379309E-2</v>
      </c>
      <c r="L39" s="267">
        <f t="shared" si="3"/>
        <v>3.1287605294825514E-2</v>
      </c>
      <c r="M39" s="267">
        <f t="shared" si="3"/>
        <v>7.874015748031496E-3</v>
      </c>
      <c r="N39" s="267">
        <f t="shared" si="3"/>
        <v>2.2222222222222223E-2</v>
      </c>
      <c r="O39" s="267">
        <f t="shared" si="3"/>
        <v>7.6923076923076927E-3</v>
      </c>
      <c r="P39" s="172">
        <f t="shared" si="3"/>
        <v>7.5949367088607597E-2</v>
      </c>
      <c r="Q39" s="347">
        <f t="shared" si="3"/>
        <v>1.2069851052901901E-2</v>
      </c>
    </row>
    <row r="40" spans="1:17" s="203" customFormat="1" ht="9.75" customHeight="1" thickBot="1" x14ac:dyDescent="0.3">
      <c r="A40" s="786"/>
      <c r="B40" s="342"/>
      <c r="C40" s="342"/>
      <c r="D40" s="342"/>
      <c r="E40" s="342"/>
      <c r="F40" s="342"/>
      <c r="G40" s="342"/>
      <c r="H40" s="342"/>
      <c r="I40" s="342"/>
      <c r="J40" s="342"/>
      <c r="K40" s="342"/>
      <c r="L40" s="342"/>
      <c r="M40" s="342"/>
      <c r="N40" s="342"/>
      <c r="O40" s="342"/>
      <c r="P40" s="342"/>
      <c r="Q40" s="788"/>
    </row>
    <row r="41" spans="1:17" s="203" customFormat="1" ht="15.75" customHeight="1" thickBot="1" x14ac:dyDescent="0.3">
      <c r="A41" s="2025" t="s">
        <v>115</v>
      </c>
      <c r="B41" s="2026"/>
      <c r="C41" s="2026"/>
      <c r="D41" s="2026"/>
      <c r="E41" s="2026"/>
      <c r="F41" s="2026"/>
      <c r="G41" s="2026"/>
      <c r="H41" s="2026"/>
      <c r="I41" s="2026"/>
      <c r="J41" s="2026"/>
      <c r="K41" s="2026"/>
      <c r="L41" s="2026"/>
      <c r="M41" s="2026"/>
      <c r="N41" s="2026"/>
      <c r="O41" s="2026"/>
      <c r="P41" s="2026"/>
      <c r="Q41" s="2027"/>
    </row>
    <row r="42" spans="1:17" s="203" customFormat="1" ht="24.75" customHeight="1" x14ac:dyDescent="0.25">
      <c r="A42" s="173" t="s">
        <v>479</v>
      </c>
      <c r="B42" s="363">
        <v>20</v>
      </c>
      <c r="C42" s="364">
        <v>60</v>
      </c>
      <c r="D42" s="364">
        <v>42</v>
      </c>
      <c r="E42" s="364">
        <v>29</v>
      </c>
      <c r="F42" s="364">
        <v>13</v>
      </c>
      <c r="G42" s="364">
        <v>1</v>
      </c>
      <c r="H42" s="364">
        <v>7</v>
      </c>
      <c r="I42" s="365">
        <v>2227</v>
      </c>
      <c r="J42" s="364">
        <v>127</v>
      </c>
      <c r="K42" s="364">
        <v>29</v>
      </c>
      <c r="L42" s="364">
        <v>831</v>
      </c>
      <c r="M42" s="364">
        <v>254</v>
      </c>
      <c r="N42" s="364">
        <v>45</v>
      </c>
      <c r="O42" s="364">
        <v>130</v>
      </c>
      <c r="P42" s="366">
        <v>79</v>
      </c>
      <c r="Q42" s="345">
        <f>SUM(B42:P42)</f>
        <v>3894</v>
      </c>
    </row>
    <row r="43" spans="1:17" s="203" customFormat="1" ht="24.75" customHeight="1" x14ac:dyDescent="0.25">
      <c r="A43" s="174" t="s">
        <v>386</v>
      </c>
      <c r="B43" s="408">
        <v>0</v>
      </c>
      <c r="C43" s="409">
        <v>1</v>
      </c>
      <c r="D43" s="409">
        <v>0</v>
      </c>
      <c r="E43" s="409">
        <v>0</v>
      </c>
      <c r="F43" s="409">
        <v>0</v>
      </c>
      <c r="G43" s="409">
        <v>0</v>
      </c>
      <c r="H43" s="409">
        <v>1</v>
      </c>
      <c r="I43" s="410">
        <v>64</v>
      </c>
      <c r="J43" s="409">
        <v>1</v>
      </c>
      <c r="K43" s="409">
        <v>0</v>
      </c>
      <c r="L43" s="409">
        <v>46</v>
      </c>
      <c r="M43" s="409">
        <v>1</v>
      </c>
      <c r="N43" s="409">
        <v>2</v>
      </c>
      <c r="O43" s="409">
        <v>0</v>
      </c>
      <c r="P43" s="411">
        <v>7</v>
      </c>
      <c r="Q43" s="346">
        <f>SUM(B43:P43)</f>
        <v>123</v>
      </c>
    </row>
    <row r="44" spans="1:17" s="203" customFormat="1" ht="26.25" thickBot="1" x14ac:dyDescent="0.3">
      <c r="A44" s="93" t="s">
        <v>481</v>
      </c>
      <c r="B44" s="266">
        <f t="shared" ref="B44:Q44" si="4">SUM(B43/B42)</f>
        <v>0</v>
      </c>
      <c r="C44" s="267">
        <f t="shared" si="4"/>
        <v>1.6666666666666666E-2</v>
      </c>
      <c r="D44" s="267">
        <f t="shared" si="4"/>
        <v>0</v>
      </c>
      <c r="E44" s="267">
        <f t="shared" si="4"/>
        <v>0</v>
      </c>
      <c r="F44" s="267">
        <f t="shared" si="4"/>
        <v>0</v>
      </c>
      <c r="G44" s="267">
        <f t="shared" si="4"/>
        <v>0</v>
      </c>
      <c r="H44" s="267">
        <f t="shared" si="4"/>
        <v>0.14285714285714285</v>
      </c>
      <c r="I44" s="267">
        <f t="shared" si="4"/>
        <v>2.8738212842388863E-2</v>
      </c>
      <c r="J44" s="267">
        <f t="shared" si="4"/>
        <v>7.874015748031496E-3</v>
      </c>
      <c r="K44" s="267">
        <f t="shared" si="4"/>
        <v>0</v>
      </c>
      <c r="L44" s="267">
        <f t="shared" si="4"/>
        <v>5.5354993983152828E-2</v>
      </c>
      <c r="M44" s="267">
        <f t="shared" si="4"/>
        <v>3.937007874015748E-3</v>
      </c>
      <c r="N44" s="267">
        <f t="shared" si="4"/>
        <v>4.4444444444444446E-2</v>
      </c>
      <c r="O44" s="267">
        <f t="shared" si="4"/>
        <v>0</v>
      </c>
      <c r="P44" s="172">
        <f t="shared" si="4"/>
        <v>8.8607594936708861E-2</v>
      </c>
      <c r="Q44" s="347">
        <f t="shared" si="4"/>
        <v>3.1587057010785825E-2</v>
      </c>
    </row>
    <row r="45" spans="1:17" s="203" customFormat="1" ht="9.75" customHeight="1" thickBot="1" x14ac:dyDescent="0.3">
      <c r="A45" s="786"/>
      <c r="B45" s="342"/>
      <c r="C45" s="342"/>
      <c r="D45" s="342"/>
      <c r="E45" s="342"/>
      <c r="F45" s="342"/>
      <c r="G45" s="342"/>
      <c r="H45" s="342"/>
      <c r="I45" s="342"/>
      <c r="J45" s="342"/>
      <c r="K45" s="342"/>
      <c r="L45" s="342"/>
      <c r="M45" s="342"/>
      <c r="N45" s="342"/>
      <c r="O45" s="342"/>
      <c r="P45" s="342"/>
      <c r="Q45" s="788"/>
    </row>
    <row r="46" spans="1:17" s="203" customFormat="1" ht="15.75" customHeight="1" thickBot="1" x14ac:dyDescent="0.3">
      <c r="A46" s="2025" t="s">
        <v>116</v>
      </c>
      <c r="B46" s="2026"/>
      <c r="C46" s="2026"/>
      <c r="D46" s="2026"/>
      <c r="E46" s="2026"/>
      <c r="F46" s="2026"/>
      <c r="G46" s="2026"/>
      <c r="H46" s="2026"/>
      <c r="I46" s="2026"/>
      <c r="J46" s="2026"/>
      <c r="K46" s="2026"/>
      <c r="L46" s="2026"/>
      <c r="M46" s="2026"/>
      <c r="N46" s="2026"/>
      <c r="O46" s="2026"/>
      <c r="P46" s="2026"/>
      <c r="Q46" s="2027"/>
    </row>
    <row r="47" spans="1:17" s="203" customFormat="1" ht="24.75" customHeight="1" x14ac:dyDescent="0.25">
      <c r="A47" s="173" t="s">
        <v>479</v>
      </c>
      <c r="B47" s="363">
        <v>20</v>
      </c>
      <c r="C47" s="364">
        <v>60</v>
      </c>
      <c r="D47" s="364">
        <v>42</v>
      </c>
      <c r="E47" s="364">
        <v>29</v>
      </c>
      <c r="F47" s="364">
        <v>13</v>
      </c>
      <c r="G47" s="364">
        <v>1</v>
      </c>
      <c r="H47" s="364">
        <v>7</v>
      </c>
      <c r="I47" s="365">
        <v>2227</v>
      </c>
      <c r="J47" s="364">
        <v>127</v>
      </c>
      <c r="K47" s="364">
        <v>29</v>
      </c>
      <c r="L47" s="364">
        <v>831</v>
      </c>
      <c r="M47" s="364">
        <v>254</v>
      </c>
      <c r="N47" s="364">
        <v>45</v>
      </c>
      <c r="O47" s="364">
        <v>130</v>
      </c>
      <c r="P47" s="366">
        <v>79</v>
      </c>
      <c r="Q47" s="345">
        <f>SUM(B47:P47)</f>
        <v>3894</v>
      </c>
    </row>
    <row r="48" spans="1:17" s="203" customFormat="1" ht="24.75" customHeight="1" x14ac:dyDescent="0.25">
      <c r="A48" s="174" t="s">
        <v>362</v>
      </c>
      <c r="B48" s="408">
        <v>0</v>
      </c>
      <c r="C48" s="409">
        <v>1</v>
      </c>
      <c r="D48" s="409">
        <v>0</v>
      </c>
      <c r="E48" s="409">
        <v>1</v>
      </c>
      <c r="F48" s="409">
        <v>0</v>
      </c>
      <c r="G48" s="409">
        <v>0</v>
      </c>
      <c r="H48" s="409">
        <v>0</v>
      </c>
      <c r="I48" s="410">
        <v>51</v>
      </c>
      <c r="J48" s="409">
        <v>4</v>
      </c>
      <c r="K48" s="409">
        <v>4</v>
      </c>
      <c r="L48" s="409">
        <v>36</v>
      </c>
      <c r="M48" s="409">
        <v>13</v>
      </c>
      <c r="N48" s="409">
        <v>0</v>
      </c>
      <c r="O48" s="409">
        <v>4</v>
      </c>
      <c r="P48" s="411">
        <v>1</v>
      </c>
      <c r="Q48" s="346">
        <f>SUM(B48:P48)</f>
        <v>115</v>
      </c>
    </row>
    <row r="49" spans="1:17" s="203" customFormat="1" ht="27" customHeight="1" thickBot="1" x14ac:dyDescent="0.3">
      <c r="A49" s="93" t="s">
        <v>483</v>
      </c>
      <c r="B49" s="266">
        <f t="shared" ref="B49:Q49" si="5">SUM(B48/B47)</f>
        <v>0</v>
      </c>
      <c r="C49" s="267">
        <f t="shared" si="5"/>
        <v>1.6666666666666666E-2</v>
      </c>
      <c r="D49" s="267">
        <f t="shared" si="5"/>
        <v>0</v>
      </c>
      <c r="E49" s="267">
        <f t="shared" si="5"/>
        <v>3.4482758620689655E-2</v>
      </c>
      <c r="F49" s="267">
        <f t="shared" si="5"/>
        <v>0</v>
      </c>
      <c r="G49" s="267">
        <f t="shared" si="5"/>
        <v>0</v>
      </c>
      <c r="H49" s="267">
        <f t="shared" si="5"/>
        <v>0</v>
      </c>
      <c r="I49" s="267">
        <f t="shared" si="5"/>
        <v>2.2900763358778626E-2</v>
      </c>
      <c r="J49" s="267">
        <f t="shared" si="5"/>
        <v>3.1496062992125984E-2</v>
      </c>
      <c r="K49" s="267">
        <f t="shared" si="5"/>
        <v>0.13793103448275862</v>
      </c>
      <c r="L49" s="267">
        <f t="shared" si="5"/>
        <v>4.3321299638989168E-2</v>
      </c>
      <c r="M49" s="267">
        <f t="shared" si="5"/>
        <v>5.1181102362204724E-2</v>
      </c>
      <c r="N49" s="267">
        <f t="shared" si="5"/>
        <v>0</v>
      </c>
      <c r="O49" s="267">
        <f t="shared" si="5"/>
        <v>3.0769230769230771E-2</v>
      </c>
      <c r="P49" s="172">
        <f t="shared" si="5"/>
        <v>1.2658227848101266E-2</v>
      </c>
      <c r="Q49" s="347">
        <f t="shared" si="5"/>
        <v>2.953261427837699E-2</v>
      </c>
    </row>
    <row r="50" spans="1:17" s="1413" customFormat="1" ht="19.5" hidden="1" customHeight="1" thickBot="1" x14ac:dyDescent="0.35">
      <c r="A50" s="2106" t="s">
        <v>833</v>
      </c>
      <c r="B50" s="2107"/>
      <c r="C50" s="2107"/>
      <c r="D50" s="2107"/>
      <c r="E50" s="2107"/>
      <c r="F50" s="2107"/>
      <c r="G50" s="2107"/>
      <c r="H50" s="2107"/>
      <c r="I50" s="2107"/>
      <c r="J50" s="2107"/>
      <c r="K50" s="2107"/>
      <c r="L50" s="2107"/>
      <c r="M50" s="2107"/>
      <c r="N50" s="2107"/>
      <c r="O50" s="2107"/>
      <c r="P50" s="2107"/>
      <c r="Q50" s="2108"/>
    </row>
    <row r="51" spans="1:17" s="1413" customFormat="1" ht="59.25" hidden="1" customHeight="1" thickBot="1" x14ac:dyDescent="0.3">
      <c r="A51" s="134"/>
      <c r="B51" s="779" t="s">
        <v>80</v>
      </c>
      <c r="C51" s="780" t="s">
        <v>81</v>
      </c>
      <c r="D51" s="780" t="s">
        <v>82</v>
      </c>
      <c r="E51" s="780" t="s">
        <v>83</v>
      </c>
      <c r="F51" s="780" t="s">
        <v>84</v>
      </c>
      <c r="G51" s="780" t="s">
        <v>85</v>
      </c>
      <c r="H51" s="780" t="s">
        <v>86</v>
      </c>
      <c r="I51" s="780" t="s">
        <v>87</v>
      </c>
      <c r="J51" s="780" t="s">
        <v>88</v>
      </c>
      <c r="K51" s="780" t="s">
        <v>89</v>
      </c>
      <c r="L51" s="780" t="s">
        <v>90</v>
      </c>
      <c r="M51" s="780" t="s">
        <v>91</v>
      </c>
      <c r="N51" s="780" t="s">
        <v>92</v>
      </c>
      <c r="O51" s="780" t="s">
        <v>93</v>
      </c>
      <c r="P51" s="781" t="s">
        <v>94</v>
      </c>
      <c r="Q51" s="74" t="s">
        <v>95</v>
      </c>
    </row>
    <row r="52" spans="1:17" s="1413" customFormat="1" ht="15.75" hidden="1" thickBot="1" x14ac:dyDescent="0.3">
      <c r="A52" s="2025" t="s">
        <v>265</v>
      </c>
      <c r="B52" s="2026"/>
      <c r="C52" s="2026"/>
      <c r="D52" s="2026"/>
      <c r="E52" s="2026"/>
      <c r="F52" s="2026"/>
      <c r="G52" s="2026"/>
      <c r="H52" s="2026"/>
      <c r="I52" s="2026"/>
      <c r="J52" s="2026"/>
      <c r="K52" s="2026"/>
      <c r="L52" s="2026"/>
      <c r="M52" s="2026"/>
      <c r="N52" s="2026"/>
      <c r="O52" s="2026"/>
      <c r="P52" s="2026"/>
      <c r="Q52" s="2027"/>
    </row>
    <row r="53" spans="1:17" s="1413" customFormat="1" ht="24.75" hidden="1" customHeight="1" x14ac:dyDescent="0.25">
      <c r="A53" s="173" t="s">
        <v>478</v>
      </c>
      <c r="B53" s="363">
        <v>151</v>
      </c>
      <c r="C53" s="364">
        <v>726</v>
      </c>
      <c r="D53" s="364">
        <v>511</v>
      </c>
      <c r="E53" s="364">
        <v>246</v>
      </c>
      <c r="F53" s="364">
        <v>166</v>
      </c>
      <c r="G53" s="364">
        <v>53</v>
      </c>
      <c r="H53" s="364">
        <v>72</v>
      </c>
      <c r="I53" s="365">
        <v>20584</v>
      </c>
      <c r="J53" s="364">
        <v>1146</v>
      </c>
      <c r="K53" s="364">
        <v>474</v>
      </c>
      <c r="L53" s="364">
        <v>5713</v>
      </c>
      <c r="M53" s="364">
        <v>2676</v>
      </c>
      <c r="N53" s="364">
        <v>157</v>
      </c>
      <c r="O53" s="364">
        <v>1058</v>
      </c>
      <c r="P53" s="366">
        <v>796</v>
      </c>
      <c r="Q53" s="345">
        <f>SUM(B53:P53)</f>
        <v>34529</v>
      </c>
    </row>
    <row r="54" spans="1:17" s="1413" customFormat="1" ht="24.75" hidden="1" customHeight="1" thickBot="1" x14ac:dyDescent="0.3">
      <c r="A54" s="93" t="s">
        <v>363</v>
      </c>
      <c r="B54" s="268">
        <f>SUM(B53/Q53)</f>
        <v>4.373135625126705E-3</v>
      </c>
      <c r="C54" s="299">
        <f>SUM(C53/Q53)</f>
        <v>2.1025804396304557E-2</v>
      </c>
      <c r="D54" s="299">
        <f>SUM(D53/Q53)</f>
        <v>1.4799154334038054E-2</v>
      </c>
      <c r="E54" s="299">
        <f>SUM(E53/Q53)</f>
        <v>7.1244461177560892E-3</v>
      </c>
      <c r="F54" s="299">
        <f>SUM(F53/Q53)</f>
        <v>4.8075530713313445E-3</v>
      </c>
      <c r="G54" s="299">
        <f>SUM(G53/Q53)</f>
        <v>1.5349416432563932E-3</v>
      </c>
      <c r="H54" s="299">
        <f>SUM(H53/Q53)</f>
        <v>2.08520374178227E-3</v>
      </c>
      <c r="I54" s="299">
        <f>SUM(I53/Q53)</f>
        <v>0.59613658084508669</v>
      </c>
      <c r="J54" s="299">
        <f>SUM(J53/Q53)</f>
        <v>3.3189492890034464E-2</v>
      </c>
      <c r="K54" s="299">
        <f>SUM(K53/Q53)</f>
        <v>1.3727591300066611E-2</v>
      </c>
      <c r="L54" s="299">
        <f>SUM(L53/Q53)</f>
        <v>0.16545512467780707</v>
      </c>
      <c r="M54" s="299">
        <f>SUM(M53/Q53)</f>
        <v>7.7500072402907697E-2</v>
      </c>
      <c r="N54" s="299">
        <f>SUM(N53/Q53)</f>
        <v>4.5469026036085609E-3</v>
      </c>
      <c r="O54" s="299">
        <f>SUM(O53/Q53)</f>
        <v>3.0640910538967246E-2</v>
      </c>
      <c r="P54" s="300">
        <f>SUM(P53/Q53)</f>
        <v>2.3053085811926208E-2</v>
      </c>
      <c r="Q54" s="782">
        <f>SUM(B54:P54)</f>
        <v>1</v>
      </c>
    </row>
    <row r="55" spans="1:17" s="1413" customFormat="1" ht="9.75" hidden="1" customHeight="1" thickBot="1" x14ac:dyDescent="0.3">
      <c r="A55" s="786"/>
      <c r="B55" s="787"/>
      <c r="C55" s="787"/>
      <c r="D55" s="787"/>
      <c r="E55" s="787"/>
      <c r="F55" s="787"/>
      <c r="G55" s="787"/>
      <c r="H55" s="787"/>
      <c r="I55" s="787"/>
      <c r="J55" s="787"/>
      <c r="K55" s="787"/>
      <c r="L55" s="787"/>
      <c r="M55" s="787"/>
      <c r="N55" s="787"/>
      <c r="O55" s="787"/>
      <c r="P55" s="787"/>
      <c r="Q55" s="788"/>
    </row>
    <row r="56" spans="1:17" s="1413" customFormat="1" ht="15.75" hidden="1" thickBot="1" x14ac:dyDescent="0.3">
      <c r="A56" s="2025" t="s">
        <v>269</v>
      </c>
      <c r="B56" s="2026"/>
      <c r="C56" s="2026"/>
      <c r="D56" s="2026"/>
      <c r="E56" s="2026"/>
      <c r="F56" s="2026"/>
      <c r="G56" s="2026"/>
      <c r="H56" s="2026"/>
      <c r="I56" s="2026"/>
      <c r="J56" s="2026"/>
      <c r="K56" s="2026"/>
      <c r="L56" s="2026"/>
      <c r="M56" s="2026"/>
      <c r="N56" s="2026"/>
      <c r="O56" s="2026"/>
      <c r="P56" s="2026"/>
      <c r="Q56" s="2027"/>
    </row>
    <row r="57" spans="1:17" s="1413" customFormat="1" ht="24.75" hidden="1" customHeight="1" x14ac:dyDescent="0.25">
      <c r="A57" s="173" t="s">
        <v>479</v>
      </c>
      <c r="B57" s="363">
        <v>13</v>
      </c>
      <c r="C57" s="364">
        <v>61</v>
      </c>
      <c r="D57" s="364">
        <v>51</v>
      </c>
      <c r="E57" s="364">
        <v>32</v>
      </c>
      <c r="F57" s="364">
        <v>28</v>
      </c>
      <c r="G57" s="364">
        <v>3</v>
      </c>
      <c r="H57" s="364">
        <v>5</v>
      </c>
      <c r="I57" s="365">
        <v>2316</v>
      </c>
      <c r="J57" s="364">
        <v>180</v>
      </c>
      <c r="K57" s="364">
        <v>30</v>
      </c>
      <c r="L57" s="364">
        <v>928</v>
      </c>
      <c r="M57" s="364">
        <v>262</v>
      </c>
      <c r="N57" s="364">
        <v>24</v>
      </c>
      <c r="O57" s="364">
        <v>137</v>
      </c>
      <c r="P57" s="366">
        <v>74</v>
      </c>
      <c r="Q57" s="345">
        <f>SUM(B57:P57)</f>
        <v>4144</v>
      </c>
    </row>
    <row r="58" spans="1:17" s="1413" customFormat="1" ht="24.75" hidden="1" customHeight="1" thickBot="1" x14ac:dyDescent="0.3">
      <c r="A58" s="93" t="s">
        <v>351</v>
      </c>
      <c r="B58" s="268">
        <f>SUM(B57/Q57)</f>
        <v>3.1370656370656369E-3</v>
      </c>
      <c r="C58" s="299">
        <f>SUM(C57/Q57)</f>
        <v>1.472007722007722E-2</v>
      </c>
      <c r="D58" s="299">
        <f>SUM(D57/Q57)</f>
        <v>1.2306949806949807E-2</v>
      </c>
      <c r="E58" s="299">
        <f>SUM(E57/Q57)</f>
        <v>7.7220077220077222E-3</v>
      </c>
      <c r="F58" s="299">
        <f>SUM(F57/Q57)</f>
        <v>6.7567567567567571E-3</v>
      </c>
      <c r="G58" s="299">
        <f>SUM(G57/Q57)</f>
        <v>7.239382239382239E-4</v>
      </c>
      <c r="H58" s="299">
        <f>SUM(H57/Q57)</f>
        <v>1.2065637065637065E-3</v>
      </c>
      <c r="I58" s="299">
        <f>SUM(I57/Q57)</f>
        <v>0.55888030888030893</v>
      </c>
      <c r="J58" s="299">
        <f>SUM(J57/Q57)</f>
        <v>4.343629343629344E-2</v>
      </c>
      <c r="K58" s="299">
        <f>SUM(K57/Q57)</f>
        <v>7.2393822393822397E-3</v>
      </c>
      <c r="L58" s="299">
        <f>SUM(L57/Q57)</f>
        <v>0.22393822393822393</v>
      </c>
      <c r="M58" s="299">
        <f>SUM(M57/Q57)</f>
        <v>6.3223938223938222E-2</v>
      </c>
      <c r="N58" s="299">
        <f>SUM(N57/Q57)</f>
        <v>5.7915057915057912E-3</v>
      </c>
      <c r="O58" s="299">
        <f>SUM(O57/Q57)</f>
        <v>3.3059845559845563E-2</v>
      </c>
      <c r="P58" s="300">
        <f>SUM(P57/Q57)</f>
        <v>1.7857142857142856E-2</v>
      </c>
      <c r="Q58" s="782">
        <f>SUM(B58:P58)</f>
        <v>1</v>
      </c>
    </row>
    <row r="59" spans="1:17" s="1413" customFormat="1" ht="10.5" hidden="1" customHeight="1" thickBot="1" x14ac:dyDescent="0.3">
      <c r="A59" s="786"/>
      <c r="B59" s="342"/>
      <c r="C59" s="342"/>
      <c r="D59" s="342"/>
      <c r="E59" s="342"/>
      <c r="F59" s="342"/>
      <c r="G59" s="342"/>
      <c r="H59" s="342"/>
      <c r="I59" s="342"/>
      <c r="J59" s="342"/>
      <c r="K59" s="342"/>
      <c r="L59" s="342"/>
      <c r="M59" s="342"/>
      <c r="N59" s="342"/>
      <c r="O59" s="342"/>
      <c r="P59" s="342"/>
      <c r="Q59" s="788"/>
    </row>
    <row r="60" spans="1:17" s="1413" customFormat="1" ht="15.75" hidden="1" customHeight="1" thickBot="1" x14ac:dyDescent="0.3">
      <c r="A60" s="2025" t="s">
        <v>113</v>
      </c>
      <c r="B60" s="2026"/>
      <c r="C60" s="2026"/>
      <c r="D60" s="2026"/>
      <c r="E60" s="2026"/>
      <c r="F60" s="2026"/>
      <c r="G60" s="2026"/>
      <c r="H60" s="2026"/>
      <c r="I60" s="2026"/>
      <c r="J60" s="2026"/>
      <c r="K60" s="2026"/>
      <c r="L60" s="2026"/>
      <c r="M60" s="2026"/>
      <c r="N60" s="2026"/>
      <c r="O60" s="2026"/>
      <c r="P60" s="2026"/>
      <c r="Q60" s="2027"/>
    </row>
    <row r="61" spans="1:17" s="1413" customFormat="1" ht="24.75" hidden="1" customHeight="1" thickBot="1" x14ac:dyDescent="0.3">
      <c r="A61" s="1756" t="s">
        <v>479</v>
      </c>
      <c r="B61" s="363">
        <v>13</v>
      </c>
      <c r="C61" s="364">
        <v>61</v>
      </c>
      <c r="D61" s="364">
        <v>51</v>
      </c>
      <c r="E61" s="364">
        <v>32</v>
      </c>
      <c r="F61" s="364">
        <v>28</v>
      </c>
      <c r="G61" s="364">
        <v>3</v>
      </c>
      <c r="H61" s="364">
        <v>5</v>
      </c>
      <c r="I61" s="365">
        <v>2316</v>
      </c>
      <c r="J61" s="364">
        <v>180</v>
      </c>
      <c r="K61" s="364">
        <v>30</v>
      </c>
      <c r="L61" s="364">
        <v>928</v>
      </c>
      <c r="M61" s="364">
        <v>262</v>
      </c>
      <c r="N61" s="364">
        <v>24</v>
      </c>
      <c r="O61" s="364">
        <v>137</v>
      </c>
      <c r="P61" s="366">
        <v>74</v>
      </c>
      <c r="Q61" s="1763">
        <f>SUM(B61:P61)</f>
        <v>4144</v>
      </c>
    </row>
    <row r="62" spans="1:17" s="1413" customFormat="1" ht="24.75" hidden="1" customHeight="1" x14ac:dyDescent="0.25">
      <c r="A62" s="176" t="s">
        <v>364</v>
      </c>
      <c r="B62" s="363">
        <v>1</v>
      </c>
      <c r="C62" s="364">
        <v>0</v>
      </c>
      <c r="D62" s="364">
        <v>0</v>
      </c>
      <c r="E62" s="364">
        <v>0</v>
      </c>
      <c r="F62" s="364">
        <v>0</v>
      </c>
      <c r="G62" s="364">
        <v>0</v>
      </c>
      <c r="H62" s="364">
        <v>0</v>
      </c>
      <c r="I62" s="365">
        <v>17</v>
      </c>
      <c r="J62" s="364">
        <v>0</v>
      </c>
      <c r="K62" s="364">
        <v>1</v>
      </c>
      <c r="L62" s="364">
        <v>26</v>
      </c>
      <c r="M62" s="364">
        <v>2</v>
      </c>
      <c r="N62" s="364">
        <v>0</v>
      </c>
      <c r="O62" s="364">
        <v>2</v>
      </c>
      <c r="P62" s="366">
        <v>4</v>
      </c>
      <c r="Q62" s="1757">
        <f>SUM(B62:P62)</f>
        <v>53</v>
      </c>
    </row>
    <row r="63" spans="1:17" s="1413" customFormat="1" ht="26.25" hidden="1" thickBot="1" x14ac:dyDescent="0.3">
      <c r="A63" s="93" t="s">
        <v>480</v>
      </c>
      <c r="B63" s="642">
        <f t="shared" ref="B63:Q63" si="6">SUM(B62/B61)</f>
        <v>7.6923076923076927E-2</v>
      </c>
      <c r="C63" s="643">
        <f t="shared" si="6"/>
        <v>0</v>
      </c>
      <c r="D63" s="643">
        <f t="shared" si="6"/>
        <v>0</v>
      </c>
      <c r="E63" s="643">
        <f t="shared" si="6"/>
        <v>0</v>
      </c>
      <c r="F63" s="643">
        <f t="shared" si="6"/>
        <v>0</v>
      </c>
      <c r="G63" s="643">
        <f t="shared" si="6"/>
        <v>0</v>
      </c>
      <c r="H63" s="643">
        <f t="shared" si="6"/>
        <v>0</v>
      </c>
      <c r="I63" s="643">
        <f t="shared" si="6"/>
        <v>7.3402417962003452E-3</v>
      </c>
      <c r="J63" s="643">
        <f t="shared" si="6"/>
        <v>0</v>
      </c>
      <c r="K63" s="643">
        <f t="shared" si="6"/>
        <v>3.3333333333333333E-2</v>
      </c>
      <c r="L63" s="643">
        <f t="shared" si="6"/>
        <v>2.8017241379310345E-2</v>
      </c>
      <c r="M63" s="643">
        <f t="shared" si="6"/>
        <v>7.6335877862595417E-3</v>
      </c>
      <c r="N63" s="643">
        <f t="shared" si="6"/>
        <v>0</v>
      </c>
      <c r="O63" s="643">
        <f t="shared" si="6"/>
        <v>1.4598540145985401E-2</v>
      </c>
      <c r="P63" s="644">
        <f t="shared" si="6"/>
        <v>5.4054054054054057E-2</v>
      </c>
      <c r="Q63" s="347">
        <f t="shared" si="6"/>
        <v>1.278957528957529E-2</v>
      </c>
    </row>
    <row r="64" spans="1:17" s="1413" customFormat="1" ht="9.75" hidden="1" customHeight="1" thickBot="1" x14ac:dyDescent="0.3">
      <c r="A64" s="786"/>
      <c r="B64" s="342"/>
      <c r="C64" s="342"/>
      <c r="D64" s="342"/>
      <c r="E64" s="342"/>
      <c r="F64" s="342"/>
      <c r="G64" s="342"/>
      <c r="H64" s="342"/>
      <c r="I64" s="342"/>
      <c r="J64" s="342"/>
      <c r="K64" s="342"/>
      <c r="L64" s="342"/>
      <c r="M64" s="342"/>
      <c r="N64" s="342"/>
      <c r="O64" s="342"/>
      <c r="P64" s="342"/>
      <c r="Q64" s="788"/>
    </row>
    <row r="65" spans="1:17" s="1413" customFormat="1" ht="15.75" hidden="1" customHeight="1" thickBot="1" x14ac:dyDescent="0.3">
      <c r="A65" s="2025" t="s">
        <v>115</v>
      </c>
      <c r="B65" s="2026"/>
      <c r="C65" s="2026"/>
      <c r="D65" s="2026"/>
      <c r="E65" s="2026"/>
      <c r="F65" s="2026"/>
      <c r="G65" s="2026"/>
      <c r="H65" s="2026"/>
      <c r="I65" s="2026"/>
      <c r="J65" s="2026"/>
      <c r="K65" s="2026"/>
      <c r="L65" s="2026"/>
      <c r="M65" s="2026"/>
      <c r="N65" s="2026"/>
      <c r="O65" s="2026"/>
      <c r="P65" s="2026"/>
      <c r="Q65" s="2027"/>
    </row>
    <row r="66" spans="1:17" s="1413" customFormat="1" ht="24.75" hidden="1" customHeight="1" thickBot="1" x14ac:dyDescent="0.3">
      <c r="A66" s="1758" t="s">
        <v>479</v>
      </c>
      <c r="B66" s="1759">
        <v>13</v>
      </c>
      <c r="C66" s="1760">
        <v>61</v>
      </c>
      <c r="D66" s="1760">
        <v>51</v>
      </c>
      <c r="E66" s="1760">
        <v>32</v>
      </c>
      <c r="F66" s="1760">
        <v>28</v>
      </c>
      <c r="G66" s="1760">
        <v>3</v>
      </c>
      <c r="H66" s="1760">
        <v>5</v>
      </c>
      <c r="I66" s="1761">
        <v>2316</v>
      </c>
      <c r="J66" s="1760">
        <v>180</v>
      </c>
      <c r="K66" s="1760">
        <v>30</v>
      </c>
      <c r="L66" s="1760">
        <v>928</v>
      </c>
      <c r="M66" s="1760">
        <v>262</v>
      </c>
      <c r="N66" s="1760">
        <v>24</v>
      </c>
      <c r="O66" s="1760">
        <v>137</v>
      </c>
      <c r="P66" s="1762">
        <v>74</v>
      </c>
      <c r="Q66" s="1763">
        <f>SUM(B66:P66)</f>
        <v>4144</v>
      </c>
    </row>
    <row r="67" spans="1:17" s="1413" customFormat="1" ht="24.75" hidden="1" customHeight="1" x14ac:dyDescent="0.25">
      <c r="A67" s="176" t="s">
        <v>386</v>
      </c>
      <c r="B67" s="408">
        <v>0</v>
      </c>
      <c r="C67" s="409">
        <v>4</v>
      </c>
      <c r="D67" s="409">
        <v>2</v>
      </c>
      <c r="E67" s="409">
        <v>0</v>
      </c>
      <c r="F67" s="409">
        <v>5</v>
      </c>
      <c r="G67" s="409">
        <v>0</v>
      </c>
      <c r="H67" s="409">
        <v>0</v>
      </c>
      <c r="I67" s="410">
        <v>87</v>
      </c>
      <c r="J67" s="409">
        <v>1</v>
      </c>
      <c r="K67" s="409">
        <v>8</v>
      </c>
      <c r="L67" s="409">
        <v>44</v>
      </c>
      <c r="M67" s="409">
        <v>2</v>
      </c>
      <c r="N67" s="409">
        <v>1</v>
      </c>
      <c r="O67" s="409">
        <v>7</v>
      </c>
      <c r="P67" s="411">
        <v>1</v>
      </c>
      <c r="Q67" s="1757">
        <f>SUM(B67:P67)</f>
        <v>162</v>
      </c>
    </row>
    <row r="68" spans="1:17" s="1413" customFormat="1" ht="26.25" hidden="1" thickBot="1" x14ac:dyDescent="0.3">
      <c r="A68" s="93" t="s">
        <v>481</v>
      </c>
      <c r="B68" s="642">
        <f t="shared" ref="B68:Q68" si="7">SUM(B67/B66)</f>
        <v>0</v>
      </c>
      <c r="C68" s="643">
        <f t="shared" si="7"/>
        <v>6.5573770491803282E-2</v>
      </c>
      <c r="D68" s="643">
        <f t="shared" si="7"/>
        <v>3.9215686274509803E-2</v>
      </c>
      <c r="E68" s="643">
        <f t="shared" si="7"/>
        <v>0</v>
      </c>
      <c r="F68" s="643">
        <f t="shared" si="7"/>
        <v>0.17857142857142858</v>
      </c>
      <c r="G68" s="643">
        <f t="shared" si="7"/>
        <v>0</v>
      </c>
      <c r="H68" s="643">
        <f t="shared" si="7"/>
        <v>0</v>
      </c>
      <c r="I68" s="643">
        <f t="shared" si="7"/>
        <v>3.756476683937824E-2</v>
      </c>
      <c r="J68" s="643">
        <f t="shared" si="7"/>
        <v>5.5555555555555558E-3</v>
      </c>
      <c r="K68" s="643">
        <f t="shared" si="7"/>
        <v>0.26666666666666666</v>
      </c>
      <c r="L68" s="643">
        <f t="shared" si="7"/>
        <v>4.7413793103448273E-2</v>
      </c>
      <c r="M68" s="643">
        <f t="shared" si="7"/>
        <v>7.6335877862595417E-3</v>
      </c>
      <c r="N68" s="643">
        <f t="shared" si="7"/>
        <v>4.1666666666666664E-2</v>
      </c>
      <c r="O68" s="643">
        <f t="shared" si="7"/>
        <v>5.1094890510948905E-2</v>
      </c>
      <c r="P68" s="644">
        <f t="shared" si="7"/>
        <v>1.3513513513513514E-2</v>
      </c>
      <c r="Q68" s="347">
        <f t="shared" si="7"/>
        <v>3.9092664092664091E-2</v>
      </c>
    </row>
    <row r="69" spans="1:17" s="1413" customFormat="1" ht="9.75" hidden="1" customHeight="1" thickBot="1" x14ac:dyDescent="0.3">
      <c r="A69" s="786"/>
      <c r="B69" s="342"/>
      <c r="C69" s="342"/>
      <c r="D69" s="342"/>
      <c r="E69" s="342"/>
      <c r="F69" s="342"/>
      <c r="G69" s="342"/>
      <c r="H69" s="342"/>
      <c r="I69" s="342"/>
      <c r="J69" s="342"/>
      <c r="K69" s="342"/>
      <c r="L69" s="342"/>
      <c r="M69" s="342"/>
      <c r="N69" s="342"/>
      <c r="O69" s="342"/>
      <c r="P69" s="342"/>
      <c r="Q69" s="788"/>
    </row>
    <row r="70" spans="1:17" s="1413" customFormat="1" ht="15.75" hidden="1" customHeight="1" thickBot="1" x14ac:dyDescent="0.3">
      <c r="A70" s="2025" t="s">
        <v>116</v>
      </c>
      <c r="B70" s="2026"/>
      <c r="C70" s="2026"/>
      <c r="D70" s="2026"/>
      <c r="E70" s="2026"/>
      <c r="F70" s="2026"/>
      <c r="G70" s="2026"/>
      <c r="H70" s="2026"/>
      <c r="I70" s="2026"/>
      <c r="J70" s="2026"/>
      <c r="K70" s="2026"/>
      <c r="L70" s="2026"/>
      <c r="M70" s="2026"/>
      <c r="N70" s="2026"/>
      <c r="O70" s="2026"/>
      <c r="P70" s="2026"/>
      <c r="Q70" s="2027"/>
    </row>
    <row r="71" spans="1:17" s="1413" customFormat="1" ht="24.75" hidden="1" customHeight="1" thickBot="1" x14ac:dyDescent="0.3">
      <c r="A71" s="1758" t="s">
        <v>479</v>
      </c>
      <c r="B71" s="1759">
        <v>13</v>
      </c>
      <c r="C71" s="1760">
        <v>61</v>
      </c>
      <c r="D71" s="1760">
        <v>51</v>
      </c>
      <c r="E71" s="1760">
        <v>32</v>
      </c>
      <c r="F71" s="1760">
        <v>28</v>
      </c>
      <c r="G71" s="1760">
        <v>3</v>
      </c>
      <c r="H71" s="1760">
        <v>5</v>
      </c>
      <c r="I71" s="1761">
        <v>2316</v>
      </c>
      <c r="J71" s="1760">
        <v>180</v>
      </c>
      <c r="K71" s="1760">
        <v>30</v>
      </c>
      <c r="L71" s="1760">
        <v>928</v>
      </c>
      <c r="M71" s="1760">
        <v>262</v>
      </c>
      <c r="N71" s="1760">
        <v>24</v>
      </c>
      <c r="O71" s="1760">
        <v>137</v>
      </c>
      <c r="P71" s="1762">
        <v>74</v>
      </c>
      <c r="Q71" s="1763">
        <f>SUM(B71:P71)</f>
        <v>4144</v>
      </c>
    </row>
    <row r="72" spans="1:17" s="1413" customFormat="1" ht="24.75" hidden="1" customHeight="1" x14ac:dyDescent="0.25">
      <c r="A72" s="176" t="s">
        <v>362</v>
      </c>
      <c r="B72" s="408">
        <v>0</v>
      </c>
      <c r="C72" s="409">
        <v>2</v>
      </c>
      <c r="D72" s="409">
        <v>1</v>
      </c>
      <c r="E72" s="409">
        <v>0</v>
      </c>
      <c r="F72" s="409">
        <v>0</v>
      </c>
      <c r="G72" s="409">
        <v>0</v>
      </c>
      <c r="H72" s="409">
        <v>0</v>
      </c>
      <c r="I72" s="410">
        <v>65</v>
      </c>
      <c r="J72" s="409">
        <v>4</v>
      </c>
      <c r="K72" s="409">
        <v>1</v>
      </c>
      <c r="L72" s="409">
        <v>37</v>
      </c>
      <c r="M72" s="409">
        <v>10</v>
      </c>
      <c r="N72" s="409">
        <v>0</v>
      </c>
      <c r="O72" s="409">
        <v>1</v>
      </c>
      <c r="P72" s="411">
        <v>1</v>
      </c>
      <c r="Q72" s="1757">
        <f>SUM(B72:P72)</f>
        <v>122</v>
      </c>
    </row>
    <row r="73" spans="1:17" s="1413" customFormat="1" ht="27" hidden="1" customHeight="1" thickBot="1" x14ac:dyDescent="0.3">
      <c r="A73" s="93" t="s">
        <v>483</v>
      </c>
      <c r="B73" s="642">
        <f t="shared" ref="B73:Q73" si="8">SUM(B72/B71)</f>
        <v>0</v>
      </c>
      <c r="C73" s="643">
        <f t="shared" si="8"/>
        <v>3.2786885245901641E-2</v>
      </c>
      <c r="D73" s="643">
        <f t="shared" si="8"/>
        <v>1.9607843137254902E-2</v>
      </c>
      <c r="E73" s="643">
        <f t="shared" si="8"/>
        <v>0</v>
      </c>
      <c r="F73" s="643">
        <f t="shared" si="8"/>
        <v>0</v>
      </c>
      <c r="G73" s="643">
        <f t="shared" si="8"/>
        <v>0</v>
      </c>
      <c r="H73" s="643">
        <f t="shared" si="8"/>
        <v>0</v>
      </c>
      <c r="I73" s="643">
        <f t="shared" si="8"/>
        <v>2.8065630397236616E-2</v>
      </c>
      <c r="J73" s="643">
        <f t="shared" si="8"/>
        <v>2.2222222222222223E-2</v>
      </c>
      <c r="K73" s="643">
        <f t="shared" si="8"/>
        <v>3.3333333333333333E-2</v>
      </c>
      <c r="L73" s="643">
        <f t="shared" si="8"/>
        <v>3.9870689655172417E-2</v>
      </c>
      <c r="M73" s="643">
        <f t="shared" si="8"/>
        <v>3.8167938931297711E-2</v>
      </c>
      <c r="N73" s="643">
        <f t="shared" si="8"/>
        <v>0</v>
      </c>
      <c r="O73" s="643">
        <f t="shared" si="8"/>
        <v>7.2992700729927005E-3</v>
      </c>
      <c r="P73" s="644">
        <f t="shared" si="8"/>
        <v>1.3513513513513514E-2</v>
      </c>
      <c r="Q73" s="347">
        <f t="shared" si="8"/>
        <v>2.944015444015444E-2</v>
      </c>
    </row>
    <row r="74" spans="1:17" s="1413" customFormat="1" ht="19.5" hidden="1" customHeight="1" thickBot="1" x14ac:dyDescent="0.35">
      <c r="A74" s="2106" t="s">
        <v>768</v>
      </c>
      <c r="B74" s="2107"/>
      <c r="C74" s="2107"/>
      <c r="D74" s="2107"/>
      <c r="E74" s="2107"/>
      <c r="F74" s="2107"/>
      <c r="G74" s="2107"/>
      <c r="H74" s="2107"/>
      <c r="I74" s="2107"/>
      <c r="J74" s="2107"/>
      <c r="K74" s="2107"/>
      <c r="L74" s="2107"/>
      <c r="M74" s="2107"/>
      <c r="N74" s="2107"/>
      <c r="O74" s="2107"/>
      <c r="P74" s="2107"/>
      <c r="Q74" s="2108"/>
    </row>
    <row r="75" spans="1:17" s="1413" customFormat="1" ht="59.25" hidden="1" customHeight="1" thickBot="1" x14ac:dyDescent="0.3">
      <c r="A75" s="134"/>
      <c r="B75" s="779" t="s">
        <v>80</v>
      </c>
      <c r="C75" s="780" t="s">
        <v>81</v>
      </c>
      <c r="D75" s="780" t="s">
        <v>82</v>
      </c>
      <c r="E75" s="780" t="s">
        <v>83</v>
      </c>
      <c r="F75" s="780" t="s">
        <v>84</v>
      </c>
      <c r="G75" s="780" t="s">
        <v>85</v>
      </c>
      <c r="H75" s="780" t="s">
        <v>86</v>
      </c>
      <c r="I75" s="780" t="s">
        <v>87</v>
      </c>
      <c r="J75" s="780" t="s">
        <v>88</v>
      </c>
      <c r="K75" s="780" t="s">
        <v>89</v>
      </c>
      <c r="L75" s="780" t="s">
        <v>90</v>
      </c>
      <c r="M75" s="780" t="s">
        <v>91</v>
      </c>
      <c r="N75" s="780" t="s">
        <v>92</v>
      </c>
      <c r="O75" s="780" t="s">
        <v>93</v>
      </c>
      <c r="P75" s="781" t="s">
        <v>94</v>
      </c>
      <c r="Q75" s="74" t="s">
        <v>95</v>
      </c>
    </row>
    <row r="76" spans="1:17" s="1413" customFormat="1" ht="15.75" hidden="1" thickBot="1" x14ac:dyDescent="0.3">
      <c r="A76" s="2025" t="s">
        <v>265</v>
      </c>
      <c r="B76" s="2026"/>
      <c r="C76" s="2026"/>
      <c r="D76" s="2026"/>
      <c r="E76" s="2026"/>
      <c r="F76" s="2026"/>
      <c r="G76" s="2026"/>
      <c r="H76" s="2026"/>
      <c r="I76" s="2026"/>
      <c r="J76" s="2026"/>
      <c r="K76" s="2026"/>
      <c r="L76" s="2026"/>
      <c r="M76" s="2026"/>
      <c r="N76" s="2026"/>
      <c r="O76" s="2026"/>
      <c r="P76" s="2026"/>
      <c r="Q76" s="2027"/>
    </row>
    <row r="77" spans="1:17" s="1413" customFormat="1" ht="24.75" hidden="1" customHeight="1" x14ac:dyDescent="0.25">
      <c r="A77" s="173" t="s">
        <v>478</v>
      </c>
      <c r="B77" s="363">
        <v>158</v>
      </c>
      <c r="C77" s="364">
        <v>490</v>
      </c>
      <c r="D77" s="364">
        <v>447</v>
      </c>
      <c r="E77" s="364">
        <v>279</v>
      </c>
      <c r="F77" s="364">
        <v>209</v>
      </c>
      <c r="G77" s="364">
        <v>64</v>
      </c>
      <c r="H77" s="364">
        <v>109</v>
      </c>
      <c r="I77" s="365">
        <v>19020</v>
      </c>
      <c r="J77" s="364">
        <v>998</v>
      </c>
      <c r="K77" s="364">
        <v>503</v>
      </c>
      <c r="L77" s="364">
        <v>4858</v>
      </c>
      <c r="M77" s="364">
        <v>1787</v>
      </c>
      <c r="N77" s="364">
        <v>114</v>
      </c>
      <c r="O77" s="364">
        <v>845</v>
      </c>
      <c r="P77" s="366">
        <v>645</v>
      </c>
      <c r="Q77" s="345">
        <f>SUM(B77:P77)</f>
        <v>30526</v>
      </c>
    </row>
    <row r="78" spans="1:17" s="1413" customFormat="1" ht="24.75" hidden="1" customHeight="1" thickBot="1" x14ac:dyDescent="0.3">
      <c r="A78" s="93" t="s">
        <v>363</v>
      </c>
      <c r="B78" s="268">
        <f>SUM(B77/Q77)</f>
        <v>5.1759156129201336E-3</v>
      </c>
      <c r="C78" s="299">
        <f>SUM(C77/Q77)</f>
        <v>1.6051890191967504E-2</v>
      </c>
      <c r="D78" s="299">
        <f>SUM(D77/Q77)</f>
        <v>1.4643254930223415E-2</v>
      </c>
      <c r="E78" s="299">
        <f>SUM(E77/Q77)</f>
        <v>9.1397497215488441E-3</v>
      </c>
      <c r="F78" s="299">
        <f>SUM(F77/Q77)</f>
        <v>6.846622551267772E-3</v>
      </c>
      <c r="G78" s="299">
        <f>SUM(G77/Q77)</f>
        <v>2.0965734128284086E-3</v>
      </c>
      <c r="H78" s="299">
        <f>SUM(H77/Q77)</f>
        <v>3.5707265937233832E-3</v>
      </c>
      <c r="I78" s="299">
        <f>SUM(I77/Q77)</f>
        <v>0.62307541112494269</v>
      </c>
      <c r="J78" s="299">
        <f>SUM(J77/Q77)</f>
        <v>3.2693441656292996E-2</v>
      </c>
      <c r="K78" s="299">
        <f>SUM(K77/Q77)</f>
        <v>1.6477756666448275E-2</v>
      </c>
      <c r="L78" s="299">
        <f>SUM(L77/Q77)</f>
        <v>0.1591430256175064</v>
      </c>
      <c r="M78" s="299">
        <f>SUM(M77/Q77)</f>
        <v>5.854026076131822E-2</v>
      </c>
      <c r="N78" s="299">
        <f>SUM(N77/Q77)</f>
        <v>3.7345213916006028E-3</v>
      </c>
      <c r="O78" s="299">
        <f>SUM(O77/Q77)</f>
        <v>2.7681320841250082E-2</v>
      </c>
      <c r="P78" s="300">
        <f>SUM(P77/Q77)</f>
        <v>2.1129528926161305E-2</v>
      </c>
      <c r="Q78" s="782">
        <f>SUM(B78:P78)</f>
        <v>0.99999999999999989</v>
      </c>
    </row>
    <row r="79" spans="1:17" s="1413" customFormat="1" ht="9.75" hidden="1" customHeight="1" thickBot="1" x14ac:dyDescent="0.3">
      <c r="A79" s="786"/>
      <c r="B79" s="787"/>
      <c r="C79" s="787"/>
      <c r="D79" s="787"/>
      <c r="E79" s="787"/>
      <c r="F79" s="787"/>
      <c r="G79" s="787"/>
      <c r="H79" s="787"/>
      <c r="I79" s="787"/>
      <c r="J79" s="787"/>
      <c r="K79" s="787"/>
      <c r="L79" s="787"/>
      <c r="M79" s="787"/>
      <c r="N79" s="787"/>
      <c r="O79" s="787"/>
      <c r="P79" s="787"/>
      <c r="Q79" s="788"/>
    </row>
    <row r="80" spans="1:17" s="1413" customFormat="1" ht="15.75" hidden="1" thickBot="1" x14ac:dyDescent="0.3">
      <c r="A80" s="2025" t="s">
        <v>269</v>
      </c>
      <c r="B80" s="2026"/>
      <c r="C80" s="2026"/>
      <c r="D80" s="2026"/>
      <c r="E80" s="2026"/>
      <c r="F80" s="2026"/>
      <c r="G80" s="2026"/>
      <c r="H80" s="2026"/>
      <c r="I80" s="2026"/>
      <c r="J80" s="2026"/>
      <c r="K80" s="2026"/>
      <c r="L80" s="2026"/>
      <c r="M80" s="2026"/>
      <c r="N80" s="2026"/>
      <c r="O80" s="2026"/>
      <c r="P80" s="2026"/>
      <c r="Q80" s="2027"/>
    </row>
    <row r="81" spans="1:17" s="1413" customFormat="1" ht="24.75" hidden="1" customHeight="1" x14ac:dyDescent="0.25">
      <c r="A81" s="173" t="s">
        <v>479</v>
      </c>
      <c r="B81" s="363">
        <v>8</v>
      </c>
      <c r="C81" s="364">
        <v>54</v>
      </c>
      <c r="D81" s="364">
        <v>64</v>
      </c>
      <c r="E81" s="364">
        <v>54</v>
      </c>
      <c r="F81" s="364">
        <v>24</v>
      </c>
      <c r="G81" s="364">
        <v>5</v>
      </c>
      <c r="H81" s="364">
        <v>13</v>
      </c>
      <c r="I81" s="365">
        <v>3006</v>
      </c>
      <c r="J81" s="364">
        <v>196</v>
      </c>
      <c r="K81" s="364">
        <v>33</v>
      </c>
      <c r="L81" s="364">
        <v>1030</v>
      </c>
      <c r="M81" s="364">
        <v>287</v>
      </c>
      <c r="N81" s="364">
        <v>10</v>
      </c>
      <c r="O81" s="364">
        <v>99</v>
      </c>
      <c r="P81" s="366">
        <v>84</v>
      </c>
      <c r="Q81" s="345">
        <f>SUM(B81:P81)</f>
        <v>4967</v>
      </c>
    </row>
    <row r="82" spans="1:17" s="1413" customFormat="1" ht="24.75" hidden="1" customHeight="1" thickBot="1" x14ac:dyDescent="0.3">
      <c r="A82" s="93" t="s">
        <v>351</v>
      </c>
      <c r="B82" s="268">
        <f>SUM(B81/Q81)</f>
        <v>1.6106301590497283E-3</v>
      </c>
      <c r="C82" s="299">
        <f>SUM(C81/Q81)</f>
        <v>1.0871753573585665E-2</v>
      </c>
      <c r="D82" s="299">
        <f>SUM(D81/Q81)</f>
        <v>1.2885041272397826E-2</v>
      </c>
      <c r="E82" s="299">
        <f>SUM(E81/Q81)</f>
        <v>1.0871753573585665E-2</v>
      </c>
      <c r="F82" s="299">
        <f>SUM(F81/Q81)</f>
        <v>4.8318904771491849E-3</v>
      </c>
      <c r="G82" s="299">
        <f>SUM(G81/Q81)</f>
        <v>1.0066438494060802E-3</v>
      </c>
      <c r="H82" s="299">
        <f>SUM(H81/Q81)</f>
        <v>2.6172740084558083E-3</v>
      </c>
      <c r="I82" s="299">
        <f>SUM(I81/Q81)</f>
        <v>0.60519428226293537</v>
      </c>
      <c r="J82" s="299">
        <f>SUM(J81/Q81)</f>
        <v>3.9460438896718339E-2</v>
      </c>
      <c r="K82" s="299">
        <f>SUM(K81/Q81)</f>
        <v>6.643849406080129E-3</v>
      </c>
      <c r="L82" s="299">
        <f>SUM(L81/Q81)</f>
        <v>0.20736863297765251</v>
      </c>
      <c r="M82" s="299">
        <f>SUM(M81/Q81)</f>
        <v>5.7781356955908997E-2</v>
      </c>
      <c r="N82" s="299">
        <f>SUM(N81/Q81)</f>
        <v>2.0132876988121604E-3</v>
      </c>
      <c r="O82" s="299">
        <f>SUM(O81/Q81)</f>
        <v>1.9931548218240388E-2</v>
      </c>
      <c r="P82" s="300">
        <f>SUM(P81/Q81)</f>
        <v>1.6911616670022146E-2</v>
      </c>
      <c r="Q82" s="782">
        <f>SUM(B82:P82)</f>
        <v>1</v>
      </c>
    </row>
    <row r="83" spans="1:17" s="1413" customFormat="1" ht="10.5" hidden="1" customHeight="1" thickBot="1" x14ac:dyDescent="0.3">
      <c r="A83" s="786"/>
      <c r="B83" s="342"/>
      <c r="C83" s="342"/>
      <c r="D83" s="342"/>
      <c r="E83" s="342"/>
      <c r="F83" s="342"/>
      <c r="G83" s="342"/>
      <c r="H83" s="342"/>
      <c r="I83" s="342"/>
      <c r="J83" s="342"/>
      <c r="K83" s="342"/>
      <c r="L83" s="342"/>
      <c r="M83" s="342"/>
      <c r="N83" s="342"/>
      <c r="O83" s="342"/>
      <c r="P83" s="342"/>
      <c r="Q83" s="788"/>
    </row>
    <row r="84" spans="1:17" s="1413" customFormat="1" ht="15.75" hidden="1" customHeight="1" thickBot="1" x14ac:dyDescent="0.3">
      <c r="A84" s="2025" t="s">
        <v>113</v>
      </c>
      <c r="B84" s="2026"/>
      <c r="C84" s="2026"/>
      <c r="D84" s="2026"/>
      <c r="E84" s="2026"/>
      <c r="F84" s="2026"/>
      <c r="G84" s="2026"/>
      <c r="H84" s="2026"/>
      <c r="I84" s="2026"/>
      <c r="J84" s="2026"/>
      <c r="K84" s="2026"/>
      <c r="L84" s="2026"/>
      <c r="M84" s="2026"/>
      <c r="N84" s="2026"/>
      <c r="O84" s="2026"/>
      <c r="P84" s="2026"/>
      <c r="Q84" s="2027"/>
    </row>
    <row r="85" spans="1:17" s="1413" customFormat="1" ht="24.75" hidden="1" customHeight="1" x14ac:dyDescent="0.25">
      <c r="A85" s="173" t="s">
        <v>479</v>
      </c>
      <c r="B85" s="363">
        <v>8</v>
      </c>
      <c r="C85" s="364">
        <v>54</v>
      </c>
      <c r="D85" s="364">
        <v>64</v>
      </c>
      <c r="E85" s="364">
        <v>54</v>
      </c>
      <c r="F85" s="364">
        <v>24</v>
      </c>
      <c r="G85" s="364">
        <v>5</v>
      </c>
      <c r="H85" s="364">
        <v>13</v>
      </c>
      <c r="I85" s="365">
        <v>3006</v>
      </c>
      <c r="J85" s="364">
        <v>196</v>
      </c>
      <c r="K85" s="364">
        <v>33</v>
      </c>
      <c r="L85" s="364">
        <v>1030</v>
      </c>
      <c r="M85" s="364">
        <v>287</v>
      </c>
      <c r="N85" s="364">
        <v>10</v>
      </c>
      <c r="O85" s="364">
        <v>99</v>
      </c>
      <c r="P85" s="366">
        <v>84</v>
      </c>
      <c r="Q85" s="345">
        <f>SUM(B85:P85)</f>
        <v>4967</v>
      </c>
    </row>
    <row r="86" spans="1:17" s="1413" customFormat="1" ht="24.75" hidden="1" customHeight="1" x14ac:dyDescent="0.25">
      <c r="A86" s="174" t="s">
        <v>364</v>
      </c>
      <c r="B86" s="408">
        <v>0</v>
      </c>
      <c r="C86" s="409">
        <v>0</v>
      </c>
      <c r="D86" s="409">
        <v>4</v>
      </c>
      <c r="E86" s="409">
        <v>1</v>
      </c>
      <c r="F86" s="409">
        <v>0</v>
      </c>
      <c r="G86" s="409">
        <v>0</v>
      </c>
      <c r="H86" s="409">
        <v>0</v>
      </c>
      <c r="I86" s="410">
        <v>24</v>
      </c>
      <c r="J86" s="409">
        <v>0</v>
      </c>
      <c r="K86" s="409">
        <v>1</v>
      </c>
      <c r="L86" s="409">
        <v>15</v>
      </c>
      <c r="M86" s="409">
        <v>2</v>
      </c>
      <c r="N86" s="409">
        <v>0</v>
      </c>
      <c r="O86" s="409">
        <v>2</v>
      </c>
      <c r="P86" s="411">
        <v>3</v>
      </c>
      <c r="Q86" s="346">
        <f>SUM(B86:P86)</f>
        <v>52</v>
      </c>
    </row>
    <row r="87" spans="1:17" s="1413" customFormat="1" ht="26.25" hidden="1" thickBot="1" x14ac:dyDescent="0.3">
      <c r="A87" s="93" t="s">
        <v>480</v>
      </c>
      <c r="B87" s="266">
        <f t="shared" ref="B87:Q87" si="9">SUM(B86/B85)</f>
        <v>0</v>
      </c>
      <c r="C87" s="267">
        <f t="shared" si="9"/>
        <v>0</v>
      </c>
      <c r="D87" s="267">
        <f t="shared" si="9"/>
        <v>6.25E-2</v>
      </c>
      <c r="E87" s="267">
        <f t="shared" si="9"/>
        <v>1.8518518518518517E-2</v>
      </c>
      <c r="F87" s="267">
        <f t="shared" si="9"/>
        <v>0</v>
      </c>
      <c r="G87" s="267">
        <f t="shared" si="9"/>
        <v>0</v>
      </c>
      <c r="H87" s="267">
        <f t="shared" si="9"/>
        <v>0</v>
      </c>
      <c r="I87" s="267">
        <f t="shared" si="9"/>
        <v>7.9840319361277438E-3</v>
      </c>
      <c r="J87" s="267">
        <f t="shared" si="9"/>
        <v>0</v>
      </c>
      <c r="K87" s="267">
        <f t="shared" si="9"/>
        <v>3.0303030303030304E-2</v>
      </c>
      <c r="L87" s="267">
        <f t="shared" si="9"/>
        <v>1.4563106796116505E-2</v>
      </c>
      <c r="M87" s="267">
        <f t="shared" si="9"/>
        <v>6.9686411149825784E-3</v>
      </c>
      <c r="N87" s="267">
        <f t="shared" si="9"/>
        <v>0</v>
      </c>
      <c r="O87" s="267">
        <f t="shared" si="9"/>
        <v>2.0202020202020204E-2</v>
      </c>
      <c r="P87" s="172">
        <f t="shared" si="9"/>
        <v>3.5714285714285712E-2</v>
      </c>
      <c r="Q87" s="347">
        <f t="shared" si="9"/>
        <v>1.0469096033823233E-2</v>
      </c>
    </row>
    <row r="88" spans="1:17" s="1413" customFormat="1" ht="9.75" hidden="1" customHeight="1" thickBot="1" x14ac:dyDescent="0.3">
      <c r="A88" s="786"/>
      <c r="B88" s="342"/>
      <c r="C88" s="342"/>
      <c r="D88" s="342"/>
      <c r="E88" s="342"/>
      <c r="F88" s="342"/>
      <c r="G88" s="342"/>
      <c r="H88" s="342"/>
      <c r="I88" s="342"/>
      <c r="J88" s="342"/>
      <c r="K88" s="342"/>
      <c r="L88" s="342"/>
      <c r="M88" s="342"/>
      <c r="N88" s="342"/>
      <c r="O88" s="342"/>
      <c r="P88" s="342"/>
      <c r="Q88" s="788"/>
    </row>
    <row r="89" spans="1:17" s="1413" customFormat="1" ht="15.75" hidden="1" customHeight="1" thickBot="1" x14ac:dyDescent="0.3">
      <c r="A89" s="2025" t="s">
        <v>115</v>
      </c>
      <c r="B89" s="2026"/>
      <c r="C89" s="2026"/>
      <c r="D89" s="2026"/>
      <c r="E89" s="2026"/>
      <c r="F89" s="2026"/>
      <c r="G89" s="2026"/>
      <c r="H89" s="2026"/>
      <c r="I89" s="2026"/>
      <c r="J89" s="2026"/>
      <c r="K89" s="2026"/>
      <c r="L89" s="2026"/>
      <c r="M89" s="2026"/>
      <c r="N89" s="2026"/>
      <c r="O89" s="2026"/>
      <c r="P89" s="2026"/>
      <c r="Q89" s="2027"/>
    </row>
    <row r="90" spans="1:17" s="1413" customFormat="1" ht="24.75" hidden="1" customHeight="1" x14ac:dyDescent="0.25">
      <c r="A90" s="173" t="s">
        <v>479</v>
      </c>
      <c r="B90" s="363">
        <v>8</v>
      </c>
      <c r="C90" s="364">
        <v>54</v>
      </c>
      <c r="D90" s="364">
        <v>64</v>
      </c>
      <c r="E90" s="364">
        <v>54</v>
      </c>
      <c r="F90" s="364">
        <v>24</v>
      </c>
      <c r="G90" s="364">
        <v>5</v>
      </c>
      <c r="H90" s="364">
        <v>13</v>
      </c>
      <c r="I90" s="365">
        <v>3006</v>
      </c>
      <c r="J90" s="364">
        <v>196</v>
      </c>
      <c r="K90" s="364">
        <v>33</v>
      </c>
      <c r="L90" s="364">
        <v>1030</v>
      </c>
      <c r="M90" s="364">
        <v>287</v>
      </c>
      <c r="N90" s="364">
        <v>10</v>
      </c>
      <c r="O90" s="364">
        <v>99</v>
      </c>
      <c r="P90" s="366">
        <v>84</v>
      </c>
      <c r="Q90" s="345">
        <f>SUM(B90:P90)</f>
        <v>4967</v>
      </c>
    </row>
    <row r="91" spans="1:17" s="1413" customFormat="1" ht="24.75" hidden="1" customHeight="1" x14ac:dyDescent="0.25">
      <c r="A91" s="174" t="s">
        <v>386</v>
      </c>
      <c r="B91" s="408">
        <v>0</v>
      </c>
      <c r="C91" s="409">
        <v>1</v>
      </c>
      <c r="D91" s="409">
        <v>7</v>
      </c>
      <c r="E91" s="409">
        <v>0</v>
      </c>
      <c r="F91" s="409">
        <v>3</v>
      </c>
      <c r="G91" s="409">
        <v>0</v>
      </c>
      <c r="H91" s="409">
        <v>5</v>
      </c>
      <c r="I91" s="410">
        <v>98</v>
      </c>
      <c r="J91" s="409">
        <v>6</v>
      </c>
      <c r="K91" s="409">
        <v>2</v>
      </c>
      <c r="L91" s="409">
        <v>58</v>
      </c>
      <c r="M91" s="409">
        <v>8</v>
      </c>
      <c r="N91" s="409">
        <v>0</v>
      </c>
      <c r="O91" s="409">
        <v>4</v>
      </c>
      <c r="P91" s="411">
        <v>5</v>
      </c>
      <c r="Q91" s="346">
        <f>SUM(B91:P91)</f>
        <v>197</v>
      </c>
    </row>
    <row r="92" spans="1:17" s="1413" customFormat="1" ht="26.25" hidden="1" thickBot="1" x14ac:dyDescent="0.3">
      <c r="A92" s="93" t="s">
        <v>481</v>
      </c>
      <c r="B92" s="266">
        <f t="shared" ref="B92:Q92" si="10">SUM(B91/B90)</f>
        <v>0</v>
      </c>
      <c r="C92" s="267">
        <f t="shared" si="10"/>
        <v>1.8518518518518517E-2</v>
      </c>
      <c r="D92" s="267">
        <f t="shared" si="10"/>
        <v>0.109375</v>
      </c>
      <c r="E92" s="267">
        <f t="shared" si="10"/>
        <v>0</v>
      </c>
      <c r="F92" s="267">
        <f t="shared" si="10"/>
        <v>0.125</v>
      </c>
      <c r="G92" s="267">
        <f t="shared" si="10"/>
        <v>0</v>
      </c>
      <c r="H92" s="267">
        <f t="shared" si="10"/>
        <v>0.38461538461538464</v>
      </c>
      <c r="I92" s="267">
        <f t="shared" si="10"/>
        <v>3.2601463739188291E-2</v>
      </c>
      <c r="J92" s="267">
        <f t="shared" si="10"/>
        <v>3.0612244897959183E-2</v>
      </c>
      <c r="K92" s="267">
        <f t="shared" si="10"/>
        <v>6.0606060606060608E-2</v>
      </c>
      <c r="L92" s="267">
        <f t="shared" si="10"/>
        <v>5.6310679611650483E-2</v>
      </c>
      <c r="M92" s="267">
        <f t="shared" si="10"/>
        <v>2.7874564459930314E-2</v>
      </c>
      <c r="N92" s="267">
        <f t="shared" si="10"/>
        <v>0</v>
      </c>
      <c r="O92" s="267">
        <f t="shared" si="10"/>
        <v>4.0404040404040407E-2</v>
      </c>
      <c r="P92" s="172">
        <f t="shared" si="10"/>
        <v>5.9523809523809521E-2</v>
      </c>
      <c r="Q92" s="347">
        <f t="shared" si="10"/>
        <v>3.9661767666599554E-2</v>
      </c>
    </row>
    <row r="93" spans="1:17" s="1413" customFormat="1" ht="9.75" hidden="1" customHeight="1" thickBot="1" x14ac:dyDescent="0.3">
      <c r="A93" s="786"/>
      <c r="B93" s="342"/>
      <c r="C93" s="342"/>
      <c r="D93" s="342"/>
      <c r="E93" s="342"/>
      <c r="F93" s="342"/>
      <c r="G93" s="342"/>
      <c r="H93" s="342"/>
      <c r="I93" s="342"/>
      <c r="J93" s="342"/>
      <c r="K93" s="342"/>
      <c r="L93" s="342"/>
      <c r="M93" s="342"/>
      <c r="N93" s="342"/>
      <c r="O93" s="342"/>
      <c r="P93" s="342"/>
      <c r="Q93" s="788"/>
    </row>
    <row r="94" spans="1:17" s="1413" customFormat="1" ht="15.75" hidden="1" customHeight="1" thickBot="1" x14ac:dyDescent="0.3">
      <c r="A94" s="2025" t="s">
        <v>116</v>
      </c>
      <c r="B94" s="2026"/>
      <c r="C94" s="2026"/>
      <c r="D94" s="2026"/>
      <c r="E94" s="2026"/>
      <c r="F94" s="2026"/>
      <c r="G94" s="2026"/>
      <c r="H94" s="2026"/>
      <c r="I94" s="2026"/>
      <c r="J94" s="2026"/>
      <c r="K94" s="2026"/>
      <c r="L94" s="2026"/>
      <c r="M94" s="2026"/>
      <c r="N94" s="2026"/>
      <c r="O94" s="2026"/>
      <c r="P94" s="2026"/>
      <c r="Q94" s="2027"/>
    </row>
    <row r="95" spans="1:17" s="1413" customFormat="1" ht="24.75" hidden="1" customHeight="1" x14ac:dyDescent="0.25">
      <c r="A95" s="173" t="s">
        <v>479</v>
      </c>
      <c r="B95" s="363">
        <v>8</v>
      </c>
      <c r="C95" s="364">
        <v>54</v>
      </c>
      <c r="D95" s="364">
        <v>64</v>
      </c>
      <c r="E95" s="364">
        <v>54</v>
      </c>
      <c r="F95" s="364">
        <v>24</v>
      </c>
      <c r="G95" s="364">
        <v>5</v>
      </c>
      <c r="H95" s="364">
        <v>13</v>
      </c>
      <c r="I95" s="365">
        <v>3006</v>
      </c>
      <c r="J95" s="364">
        <v>196</v>
      </c>
      <c r="K95" s="364">
        <v>33</v>
      </c>
      <c r="L95" s="364">
        <v>1030</v>
      </c>
      <c r="M95" s="364">
        <v>287</v>
      </c>
      <c r="N95" s="364">
        <v>10</v>
      </c>
      <c r="O95" s="364">
        <v>99</v>
      </c>
      <c r="P95" s="366">
        <v>84</v>
      </c>
      <c r="Q95" s="345">
        <f>SUM(B95:P95)</f>
        <v>4967</v>
      </c>
    </row>
    <row r="96" spans="1:17" s="1413" customFormat="1" ht="24.75" hidden="1" customHeight="1" x14ac:dyDescent="0.25">
      <c r="A96" s="174" t="s">
        <v>362</v>
      </c>
      <c r="B96" s="408">
        <v>1</v>
      </c>
      <c r="C96" s="409">
        <v>4</v>
      </c>
      <c r="D96" s="409">
        <v>1</v>
      </c>
      <c r="E96" s="409">
        <v>1</v>
      </c>
      <c r="F96" s="409">
        <v>0</v>
      </c>
      <c r="G96" s="409">
        <v>0</v>
      </c>
      <c r="H96" s="409">
        <v>0</v>
      </c>
      <c r="I96" s="410">
        <v>115</v>
      </c>
      <c r="J96" s="409">
        <v>10</v>
      </c>
      <c r="K96" s="409">
        <v>1</v>
      </c>
      <c r="L96" s="409">
        <v>49</v>
      </c>
      <c r="M96" s="409">
        <v>6</v>
      </c>
      <c r="N96" s="409">
        <v>0</v>
      </c>
      <c r="O96" s="409">
        <v>2</v>
      </c>
      <c r="P96" s="411">
        <v>8</v>
      </c>
      <c r="Q96" s="346">
        <f>SUM(B96:P96)</f>
        <v>198</v>
      </c>
    </row>
    <row r="97" spans="1:17" s="1413" customFormat="1" ht="27" hidden="1" customHeight="1" thickBot="1" x14ac:dyDescent="0.3">
      <c r="A97" s="93" t="s">
        <v>483</v>
      </c>
      <c r="B97" s="266">
        <f t="shared" ref="B97:Q97" si="11">SUM(B96/B95)</f>
        <v>0.125</v>
      </c>
      <c r="C97" s="267">
        <f t="shared" si="11"/>
        <v>7.407407407407407E-2</v>
      </c>
      <c r="D97" s="267">
        <f t="shared" si="11"/>
        <v>1.5625E-2</v>
      </c>
      <c r="E97" s="267">
        <f t="shared" si="11"/>
        <v>1.8518518518518517E-2</v>
      </c>
      <c r="F97" s="267">
        <f t="shared" si="11"/>
        <v>0</v>
      </c>
      <c r="G97" s="267">
        <f t="shared" si="11"/>
        <v>0</v>
      </c>
      <c r="H97" s="267">
        <f t="shared" si="11"/>
        <v>0</v>
      </c>
      <c r="I97" s="267">
        <f t="shared" si="11"/>
        <v>3.825681969394544E-2</v>
      </c>
      <c r="J97" s="267">
        <f t="shared" si="11"/>
        <v>5.1020408163265307E-2</v>
      </c>
      <c r="K97" s="267">
        <f t="shared" si="11"/>
        <v>3.0303030303030304E-2</v>
      </c>
      <c r="L97" s="267">
        <f t="shared" si="11"/>
        <v>4.7572815533980579E-2</v>
      </c>
      <c r="M97" s="267">
        <f t="shared" si="11"/>
        <v>2.0905923344947737E-2</v>
      </c>
      <c r="N97" s="267">
        <f t="shared" si="11"/>
        <v>0</v>
      </c>
      <c r="O97" s="267">
        <f t="shared" si="11"/>
        <v>2.0202020202020204E-2</v>
      </c>
      <c r="P97" s="172">
        <f t="shared" si="11"/>
        <v>9.5238095238095233E-2</v>
      </c>
      <c r="Q97" s="347">
        <f t="shared" si="11"/>
        <v>3.9863096436480776E-2</v>
      </c>
    </row>
    <row r="98" spans="1:17" s="203" customFormat="1" ht="19.5" hidden="1" customHeight="1" thickBot="1" x14ac:dyDescent="0.35">
      <c r="A98" s="2106" t="s">
        <v>688</v>
      </c>
      <c r="B98" s="2107"/>
      <c r="C98" s="2107"/>
      <c r="D98" s="2107"/>
      <c r="E98" s="2107"/>
      <c r="F98" s="2107"/>
      <c r="G98" s="2107"/>
      <c r="H98" s="2107"/>
      <c r="I98" s="2107"/>
      <c r="J98" s="2107"/>
      <c r="K98" s="2107"/>
      <c r="L98" s="2107"/>
      <c r="M98" s="2107"/>
      <c r="N98" s="2107"/>
      <c r="O98" s="2107"/>
      <c r="P98" s="2107"/>
      <c r="Q98" s="2108"/>
    </row>
    <row r="99" spans="1:17" s="203" customFormat="1" ht="59.25" hidden="1" customHeight="1" thickBot="1" x14ac:dyDescent="0.3">
      <c r="A99" s="134"/>
      <c r="B99" s="779" t="s">
        <v>80</v>
      </c>
      <c r="C99" s="780" t="s">
        <v>81</v>
      </c>
      <c r="D99" s="780" t="s">
        <v>82</v>
      </c>
      <c r="E99" s="780" t="s">
        <v>83</v>
      </c>
      <c r="F99" s="780" t="s">
        <v>84</v>
      </c>
      <c r="G99" s="780" t="s">
        <v>85</v>
      </c>
      <c r="H99" s="780" t="s">
        <v>86</v>
      </c>
      <c r="I99" s="780" t="s">
        <v>87</v>
      </c>
      <c r="J99" s="780" t="s">
        <v>88</v>
      </c>
      <c r="K99" s="780" t="s">
        <v>89</v>
      </c>
      <c r="L99" s="780" t="s">
        <v>90</v>
      </c>
      <c r="M99" s="780" t="s">
        <v>91</v>
      </c>
      <c r="N99" s="780" t="s">
        <v>92</v>
      </c>
      <c r="O99" s="780" t="s">
        <v>93</v>
      </c>
      <c r="P99" s="781" t="s">
        <v>94</v>
      </c>
      <c r="Q99" s="74" t="s">
        <v>95</v>
      </c>
    </row>
    <row r="100" spans="1:17" s="203" customFormat="1" ht="15.75" hidden="1" thickBot="1" x14ac:dyDescent="0.3">
      <c r="A100" s="2025" t="s">
        <v>265</v>
      </c>
      <c r="B100" s="2026"/>
      <c r="C100" s="2026"/>
      <c r="D100" s="2026"/>
      <c r="E100" s="2026"/>
      <c r="F100" s="2026"/>
      <c r="G100" s="2026"/>
      <c r="H100" s="2026"/>
      <c r="I100" s="2026"/>
      <c r="J100" s="2026"/>
      <c r="K100" s="2026"/>
      <c r="L100" s="2026"/>
      <c r="M100" s="2026"/>
      <c r="N100" s="2026"/>
      <c r="O100" s="2026"/>
      <c r="P100" s="2026"/>
      <c r="Q100" s="2027"/>
    </row>
    <row r="101" spans="1:17" s="203" customFormat="1" ht="24.75" hidden="1" customHeight="1" x14ac:dyDescent="0.25">
      <c r="A101" s="173" t="s">
        <v>478</v>
      </c>
      <c r="B101" s="363">
        <v>140</v>
      </c>
      <c r="C101" s="364">
        <v>490</v>
      </c>
      <c r="D101" s="364">
        <v>363</v>
      </c>
      <c r="E101" s="364">
        <v>260</v>
      </c>
      <c r="F101" s="364">
        <v>166</v>
      </c>
      <c r="G101" s="364">
        <v>39</v>
      </c>
      <c r="H101" s="364">
        <v>97</v>
      </c>
      <c r="I101" s="365">
        <v>17823</v>
      </c>
      <c r="J101" s="364">
        <v>787</v>
      </c>
      <c r="K101" s="364">
        <v>470</v>
      </c>
      <c r="L101" s="364">
        <v>4913</v>
      </c>
      <c r="M101" s="364">
        <v>1606</v>
      </c>
      <c r="N101" s="364">
        <v>94</v>
      </c>
      <c r="O101" s="364">
        <v>819</v>
      </c>
      <c r="P101" s="366">
        <v>624</v>
      </c>
      <c r="Q101" s="345">
        <f>SUM(B101:P101)</f>
        <v>28691</v>
      </c>
    </row>
    <row r="102" spans="1:17" s="203" customFormat="1" ht="24.75" hidden="1" customHeight="1" thickBot="1" x14ac:dyDescent="0.3">
      <c r="A102" s="93" t="s">
        <v>363</v>
      </c>
      <c r="B102" s="268">
        <f>SUM(B101/Q101)</f>
        <v>4.8795789620438464E-3</v>
      </c>
      <c r="C102" s="299">
        <f>SUM(C101/Q101)</f>
        <v>1.7078526367153464E-2</v>
      </c>
      <c r="D102" s="299">
        <f>SUM(D101/Q101)</f>
        <v>1.265205116587083E-2</v>
      </c>
      <c r="E102" s="299">
        <f>SUM(E101/Q101)</f>
        <v>9.0620752152242856E-3</v>
      </c>
      <c r="F102" s="299">
        <f>SUM(F101/Q101)</f>
        <v>5.7857864835662749E-3</v>
      </c>
      <c r="G102" s="299">
        <f>SUM(G101/Q101)</f>
        <v>1.3593112822836431E-3</v>
      </c>
      <c r="H102" s="299">
        <f>SUM(H101/Q101)</f>
        <v>3.3808511379875223E-3</v>
      </c>
      <c r="I102" s="299">
        <f>SUM(I101/Q101)</f>
        <v>0.62120525600362486</v>
      </c>
      <c r="J102" s="299">
        <f>SUM(J101/Q101)</f>
        <v>2.7430204593775053E-2</v>
      </c>
      <c r="K102" s="299">
        <f>SUM(K101/Q101)</f>
        <v>1.6381443658290057E-2</v>
      </c>
      <c r="L102" s="299">
        <f>SUM(L101/Q101)</f>
        <v>0.17123836743229584</v>
      </c>
      <c r="M102" s="299">
        <f>SUM(M101/Q101)</f>
        <v>5.5975741521731556E-2</v>
      </c>
      <c r="N102" s="299">
        <f>SUM(N101/Q101)</f>
        <v>3.2762887316580111E-3</v>
      </c>
      <c r="O102" s="299">
        <f>SUM(O101/Q101)</f>
        <v>2.8545536927956503E-2</v>
      </c>
      <c r="P102" s="300">
        <f>SUM(P101/Q101)</f>
        <v>2.1748980516538289E-2</v>
      </c>
      <c r="Q102" s="782">
        <f>SUM(B102:P102)</f>
        <v>1</v>
      </c>
    </row>
    <row r="103" spans="1:17" s="203" customFormat="1" ht="9.75" hidden="1" customHeight="1" thickBot="1" x14ac:dyDescent="0.3">
      <c r="A103" s="786"/>
      <c r="B103" s="787"/>
      <c r="C103" s="787"/>
      <c r="D103" s="787"/>
      <c r="E103" s="787"/>
      <c r="F103" s="787"/>
      <c r="G103" s="787"/>
      <c r="H103" s="787"/>
      <c r="I103" s="787"/>
      <c r="J103" s="787"/>
      <c r="K103" s="787"/>
      <c r="L103" s="787"/>
      <c r="M103" s="787"/>
      <c r="N103" s="787"/>
      <c r="O103" s="787"/>
      <c r="P103" s="787"/>
      <c r="Q103" s="788"/>
    </row>
    <row r="104" spans="1:17" s="203" customFormat="1" ht="15.75" hidden="1" thickBot="1" x14ac:dyDescent="0.3">
      <c r="A104" s="2025" t="s">
        <v>269</v>
      </c>
      <c r="B104" s="2026"/>
      <c r="C104" s="2026"/>
      <c r="D104" s="2026"/>
      <c r="E104" s="2026"/>
      <c r="F104" s="2026"/>
      <c r="G104" s="2026"/>
      <c r="H104" s="2026"/>
      <c r="I104" s="2026"/>
      <c r="J104" s="2026"/>
      <c r="K104" s="2026"/>
      <c r="L104" s="2026"/>
      <c r="M104" s="2026"/>
      <c r="N104" s="2026"/>
      <c r="O104" s="2026"/>
      <c r="P104" s="2026"/>
      <c r="Q104" s="2027"/>
    </row>
    <row r="105" spans="1:17" s="203" customFormat="1" ht="24.75" hidden="1" customHeight="1" x14ac:dyDescent="0.25">
      <c r="A105" s="173" t="s">
        <v>479</v>
      </c>
      <c r="B105" s="363">
        <v>24</v>
      </c>
      <c r="C105" s="364">
        <v>70</v>
      </c>
      <c r="D105" s="364">
        <v>73</v>
      </c>
      <c r="E105" s="364">
        <v>66</v>
      </c>
      <c r="F105" s="364">
        <v>16</v>
      </c>
      <c r="G105" s="364">
        <v>5</v>
      </c>
      <c r="H105" s="364">
        <v>28</v>
      </c>
      <c r="I105" s="365">
        <v>2783</v>
      </c>
      <c r="J105" s="364">
        <v>158</v>
      </c>
      <c r="K105" s="364">
        <v>35</v>
      </c>
      <c r="L105" s="364">
        <v>863</v>
      </c>
      <c r="M105" s="364">
        <v>277</v>
      </c>
      <c r="N105" s="364">
        <v>19</v>
      </c>
      <c r="O105" s="364">
        <v>148</v>
      </c>
      <c r="P105" s="366">
        <v>51</v>
      </c>
      <c r="Q105" s="345">
        <f>SUM(B105:P105)</f>
        <v>4616</v>
      </c>
    </row>
    <row r="106" spans="1:17" s="203" customFormat="1" ht="24.75" hidden="1" customHeight="1" thickBot="1" x14ac:dyDescent="0.3">
      <c r="A106" s="93" t="s">
        <v>351</v>
      </c>
      <c r="B106" s="268">
        <f>SUM(B105/Q105)</f>
        <v>5.1993067590987872E-3</v>
      </c>
      <c r="C106" s="299">
        <f>SUM(C105/Q105)</f>
        <v>1.5164644714038129E-2</v>
      </c>
      <c r="D106" s="299">
        <f>SUM(D105/Q105)</f>
        <v>1.5814558058925475E-2</v>
      </c>
      <c r="E106" s="299">
        <f>SUM(E105/Q105)</f>
        <v>1.4298093587521665E-2</v>
      </c>
      <c r="F106" s="299">
        <f>SUM(F105/Q105)</f>
        <v>3.4662045060658577E-3</v>
      </c>
      <c r="G106" s="299">
        <f>SUM(G105/Q105)</f>
        <v>1.0831889081455806E-3</v>
      </c>
      <c r="H106" s="299">
        <f>SUM(H105/Q105)</f>
        <v>6.0658578856152513E-3</v>
      </c>
      <c r="I106" s="299">
        <f>SUM(I105/Q105)</f>
        <v>0.60290294627383012</v>
      </c>
      <c r="J106" s="299">
        <f>SUM(J105/Q105)</f>
        <v>3.4228769497400349E-2</v>
      </c>
      <c r="K106" s="299">
        <f>SUM(K105/Q105)</f>
        <v>7.5823223570190643E-3</v>
      </c>
      <c r="L106" s="299">
        <f>SUM(L105/Q105)</f>
        <v>0.18695840554592721</v>
      </c>
      <c r="M106" s="299">
        <f>SUM(M105/Q105)</f>
        <v>6.0008665511265165E-2</v>
      </c>
      <c r="N106" s="299">
        <f>SUM(N105/Q105)</f>
        <v>4.1161178509532062E-3</v>
      </c>
      <c r="O106" s="299">
        <f>SUM(O105/Q105)</f>
        <v>3.2062391681109186E-2</v>
      </c>
      <c r="P106" s="300">
        <f>SUM(P105/Q105)</f>
        <v>1.1048526863084922E-2</v>
      </c>
      <c r="Q106" s="782">
        <f>SUM(B106:P106)</f>
        <v>1</v>
      </c>
    </row>
    <row r="107" spans="1:17" s="203" customFormat="1" ht="10.5" hidden="1" customHeight="1" thickBot="1" x14ac:dyDescent="0.3">
      <c r="A107" s="786"/>
      <c r="B107" s="342"/>
      <c r="C107" s="342"/>
      <c r="D107" s="342"/>
      <c r="E107" s="342"/>
      <c r="F107" s="342"/>
      <c r="G107" s="342"/>
      <c r="H107" s="342"/>
      <c r="I107" s="342"/>
      <c r="J107" s="342"/>
      <c r="K107" s="342"/>
      <c r="L107" s="342"/>
      <c r="M107" s="342"/>
      <c r="N107" s="342"/>
      <c r="O107" s="342"/>
      <c r="P107" s="342"/>
      <c r="Q107" s="788"/>
    </row>
    <row r="108" spans="1:17" s="203" customFormat="1" ht="15.75" hidden="1" customHeight="1" thickBot="1" x14ac:dyDescent="0.3">
      <c r="A108" s="2025" t="s">
        <v>113</v>
      </c>
      <c r="B108" s="2026"/>
      <c r="C108" s="2026"/>
      <c r="D108" s="2026"/>
      <c r="E108" s="2026"/>
      <c r="F108" s="2026"/>
      <c r="G108" s="2026"/>
      <c r="H108" s="2026"/>
      <c r="I108" s="2026"/>
      <c r="J108" s="2026"/>
      <c r="K108" s="2026"/>
      <c r="L108" s="2026"/>
      <c r="M108" s="2026"/>
      <c r="N108" s="2026"/>
      <c r="O108" s="2026"/>
      <c r="P108" s="2026"/>
      <c r="Q108" s="2027"/>
    </row>
    <row r="109" spans="1:17" s="203" customFormat="1" ht="24.75" hidden="1" customHeight="1" x14ac:dyDescent="0.25">
      <c r="A109" s="173" t="s">
        <v>479</v>
      </c>
      <c r="B109" s="363">
        <v>24</v>
      </c>
      <c r="C109" s="364">
        <v>70</v>
      </c>
      <c r="D109" s="364">
        <v>73</v>
      </c>
      <c r="E109" s="364">
        <v>66</v>
      </c>
      <c r="F109" s="364">
        <v>16</v>
      </c>
      <c r="G109" s="364">
        <v>5</v>
      </c>
      <c r="H109" s="364">
        <v>28</v>
      </c>
      <c r="I109" s="365">
        <v>2783</v>
      </c>
      <c r="J109" s="364">
        <v>158</v>
      </c>
      <c r="K109" s="364">
        <v>35</v>
      </c>
      <c r="L109" s="364">
        <v>863</v>
      </c>
      <c r="M109" s="364">
        <v>277</v>
      </c>
      <c r="N109" s="364">
        <v>19</v>
      </c>
      <c r="O109" s="364">
        <v>148</v>
      </c>
      <c r="P109" s="366">
        <v>51</v>
      </c>
      <c r="Q109" s="345">
        <f>SUM(B109:P109)</f>
        <v>4616</v>
      </c>
    </row>
    <row r="110" spans="1:17" s="203" customFormat="1" ht="24.75" hidden="1" customHeight="1" x14ac:dyDescent="0.25">
      <c r="A110" s="174" t="s">
        <v>364</v>
      </c>
      <c r="B110" s="408">
        <v>1</v>
      </c>
      <c r="C110" s="409">
        <v>3</v>
      </c>
      <c r="D110" s="409">
        <v>0</v>
      </c>
      <c r="E110" s="409">
        <v>0</v>
      </c>
      <c r="F110" s="409">
        <v>0</v>
      </c>
      <c r="G110" s="409">
        <v>0</v>
      </c>
      <c r="H110" s="409">
        <v>0</v>
      </c>
      <c r="I110" s="410">
        <v>30</v>
      </c>
      <c r="J110" s="409">
        <v>0</v>
      </c>
      <c r="K110" s="409">
        <v>1</v>
      </c>
      <c r="L110" s="409">
        <v>17</v>
      </c>
      <c r="M110" s="409">
        <v>2</v>
      </c>
      <c r="N110" s="409">
        <v>7</v>
      </c>
      <c r="O110" s="409">
        <v>0</v>
      </c>
      <c r="P110" s="411">
        <v>5</v>
      </c>
      <c r="Q110" s="346">
        <f>SUM(B110:P110)</f>
        <v>66</v>
      </c>
    </row>
    <row r="111" spans="1:17" s="203" customFormat="1" ht="26.25" hidden="1" thickBot="1" x14ac:dyDescent="0.3">
      <c r="A111" s="93" t="s">
        <v>480</v>
      </c>
      <c r="B111" s="642">
        <f t="shared" ref="B111:Q111" si="12">SUM(B110/B109)</f>
        <v>4.1666666666666664E-2</v>
      </c>
      <c r="C111" s="643">
        <f t="shared" si="12"/>
        <v>4.2857142857142858E-2</v>
      </c>
      <c r="D111" s="643">
        <f t="shared" si="12"/>
        <v>0</v>
      </c>
      <c r="E111" s="643">
        <f t="shared" si="12"/>
        <v>0</v>
      </c>
      <c r="F111" s="643">
        <f t="shared" si="12"/>
        <v>0</v>
      </c>
      <c r="G111" s="643">
        <f t="shared" si="12"/>
        <v>0</v>
      </c>
      <c r="H111" s="643">
        <f t="shared" si="12"/>
        <v>0</v>
      </c>
      <c r="I111" s="643">
        <f t="shared" si="12"/>
        <v>1.0779734099892203E-2</v>
      </c>
      <c r="J111" s="643">
        <f t="shared" si="12"/>
        <v>0</v>
      </c>
      <c r="K111" s="643">
        <f t="shared" si="12"/>
        <v>2.8571428571428571E-2</v>
      </c>
      <c r="L111" s="643">
        <f t="shared" si="12"/>
        <v>1.9698725376593278E-2</v>
      </c>
      <c r="M111" s="643">
        <f t="shared" si="12"/>
        <v>7.2202166064981952E-3</v>
      </c>
      <c r="N111" s="643">
        <f t="shared" si="12"/>
        <v>0.36842105263157893</v>
      </c>
      <c r="O111" s="643">
        <f t="shared" si="12"/>
        <v>0</v>
      </c>
      <c r="P111" s="644">
        <f t="shared" si="12"/>
        <v>9.8039215686274508E-2</v>
      </c>
      <c r="Q111" s="347">
        <f t="shared" si="12"/>
        <v>1.4298093587521665E-2</v>
      </c>
    </row>
    <row r="112" spans="1:17" s="203" customFormat="1" ht="9.75" hidden="1" customHeight="1" thickBot="1" x14ac:dyDescent="0.3">
      <c r="A112" s="786"/>
      <c r="B112" s="342"/>
      <c r="C112" s="342"/>
      <c r="D112" s="342"/>
      <c r="E112" s="342"/>
      <c r="F112" s="342"/>
      <c r="G112" s="342"/>
      <c r="H112" s="342"/>
      <c r="I112" s="342"/>
      <c r="J112" s="342"/>
      <c r="K112" s="342"/>
      <c r="L112" s="342"/>
      <c r="M112" s="342"/>
      <c r="N112" s="342"/>
      <c r="O112" s="342"/>
      <c r="P112" s="342"/>
      <c r="Q112" s="788"/>
    </row>
    <row r="113" spans="1:17" s="203" customFormat="1" ht="15.75" hidden="1" customHeight="1" thickBot="1" x14ac:dyDescent="0.3">
      <c r="A113" s="2025" t="s">
        <v>115</v>
      </c>
      <c r="B113" s="2026"/>
      <c r="C113" s="2026"/>
      <c r="D113" s="2026"/>
      <c r="E113" s="2026"/>
      <c r="F113" s="2026"/>
      <c r="G113" s="2026"/>
      <c r="H113" s="2026"/>
      <c r="I113" s="2026"/>
      <c r="J113" s="2026"/>
      <c r="K113" s="2026"/>
      <c r="L113" s="2026"/>
      <c r="M113" s="2026"/>
      <c r="N113" s="2026"/>
      <c r="O113" s="2026"/>
      <c r="P113" s="2026"/>
      <c r="Q113" s="2027"/>
    </row>
    <row r="114" spans="1:17" s="203" customFormat="1" ht="24.75" hidden="1" customHeight="1" x14ac:dyDescent="0.25">
      <c r="A114" s="173" t="s">
        <v>479</v>
      </c>
      <c r="B114" s="363">
        <v>24</v>
      </c>
      <c r="C114" s="364">
        <v>70</v>
      </c>
      <c r="D114" s="364">
        <v>73</v>
      </c>
      <c r="E114" s="364">
        <v>66</v>
      </c>
      <c r="F114" s="364">
        <v>16</v>
      </c>
      <c r="G114" s="364">
        <v>5</v>
      </c>
      <c r="H114" s="364">
        <v>28</v>
      </c>
      <c r="I114" s="365">
        <v>2783</v>
      </c>
      <c r="J114" s="364">
        <v>158</v>
      </c>
      <c r="K114" s="364">
        <v>35</v>
      </c>
      <c r="L114" s="364">
        <v>863</v>
      </c>
      <c r="M114" s="364">
        <v>277</v>
      </c>
      <c r="N114" s="364">
        <v>19</v>
      </c>
      <c r="O114" s="364">
        <v>148</v>
      </c>
      <c r="P114" s="366">
        <v>51</v>
      </c>
      <c r="Q114" s="345">
        <f>SUM(B114:P114)</f>
        <v>4616</v>
      </c>
    </row>
    <row r="115" spans="1:17" s="203" customFormat="1" ht="24.75" hidden="1" customHeight="1" x14ac:dyDescent="0.25">
      <c r="A115" s="174" t="s">
        <v>386</v>
      </c>
      <c r="B115" s="408">
        <v>1</v>
      </c>
      <c r="C115" s="409">
        <v>2</v>
      </c>
      <c r="D115" s="409">
        <v>4</v>
      </c>
      <c r="E115" s="409">
        <v>2</v>
      </c>
      <c r="F115" s="409">
        <v>0</v>
      </c>
      <c r="G115" s="409">
        <v>0</v>
      </c>
      <c r="H115" s="409">
        <v>4</v>
      </c>
      <c r="I115" s="410">
        <v>74</v>
      </c>
      <c r="J115" s="409">
        <v>8</v>
      </c>
      <c r="K115" s="409">
        <v>1</v>
      </c>
      <c r="L115" s="409">
        <v>54</v>
      </c>
      <c r="M115" s="409">
        <v>13</v>
      </c>
      <c r="N115" s="409">
        <v>0</v>
      </c>
      <c r="O115" s="409">
        <v>5</v>
      </c>
      <c r="P115" s="411">
        <v>1</v>
      </c>
      <c r="Q115" s="346">
        <f>SUM(B115:P115)</f>
        <v>169</v>
      </c>
    </row>
    <row r="116" spans="1:17" s="203" customFormat="1" ht="26.25" hidden="1" thickBot="1" x14ac:dyDescent="0.3">
      <c r="A116" s="93" t="s">
        <v>481</v>
      </c>
      <c r="B116" s="642">
        <f t="shared" ref="B116:Q116" si="13">SUM(B115/B114)</f>
        <v>4.1666666666666664E-2</v>
      </c>
      <c r="C116" s="643">
        <f t="shared" si="13"/>
        <v>2.8571428571428571E-2</v>
      </c>
      <c r="D116" s="643">
        <f t="shared" si="13"/>
        <v>5.4794520547945202E-2</v>
      </c>
      <c r="E116" s="643">
        <f t="shared" si="13"/>
        <v>3.0303030303030304E-2</v>
      </c>
      <c r="F116" s="643">
        <f t="shared" si="13"/>
        <v>0</v>
      </c>
      <c r="G116" s="643">
        <f t="shared" si="13"/>
        <v>0</v>
      </c>
      <c r="H116" s="643">
        <f t="shared" si="13"/>
        <v>0.14285714285714285</v>
      </c>
      <c r="I116" s="643">
        <f t="shared" si="13"/>
        <v>2.6590010779734101E-2</v>
      </c>
      <c r="J116" s="643">
        <f t="shared" si="13"/>
        <v>5.0632911392405063E-2</v>
      </c>
      <c r="K116" s="643">
        <f t="shared" si="13"/>
        <v>2.8571428571428571E-2</v>
      </c>
      <c r="L116" s="643">
        <f t="shared" si="13"/>
        <v>6.2572421784472768E-2</v>
      </c>
      <c r="M116" s="643">
        <f t="shared" si="13"/>
        <v>4.6931407942238268E-2</v>
      </c>
      <c r="N116" s="643">
        <f t="shared" si="13"/>
        <v>0</v>
      </c>
      <c r="O116" s="643">
        <f t="shared" si="13"/>
        <v>3.3783783783783786E-2</v>
      </c>
      <c r="P116" s="644">
        <f t="shared" si="13"/>
        <v>1.9607843137254902E-2</v>
      </c>
      <c r="Q116" s="347">
        <f t="shared" si="13"/>
        <v>3.6611785095320627E-2</v>
      </c>
    </row>
    <row r="117" spans="1:17" s="203" customFormat="1" ht="9.75" hidden="1" customHeight="1" thickBot="1" x14ac:dyDescent="0.3">
      <c r="A117" s="786"/>
      <c r="B117" s="342"/>
      <c r="C117" s="342"/>
      <c r="D117" s="342"/>
      <c r="E117" s="342"/>
      <c r="F117" s="342"/>
      <c r="G117" s="342"/>
      <c r="H117" s="342"/>
      <c r="I117" s="342"/>
      <c r="J117" s="342"/>
      <c r="K117" s="342"/>
      <c r="L117" s="342"/>
      <c r="M117" s="342"/>
      <c r="N117" s="342"/>
      <c r="O117" s="342"/>
      <c r="P117" s="342"/>
      <c r="Q117" s="788"/>
    </row>
    <row r="118" spans="1:17" s="203" customFormat="1" ht="15.75" hidden="1" customHeight="1" thickBot="1" x14ac:dyDescent="0.3">
      <c r="A118" s="2025" t="s">
        <v>116</v>
      </c>
      <c r="B118" s="2026"/>
      <c r="C118" s="2026"/>
      <c r="D118" s="2026"/>
      <c r="E118" s="2026"/>
      <c r="F118" s="2026"/>
      <c r="G118" s="2026"/>
      <c r="H118" s="2026"/>
      <c r="I118" s="2026"/>
      <c r="J118" s="2026"/>
      <c r="K118" s="2026"/>
      <c r="L118" s="2026"/>
      <c r="M118" s="2026"/>
      <c r="N118" s="2026"/>
      <c r="O118" s="2026"/>
      <c r="P118" s="2026"/>
      <c r="Q118" s="2027"/>
    </row>
    <row r="119" spans="1:17" s="203" customFormat="1" ht="24.75" hidden="1" customHeight="1" x14ac:dyDescent="0.25">
      <c r="A119" s="173" t="s">
        <v>479</v>
      </c>
      <c r="B119" s="363">
        <v>24</v>
      </c>
      <c r="C119" s="364">
        <v>70</v>
      </c>
      <c r="D119" s="364">
        <v>73</v>
      </c>
      <c r="E119" s="364">
        <v>66</v>
      </c>
      <c r="F119" s="364">
        <v>16</v>
      </c>
      <c r="G119" s="364">
        <v>5</v>
      </c>
      <c r="H119" s="364">
        <v>28</v>
      </c>
      <c r="I119" s="365">
        <v>2783</v>
      </c>
      <c r="J119" s="364">
        <v>158</v>
      </c>
      <c r="K119" s="364">
        <v>35</v>
      </c>
      <c r="L119" s="364">
        <v>863</v>
      </c>
      <c r="M119" s="364">
        <v>277</v>
      </c>
      <c r="N119" s="364">
        <v>19</v>
      </c>
      <c r="O119" s="364">
        <v>148</v>
      </c>
      <c r="P119" s="366">
        <v>51</v>
      </c>
      <c r="Q119" s="345">
        <f>SUM(B119:P119)</f>
        <v>4616</v>
      </c>
    </row>
    <row r="120" spans="1:17" s="203" customFormat="1" ht="24.75" hidden="1" customHeight="1" x14ac:dyDescent="0.25">
      <c r="A120" s="174" t="s">
        <v>362</v>
      </c>
      <c r="B120" s="408">
        <v>1</v>
      </c>
      <c r="C120" s="409">
        <v>1</v>
      </c>
      <c r="D120" s="409">
        <v>1</v>
      </c>
      <c r="E120" s="409">
        <v>7</v>
      </c>
      <c r="F120" s="409">
        <v>1</v>
      </c>
      <c r="G120" s="409">
        <v>0</v>
      </c>
      <c r="H120" s="409">
        <v>0</v>
      </c>
      <c r="I120" s="410">
        <v>71</v>
      </c>
      <c r="J120" s="409">
        <v>10</v>
      </c>
      <c r="K120" s="409">
        <v>2</v>
      </c>
      <c r="L120" s="409">
        <v>42</v>
      </c>
      <c r="M120" s="409">
        <v>3</v>
      </c>
      <c r="N120" s="409">
        <v>2</v>
      </c>
      <c r="O120" s="409">
        <v>4</v>
      </c>
      <c r="P120" s="411">
        <v>1</v>
      </c>
      <c r="Q120" s="346">
        <f>SUM(B120:P120)</f>
        <v>146</v>
      </c>
    </row>
    <row r="121" spans="1:17" s="203" customFormat="1" ht="27" hidden="1" customHeight="1" thickBot="1" x14ac:dyDescent="0.3">
      <c r="A121" s="93" t="s">
        <v>483</v>
      </c>
      <c r="B121" s="642">
        <f t="shared" ref="B121:Q121" si="14">SUM(B120/B119)</f>
        <v>4.1666666666666664E-2</v>
      </c>
      <c r="C121" s="643">
        <f t="shared" si="14"/>
        <v>1.4285714285714285E-2</v>
      </c>
      <c r="D121" s="643">
        <f t="shared" si="14"/>
        <v>1.3698630136986301E-2</v>
      </c>
      <c r="E121" s="643">
        <f t="shared" si="14"/>
        <v>0.10606060606060606</v>
      </c>
      <c r="F121" s="643">
        <f t="shared" si="14"/>
        <v>6.25E-2</v>
      </c>
      <c r="G121" s="643">
        <f t="shared" si="14"/>
        <v>0</v>
      </c>
      <c r="H121" s="643">
        <f t="shared" si="14"/>
        <v>0</v>
      </c>
      <c r="I121" s="643">
        <f t="shared" si="14"/>
        <v>2.5512037369744878E-2</v>
      </c>
      <c r="J121" s="643">
        <f t="shared" si="14"/>
        <v>6.3291139240506333E-2</v>
      </c>
      <c r="K121" s="643">
        <f t="shared" si="14"/>
        <v>5.7142857142857141E-2</v>
      </c>
      <c r="L121" s="643">
        <f t="shared" si="14"/>
        <v>4.8667439165701043E-2</v>
      </c>
      <c r="M121" s="643">
        <f t="shared" si="14"/>
        <v>1.0830324909747292E-2</v>
      </c>
      <c r="N121" s="643">
        <f t="shared" si="14"/>
        <v>0.10526315789473684</v>
      </c>
      <c r="O121" s="643">
        <f t="shared" si="14"/>
        <v>2.7027027027027029E-2</v>
      </c>
      <c r="P121" s="644">
        <f t="shared" si="14"/>
        <v>1.9607843137254902E-2</v>
      </c>
      <c r="Q121" s="347">
        <f t="shared" si="14"/>
        <v>3.162911611785095E-2</v>
      </c>
    </row>
    <row r="122" spans="1:17" s="203" customFormat="1" ht="19.5" hidden="1" customHeight="1" thickBot="1" x14ac:dyDescent="0.35">
      <c r="A122" s="2106" t="s">
        <v>697</v>
      </c>
      <c r="B122" s="2107"/>
      <c r="C122" s="2107"/>
      <c r="D122" s="2107"/>
      <c r="E122" s="2107"/>
      <c r="F122" s="2107"/>
      <c r="G122" s="2107"/>
      <c r="H122" s="2107"/>
      <c r="I122" s="2107"/>
      <c r="J122" s="2107"/>
      <c r="K122" s="2107"/>
      <c r="L122" s="2107"/>
      <c r="M122" s="2107"/>
      <c r="N122" s="2107"/>
      <c r="O122" s="2107"/>
      <c r="P122" s="2107"/>
      <c r="Q122" s="2108"/>
    </row>
    <row r="123" spans="1:17" s="203" customFormat="1" ht="59.25" hidden="1" customHeight="1" thickBot="1" x14ac:dyDescent="0.3">
      <c r="A123" s="134"/>
      <c r="B123" s="779" t="s">
        <v>80</v>
      </c>
      <c r="C123" s="780" t="s">
        <v>81</v>
      </c>
      <c r="D123" s="780" t="s">
        <v>82</v>
      </c>
      <c r="E123" s="780" t="s">
        <v>83</v>
      </c>
      <c r="F123" s="780" t="s">
        <v>84</v>
      </c>
      <c r="G123" s="780" t="s">
        <v>85</v>
      </c>
      <c r="H123" s="780" t="s">
        <v>86</v>
      </c>
      <c r="I123" s="780" t="s">
        <v>87</v>
      </c>
      <c r="J123" s="780" t="s">
        <v>88</v>
      </c>
      <c r="K123" s="780" t="s">
        <v>89</v>
      </c>
      <c r="L123" s="780" t="s">
        <v>90</v>
      </c>
      <c r="M123" s="780" t="s">
        <v>91</v>
      </c>
      <c r="N123" s="780" t="s">
        <v>92</v>
      </c>
      <c r="O123" s="780" t="s">
        <v>93</v>
      </c>
      <c r="P123" s="781" t="s">
        <v>94</v>
      </c>
      <c r="Q123" s="74" t="s">
        <v>95</v>
      </c>
    </row>
    <row r="124" spans="1:17" s="203" customFormat="1" ht="15.75" hidden="1" thickBot="1" x14ac:dyDescent="0.3">
      <c r="A124" s="2025" t="s">
        <v>265</v>
      </c>
      <c r="B124" s="2026"/>
      <c r="C124" s="2026"/>
      <c r="D124" s="2026"/>
      <c r="E124" s="2026"/>
      <c r="F124" s="2026"/>
      <c r="G124" s="2026"/>
      <c r="H124" s="2026"/>
      <c r="I124" s="2026"/>
      <c r="J124" s="2026"/>
      <c r="K124" s="2026"/>
      <c r="L124" s="2026"/>
      <c r="M124" s="2026"/>
      <c r="N124" s="2026"/>
      <c r="O124" s="2026"/>
      <c r="P124" s="2026"/>
      <c r="Q124" s="2027"/>
    </row>
    <row r="125" spans="1:17" s="203" customFormat="1" ht="24.75" hidden="1" customHeight="1" x14ac:dyDescent="0.25">
      <c r="A125" s="173" t="s">
        <v>478</v>
      </c>
      <c r="B125" s="1162">
        <v>146</v>
      </c>
      <c r="C125" s="1149">
        <v>553</v>
      </c>
      <c r="D125" s="1149">
        <v>504</v>
      </c>
      <c r="E125" s="1149">
        <v>284</v>
      </c>
      <c r="F125" s="1149">
        <v>177</v>
      </c>
      <c r="G125" s="1149">
        <v>35</v>
      </c>
      <c r="H125" s="1149">
        <v>110</v>
      </c>
      <c r="I125" s="1149">
        <v>20090</v>
      </c>
      <c r="J125" s="1149">
        <v>928</v>
      </c>
      <c r="K125" s="1149">
        <v>449</v>
      </c>
      <c r="L125" s="1149">
        <v>5317</v>
      </c>
      <c r="M125" s="1149">
        <v>1735</v>
      </c>
      <c r="N125" s="1149">
        <v>119</v>
      </c>
      <c r="O125" s="1149">
        <v>874</v>
      </c>
      <c r="P125" s="1163">
        <v>651</v>
      </c>
      <c r="Q125" s="345">
        <f>SUM(B125:P125)</f>
        <v>31972</v>
      </c>
    </row>
    <row r="126" spans="1:17" s="203" customFormat="1" ht="24.75" hidden="1" customHeight="1" thickBot="1" x14ac:dyDescent="0.3">
      <c r="A126" s="93" t="s">
        <v>363</v>
      </c>
      <c r="B126" s="268">
        <f>SUM(B125/Q125)</f>
        <v>4.566495683723258E-3</v>
      </c>
      <c r="C126" s="299">
        <f>SUM(C125/Q125)</f>
        <v>1.7296384336294258E-2</v>
      </c>
      <c r="D126" s="299">
        <f>SUM(D125/Q125)</f>
        <v>1.576379331915426E-2</v>
      </c>
      <c r="E126" s="299">
        <f>SUM(E125/Q125)</f>
        <v>8.8827724258726381E-3</v>
      </c>
      <c r="F126" s="299">
        <f>SUM(F125/Q125)</f>
        <v>5.5360940823220321E-3</v>
      </c>
      <c r="G126" s="299">
        <f>SUM(G125/Q125)</f>
        <v>1.0947078693857124E-3</v>
      </c>
      <c r="H126" s="299">
        <f>SUM(H125/Q125)</f>
        <v>3.4405104466408106E-3</v>
      </c>
      <c r="I126" s="299">
        <f>SUM(I125/Q125)</f>
        <v>0.62836231702739898</v>
      </c>
      <c r="J126" s="299">
        <f>SUM(J125/Q125)</f>
        <v>2.9025397222569749E-2</v>
      </c>
      <c r="K126" s="299">
        <f>SUM(K125/Q125)</f>
        <v>1.4043538095833854E-2</v>
      </c>
      <c r="L126" s="299">
        <f>SUM(L125/Q125)</f>
        <v>0.16630176404353811</v>
      </c>
      <c r="M126" s="299">
        <f>SUM(M125/Q125)</f>
        <v>5.4266232953834606E-2</v>
      </c>
      <c r="N126" s="299">
        <f>SUM(N125/Q125)</f>
        <v>3.7220067559114224E-3</v>
      </c>
      <c r="O126" s="299">
        <f>SUM(O125/Q125)</f>
        <v>2.7336419366946078E-2</v>
      </c>
      <c r="P126" s="300">
        <f>SUM(P125/Q125)</f>
        <v>2.0361566370574253E-2</v>
      </c>
      <c r="Q126" s="782">
        <f>SUM(B126:P126)</f>
        <v>1</v>
      </c>
    </row>
    <row r="127" spans="1:17" s="203" customFormat="1" ht="9.75" hidden="1" customHeight="1" thickBot="1" x14ac:dyDescent="0.3">
      <c r="A127" s="786"/>
      <c r="B127" s="787"/>
      <c r="C127" s="787"/>
      <c r="D127" s="787"/>
      <c r="E127" s="787"/>
      <c r="F127" s="787"/>
      <c r="G127" s="787" t="s">
        <v>606</v>
      </c>
      <c r="H127" s="787"/>
      <c r="I127" s="787"/>
      <c r="J127" s="787"/>
      <c r="K127" s="787"/>
      <c r="L127" s="787"/>
      <c r="M127" s="787"/>
      <c r="N127" s="787"/>
      <c r="O127" s="787"/>
      <c r="P127" s="787"/>
      <c r="Q127" s="788"/>
    </row>
    <row r="128" spans="1:17" s="203" customFormat="1" ht="15.75" hidden="1" thickBot="1" x14ac:dyDescent="0.3">
      <c r="A128" s="2025" t="s">
        <v>269</v>
      </c>
      <c r="B128" s="2026"/>
      <c r="C128" s="2026"/>
      <c r="D128" s="2026"/>
      <c r="E128" s="2026"/>
      <c r="F128" s="2026"/>
      <c r="G128" s="2026"/>
      <c r="H128" s="2026"/>
      <c r="I128" s="2026"/>
      <c r="J128" s="2026"/>
      <c r="K128" s="2026"/>
      <c r="L128" s="2026"/>
      <c r="M128" s="2026"/>
      <c r="N128" s="2026"/>
      <c r="O128" s="2026"/>
      <c r="P128" s="2026"/>
      <c r="Q128" s="2027"/>
    </row>
    <row r="129" spans="1:17" s="203" customFormat="1" ht="24.75" hidden="1" customHeight="1" x14ac:dyDescent="0.25">
      <c r="A129" s="173" t="s">
        <v>479</v>
      </c>
      <c r="B129" s="1147">
        <v>10</v>
      </c>
      <c r="C129" s="1148">
        <v>72</v>
      </c>
      <c r="D129" s="1148">
        <v>73</v>
      </c>
      <c r="E129" s="1148">
        <v>58</v>
      </c>
      <c r="F129" s="1148">
        <v>18</v>
      </c>
      <c r="G129" s="1148">
        <v>2</v>
      </c>
      <c r="H129" s="1148">
        <v>25</v>
      </c>
      <c r="I129" s="1149">
        <v>3052</v>
      </c>
      <c r="J129" s="1148">
        <v>168</v>
      </c>
      <c r="K129" s="1148">
        <v>28</v>
      </c>
      <c r="L129" s="1148">
        <v>959</v>
      </c>
      <c r="M129" s="1148">
        <v>303</v>
      </c>
      <c r="N129" s="1148">
        <v>13</v>
      </c>
      <c r="O129" s="1148">
        <v>122</v>
      </c>
      <c r="P129" s="1150">
        <v>47</v>
      </c>
      <c r="Q129" s="345">
        <f>SUM(B129:P129)</f>
        <v>4950</v>
      </c>
    </row>
    <row r="130" spans="1:17" s="203" customFormat="1" ht="24.75" hidden="1" customHeight="1" thickBot="1" x14ac:dyDescent="0.3">
      <c r="A130" s="93" t="s">
        <v>351</v>
      </c>
      <c r="B130" s="268">
        <f>SUM(B129/Q129)</f>
        <v>2.0202020202020202E-3</v>
      </c>
      <c r="C130" s="299">
        <f>SUM(C129/Q129)</f>
        <v>1.4545454545454545E-2</v>
      </c>
      <c r="D130" s="299">
        <f>SUM(D129/Q129)</f>
        <v>1.4747474747474747E-2</v>
      </c>
      <c r="E130" s="299">
        <f>SUM(E129/Q129)</f>
        <v>1.1717171717171718E-2</v>
      </c>
      <c r="F130" s="299">
        <f>SUM(F129/Q129)</f>
        <v>3.6363636363636364E-3</v>
      </c>
      <c r="G130" s="299">
        <f>SUM(G129/Q129)</f>
        <v>4.0404040404040404E-4</v>
      </c>
      <c r="H130" s="299">
        <f>SUM(H129/Q129)</f>
        <v>5.0505050505050509E-3</v>
      </c>
      <c r="I130" s="299">
        <f>SUM(I129/Q129)</f>
        <v>0.61656565656565654</v>
      </c>
      <c r="J130" s="299">
        <f>SUM(J129/Q129)</f>
        <v>3.3939393939393943E-2</v>
      </c>
      <c r="K130" s="299">
        <f>SUM(K129/Q129)</f>
        <v>5.6565656565656566E-3</v>
      </c>
      <c r="L130" s="299">
        <f>SUM(L129/Q129)</f>
        <v>0.19373737373737374</v>
      </c>
      <c r="M130" s="299">
        <f>SUM(M129/Q129)</f>
        <v>6.1212121212121211E-2</v>
      </c>
      <c r="N130" s="299">
        <f>SUM(N129/Q129)</f>
        <v>2.6262626262626263E-3</v>
      </c>
      <c r="O130" s="299">
        <f>SUM(O129/Q129)</f>
        <v>2.4646464646464646E-2</v>
      </c>
      <c r="P130" s="300">
        <f>SUM(P129/Q129)</f>
        <v>9.4949494949494954E-3</v>
      </c>
      <c r="Q130" s="782">
        <f>SUM(B130:P130)</f>
        <v>1</v>
      </c>
    </row>
    <row r="131" spans="1:17" s="203" customFormat="1" ht="10.5" hidden="1" customHeight="1" thickBot="1" x14ac:dyDescent="0.3">
      <c r="A131" s="786"/>
      <c r="B131" s="342"/>
      <c r="C131" s="342"/>
      <c r="D131" s="342"/>
      <c r="E131" s="342"/>
      <c r="F131" s="342"/>
      <c r="G131" s="342"/>
      <c r="H131" s="342"/>
      <c r="I131" s="342"/>
      <c r="J131" s="342"/>
      <c r="K131" s="342"/>
      <c r="L131" s="342"/>
      <c r="M131" s="342"/>
      <c r="N131" s="342"/>
      <c r="O131" s="342"/>
      <c r="P131" s="342"/>
      <c r="Q131" s="788"/>
    </row>
    <row r="132" spans="1:17" s="203" customFormat="1" ht="15.75" hidden="1" customHeight="1" thickBot="1" x14ac:dyDescent="0.3">
      <c r="A132" s="2025" t="s">
        <v>113</v>
      </c>
      <c r="B132" s="2026"/>
      <c r="C132" s="2026"/>
      <c r="D132" s="2026"/>
      <c r="E132" s="2026"/>
      <c r="F132" s="2026"/>
      <c r="G132" s="2026"/>
      <c r="H132" s="2026"/>
      <c r="I132" s="2026"/>
      <c r="J132" s="2026"/>
      <c r="K132" s="2026"/>
      <c r="L132" s="2026"/>
      <c r="M132" s="2026"/>
      <c r="N132" s="2026"/>
      <c r="O132" s="2026"/>
      <c r="P132" s="2026"/>
      <c r="Q132" s="2027"/>
    </row>
    <row r="133" spans="1:17" s="203" customFormat="1" ht="24.75" hidden="1" customHeight="1" x14ac:dyDescent="0.25">
      <c r="A133" s="173" t="s">
        <v>479</v>
      </c>
      <c r="B133" s="1147">
        <v>10</v>
      </c>
      <c r="C133" s="1148">
        <v>72</v>
      </c>
      <c r="D133" s="1148">
        <v>73</v>
      </c>
      <c r="E133" s="1148">
        <v>58</v>
      </c>
      <c r="F133" s="1148">
        <v>18</v>
      </c>
      <c r="G133" s="1148">
        <v>2</v>
      </c>
      <c r="H133" s="1148">
        <v>25</v>
      </c>
      <c r="I133" s="1149">
        <v>3052</v>
      </c>
      <c r="J133" s="1148">
        <v>168</v>
      </c>
      <c r="K133" s="1148">
        <v>28</v>
      </c>
      <c r="L133" s="1148">
        <v>959</v>
      </c>
      <c r="M133" s="1148">
        <v>303</v>
      </c>
      <c r="N133" s="1148">
        <v>13</v>
      </c>
      <c r="O133" s="1148">
        <v>122</v>
      </c>
      <c r="P133" s="1150">
        <v>47</v>
      </c>
      <c r="Q133" s="345">
        <f>SUM(B133:P133)</f>
        <v>4950</v>
      </c>
    </row>
    <row r="134" spans="1:17" s="203" customFormat="1" ht="24.75" hidden="1" customHeight="1" x14ac:dyDescent="0.25">
      <c r="A134" s="174" t="s">
        <v>364</v>
      </c>
      <c r="B134" s="1151">
        <v>0</v>
      </c>
      <c r="C134" s="1152">
        <v>2</v>
      </c>
      <c r="D134" s="1152">
        <v>4</v>
      </c>
      <c r="E134" s="1152">
        <v>1</v>
      </c>
      <c r="F134" s="1152">
        <v>0</v>
      </c>
      <c r="G134" s="1152">
        <v>0</v>
      </c>
      <c r="H134" s="1152">
        <v>0</v>
      </c>
      <c r="I134" s="1153">
        <v>31</v>
      </c>
      <c r="J134" s="1152">
        <v>0</v>
      </c>
      <c r="K134" s="1152">
        <v>0</v>
      </c>
      <c r="L134" s="1152">
        <v>62</v>
      </c>
      <c r="M134" s="1152">
        <v>4</v>
      </c>
      <c r="N134" s="1152">
        <v>0</v>
      </c>
      <c r="O134" s="1152">
        <v>1</v>
      </c>
      <c r="P134" s="1154">
        <v>4</v>
      </c>
      <c r="Q134" s="346">
        <f>SUM(B134:P134)</f>
        <v>109</v>
      </c>
    </row>
    <row r="135" spans="1:17" s="203" customFormat="1" ht="26.25" hidden="1" thickBot="1" x14ac:dyDescent="0.3">
      <c r="A135" s="93" t="s">
        <v>480</v>
      </c>
      <c r="B135" s="266">
        <f t="shared" ref="B135:Q135" si="15">SUM(B134/B133)</f>
        <v>0</v>
      </c>
      <c r="C135" s="267">
        <f t="shared" si="15"/>
        <v>2.7777777777777776E-2</v>
      </c>
      <c r="D135" s="267">
        <f t="shared" si="15"/>
        <v>5.4794520547945202E-2</v>
      </c>
      <c r="E135" s="267">
        <f t="shared" si="15"/>
        <v>1.7241379310344827E-2</v>
      </c>
      <c r="F135" s="267">
        <f t="shared" si="15"/>
        <v>0</v>
      </c>
      <c r="G135" s="267">
        <f t="shared" si="15"/>
        <v>0</v>
      </c>
      <c r="H135" s="267">
        <f t="shared" si="15"/>
        <v>0</v>
      </c>
      <c r="I135" s="267">
        <f t="shared" si="15"/>
        <v>1.0157273918741808E-2</v>
      </c>
      <c r="J135" s="267">
        <f t="shared" si="15"/>
        <v>0</v>
      </c>
      <c r="K135" s="267">
        <f t="shared" si="15"/>
        <v>0</v>
      </c>
      <c r="L135" s="267">
        <f t="shared" si="15"/>
        <v>6.4650677789363925E-2</v>
      </c>
      <c r="M135" s="267">
        <f t="shared" si="15"/>
        <v>1.3201320132013201E-2</v>
      </c>
      <c r="N135" s="267">
        <f t="shared" si="15"/>
        <v>0</v>
      </c>
      <c r="O135" s="267">
        <f t="shared" si="15"/>
        <v>8.1967213114754103E-3</v>
      </c>
      <c r="P135" s="172">
        <f t="shared" si="15"/>
        <v>8.5106382978723402E-2</v>
      </c>
      <c r="Q135" s="347">
        <f t="shared" si="15"/>
        <v>2.202020202020202E-2</v>
      </c>
    </row>
    <row r="136" spans="1:17" s="203" customFormat="1" ht="9.75" hidden="1" customHeight="1" thickBot="1" x14ac:dyDescent="0.3">
      <c r="A136" s="786"/>
      <c r="B136" s="342"/>
      <c r="C136" s="342"/>
      <c r="D136" s="342"/>
      <c r="E136" s="342"/>
      <c r="F136" s="342"/>
      <c r="G136" s="342"/>
      <c r="H136" s="342"/>
      <c r="I136" s="342"/>
      <c r="J136" s="342"/>
      <c r="K136" s="342"/>
      <c r="L136" s="342"/>
      <c r="M136" s="342"/>
      <c r="N136" s="342"/>
      <c r="O136" s="342"/>
      <c r="P136" s="342"/>
      <c r="Q136" s="788"/>
    </row>
    <row r="137" spans="1:17" s="203" customFormat="1" ht="15.75" hidden="1" customHeight="1" thickBot="1" x14ac:dyDescent="0.3">
      <c r="A137" s="2025" t="s">
        <v>115</v>
      </c>
      <c r="B137" s="2026"/>
      <c r="C137" s="2026"/>
      <c r="D137" s="2026"/>
      <c r="E137" s="2026"/>
      <c r="F137" s="2026"/>
      <c r="G137" s="2026"/>
      <c r="H137" s="2026"/>
      <c r="I137" s="2026"/>
      <c r="J137" s="2026"/>
      <c r="K137" s="2026"/>
      <c r="L137" s="2026"/>
      <c r="M137" s="2026"/>
      <c r="N137" s="2026"/>
      <c r="O137" s="2026"/>
      <c r="P137" s="2026"/>
      <c r="Q137" s="2027"/>
    </row>
    <row r="138" spans="1:17" s="203" customFormat="1" ht="24.75" hidden="1" customHeight="1" x14ac:dyDescent="0.25">
      <c r="A138" s="173" t="s">
        <v>479</v>
      </c>
      <c r="B138" s="1147">
        <v>10</v>
      </c>
      <c r="C138" s="1148">
        <v>72</v>
      </c>
      <c r="D138" s="1148">
        <v>73</v>
      </c>
      <c r="E138" s="1148">
        <v>58</v>
      </c>
      <c r="F138" s="1148">
        <v>18</v>
      </c>
      <c r="G138" s="1148">
        <v>2</v>
      </c>
      <c r="H138" s="1148">
        <v>25</v>
      </c>
      <c r="I138" s="1149">
        <v>3052</v>
      </c>
      <c r="J138" s="1148">
        <v>168</v>
      </c>
      <c r="K138" s="1148">
        <v>28</v>
      </c>
      <c r="L138" s="1148">
        <v>959</v>
      </c>
      <c r="M138" s="1148">
        <v>303</v>
      </c>
      <c r="N138" s="1148">
        <v>13</v>
      </c>
      <c r="O138" s="1148">
        <v>122</v>
      </c>
      <c r="P138" s="1150">
        <v>47</v>
      </c>
      <c r="Q138" s="345">
        <f>SUM(B138:P138)</f>
        <v>4950</v>
      </c>
    </row>
    <row r="139" spans="1:17" s="203" customFormat="1" ht="24.75" hidden="1" customHeight="1" x14ac:dyDescent="0.25">
      <c r="A139" s="174" t="s">
        <v>386</v>
      </c>
      <c r="B139" s="1151">
        <v>0</v>
      </c>
      <c r="C139" s="1152">
        <v>8</v>
      </c>
      <c r="D139" s="1152">
        <v>5</v>
      </c>
      <c r="E139" s="1152">
        <v>2</v>
      </c>
      <c r="F139" s="1152">
        <v>0</v>
      </c>
      <c r="G139" s="1152">
        <v>0</v>
      </c>
      <c r="H139" s="1152">
        <v>0</v>
      </c>
      <c r="I139" s="1153">
        <v>99</v>
      </c>
      <c r="J139" s="1152">
        <v>2</v>
      </c>
      <c r="K139" s="1152">
        <v>1</v>
      </c>
      <c r="L139" s="1152">
        <v>48</v>
      </c>
      <c r="M139" s="1152">
        <v>5</v>
      </c>
      <c r="N139" s="1152">
        <v>0</v>
      </c>
      <c r="O139" s="1152">
        <v>2</v>
      </c>
      <c r="P139" s="1154">
        <v>4</v>
      </c>
      <c r="Q139" s="346">
        <f>SUM(B139:P139)</f>
        <v>176</v>
      </c>
    </row>
    <row r="140" spans="1:17" s="203" customFormat="1" ht="26.25" hidden="1" thickBot="1" x14ac:dyDescent="0.3">
      <c r="A140" s="93" t="s">
        <v>481</v>
      </c>
      <c r="B140" s="266">
        <f t="shared" ref="B140:Q140" si="16">SUM(B139/B138)</f>
        <v>0</v>
      </c>
      <c r="C140" s="267">
        <f t="shared" si="16"/>
        <v>0.1111111111111111</v>
      </c>
      <c r="D140" s="267">
        <f t="shared" si="16"/>
        <v>6.8493150684931503E-2</v>
      </c>
      <c r="E140" s="267">
        <f t="shared" si="16"/>
        <v>3.4482758620689655E-2</v>
      </c>
      <c r="F140" s="267">
        <f t="shared" si="16"/>
        <v>0</v>
      </c>
      <c r="G140" s="267">
        <f t="shared" si="16"/>
        <v>0</v>
      </c>
      <c r="H140" s="267">
        <f t="shared" si="16"/>
        <v>0</v>
      </c>
      <c r="I140" s="267">
        <f t="shared" si="16"/>
        <v>3.2437745740498035E-2</v>
      </c>
      <c r="J140" s="267">
        <f t="shared" si="16"/>
        <v>1.1904761904761904E-2</v>
      </c>
      <c r="K140" s="267">
        <f t="shared" si="16"/>
        <v>3.5714285714285712E-2</v>
      </c>
      <c r="L140" s="267">
        <f t="shared" si="16"/>
        <v>5.0052137643378521E-2</v>
      </c>
      <c r="M140" s="267">
        <f t="shared" si="16"/>
        <v>1.65016501650165E-2</v>
      </c>
      <c r="N140" s="267">
        <f t="shared" si="16"/>
        <v>0</v>
      </c>
      <c r="O140" s="267">
        <f t="shared" si="16"/>
        <v>1.6393442622950821E-2</v>
      </c>
      <c r="P140" s="172">
        <f t="shared" si="16"/>
        <v>8.5106382978723402E-2</v>
      </c>
      <c r="Q140" s="347">
        <f t="shared" si="16"/>
        <v>3.5555555555555556E-2</v>
      </c>
    </row>
    <row r="141" spans="1:17" s="203" customFormat="1" ht="9.75" hidden="1" customHeight="1" thickBot="1" x14ac:dyDescent="0.3">
      <c r="A141" s="786"/>
      <c r="B141" s="342"/>
      <c r="C141" s="342"/>
      <c r="D141" s="342"/>
      <c r="E141" s="342"/>
      <c r="F141" s="342"/>
      <c r="G141" s="342"/>
      <c r="H141" s="342"/>
      <c r="I141" s="342"/>
      <c r="J141" s="342"/>
      <c r="K141" s="342"/>
      <c r="L141" s="342"/>
      <c r="M141" s="342"/>
      <c r="N141" s="342"/>
      <c r="O141" s="342"/>
      <c r="P141" s="342"/>
      <c r="Q141" s="788"/>
    </row>
    <row r="142" spans="1:17" s="203" customFormat="1" ht="15.75" hidden="1" customHeight="1" thickBot="1" x14ac:dyDescent="0.3">
      <c r="A142" s="2025" t="s">
        <v>116</v>
      </c>
      <c r="B142" s="2026"/>
      <c r="C142" s="2026"/>
      <c r="D142" s="2026"/>
      <c r="E142" s="2026"/>
      <c r="F142" s="2026"/>
      <c r="G142" s="2026"/>
      <c r="H142" s="2026"/>
      <c r="I142" s="2026"/>
      <c r="J142" s="2026"/>
      <c r="K142" s="2026"/>
      <c r="L142" s="2026"/>
      <c r="M142" s="2026"/>
      <c r="N142" s="2026"/>
      <c r="O142" s="2026"/>
      <c r="P142" s="2026"/>
      <c r="Q142" s="2027"/>
    </row>
    <row r="143" spans="1:17" s="203" customFormat="1" ht="24.75" hidden="1" customHeight="1" x14ac:dyDescent="0.25">
      <c r="A143" s="173" t="s">
        <v>479</v>
      </c>
      <c r="B143" s="1147">
        <v>10</v>
      </c>
      <c r="C143" s="1148">
        <v>72</v>
      </c>
      <c r="D143" s="1148">
        <v>73</v>
      </c>
      <c r="E143" s="1148">
        <v>58</v>
      </c>
      <c r="F143" s="1148">
        <v>18</v>
      </c>
      <c r="G143" s="1148">
        <v>2</v>
      </c>
      <c r="H143" s="1148">
        <v>25</v>
      </c>
      <c r="I143" s="1149">
        <v>3052</v>
      </c>
      <c r="J143" s="1148">
        <v>168</v>
      </c>
      <c r="K143" s="1148">
        <v>28</v>
      </c>
      <c r="L143" s="1148">
        <v>959</v>
      </c>
      <c r="M143" s="1148">
        <v>303</v>
      </c>
      <c r="N143" s="1148">
        <v>13</v>
      </c>
      <c r="O143" s="1148">
        <v>122</v>
      </c>
      <c r="P143" s="1150">
        <v>47</v>
      </c>
      <c r="Q143" s="345">
        <f>SUM(B143:P143)</f>
        <v>4950</v>
      </c>
    </row>
    <row r="144" spans="1:17" s="203" customFormat="1" ht="24.75" hidden="1" customHeight="1" x14ac:dyDescent="0.25">
      <c r="A144" s="174" t="s">
        <v>362</v>
      </c>
      <c r="B144" s="1151">
        <v>1</v>
      </c>
      <c r="C144" s="1152">
        <v>2</v>
      </c>
      <c r="D144" s="1152">
        <v>1</v>
      </c>
      <c r="E144" s="1152">
        <v>0</v>
      </c>
      <c r="F144" s="1152">
        <v>0</v>
      </c>
      <c r="G144" s="1152">
        <v>0</v>
      </c>
      <c r="H144" s="1152">
        <v>0</v>
      </c>
      <c r="I144" s="1153">
        <v>80</v>
      </c>
      <c r="J144" s="1152">
        <v>1</v>
      </c>
      <c r="K144" s="1152">
        <v>0</v>
      </c>
      <c r="L144" s="1152">
        <v>62</v>
      </c>
      <c r="M144" s="1152">
        <v>7</v>
      </c>
      <c r="N144" s="1152">
        <v>0</v>
      </c>
      <c r="O144" s="1152">
        <v>7</v>
      </c>
      <c r="P144" s="1154">
        <v>0</v>
      </c>
      <c r="Q144" s="346">
        <f>SUM(B144:P144)</f>
        <v>161</v>
      </c>
    </row>
    <row r="145" spans="1:17" s="203" customFormat="1" ht="27" hidden="1" customHeight="1" thickBot="1" x14ac:dyDescent="0.3">
      <c r="A145" s="93" t="s">
        <v>483</v>
      </c>
      <c r="B145" s="266">
        <f t="shared" ref="B145:Q145" si="17">SUM(B144/B143)</f>
        <v>0.1</v>
      </c>
      <c r="C145" s="267">
        <f t="shared" si="17"/>
        <v>2.7777777777777776E-2</v>
      </c>
      <c r="D145" s="267">
        <f t="shared" si="17"/>
        <v>1.3698630136986301E-2</v>
      </c>
      <c r="E145" s="267">
        <f t="shared" si="17"/>
        <v>0</v>
      </c>
      <c r="F145" s="267">
        <f t="shared" si="17"/>
        <v>0</v>
      </c>
      <c r="G145" s="267">
        <f t="shared" si="17"/>
        <v>0</v>
      </c>
      <c r="H145" s="267">
        <f t="shared" si="17"/>
        <v>0</v>
      </c>
      <c r="I145" s="267">
        <f t="shared" si="17"/>
        <v>2.621231979030144E-2</v>
      </c>
      <c r="J145" s="267">
        <f t="shared" si="17"/>
        <v>5.9523809523809521E-3</v>
      </c>
      <c r="K145" s="267">
        <f t="shared" si="17"/>
        <v>0</v>
      </c>
      <c r="L145" s="267">
        <f t="shared" si="17"/>
        <v>6.4650677789363925E-2</v>
      </c>
      <c r="M145" s="267">
        <f t="shared" si="17"/>
        <v>2.3102310231023101E-2</v>
      </c>
      <c r="N145" s="267">
        <f t="shared" si="17"/>
        <v>0</v>
      </c>
      <c r="O145" s="267">
        <f t="shared" si="17"/>
        <v>5.737704918032787E-2</v>
      </c>
      <c r="P145" s="172">
        <f t="shared" si="17"/>
        <v>0</v>
      </c>
      <c r="Q145" s="347">
        <f t="shared" si="17"/>
        <v>3.2525252525252527E-2</v>
      </c>
    </row>
    <row r="146" spans="1:17" s="203" customFormat="1" ht="19.5" hidden="1" customHeight="1" thickBot="1" x14ac:dyDescent="0.35">
      <c r="A146" s="2106" t="s">
        <v>698</v>
      </c>
      <c r="B146" s="2107"/>
      <c r="C146" s="2107"/>
      <c r="D146" s="2107"/>
      <c r="E146" s="2107"/>
      <c r="F146" s="2107"/>
      <c r="G146" s="2107"/>
      <c r="H146" s="2107"/>
      <c r="I146" s="2107"/>
      <c r="J146" s="2107"/>
      <c r="K146" s="2107"/>
      <c r="L146" s="2107"/>
      <c r="M146" s="2107"/>
      <c r="N146" s="2107"/>
      <c r="O146" s="2107"/>
      <c r="P146" s="2107"/>
      <c r="Q146" s="2108"/>
    </row>
    <row r="147" spans="1:17" s="203" customFormat="1" ht="59.25" hidden="1" customHeight="1" thickBot="1" x14ac:dyDescent="0.3">
      <c r="A147" s="134"/>
      <c r="B147" s="779" t="s">
        <v>80</v>
      </c>
      <c r="C147" s="780" t="s">
        <v>81</v>
      </c>
      <c r="D147" s="780" t="s">
        <v>82</v>
      </c>
      <c r="E147" s="780" t="s">
        <v>83</v>
      </c>
      <c r="F147" s="780" t="s">
        <v>84</v>
      </c>
      <c r="G147" s="780" t="s">
        <v>85</v>
      </c>
      <c r="H147" s="780" t="s">
        <v>86</v>
      </c>
      <c r="I147" s="780" t="s">
        <v>87</v>
      </c>
      <c r="J147" s="780" t="s">
        <v>88</v>
      </c>
      <c r="K147" s="780" t="s">
        <v>89</v>
      </c>
      <c r="L147" s="780" t="s">
        <v>90</v>
      </c>
      <c r="M147" s="780" t="s">
        <v>91</v>
      </c>
      <c r="N147" s="780" t="s">
        <v>92</v>
      </c>
      <c r="O147" s="780" t="s">
        <v>93</v>
      </c>
      <c r="P147" s="781" t="s">
        <v>94</v>
      </c>
      <c r="Q147" s="74" t="s">
        <v>95</v>
      </c>
    </row>
    <row r="148" spans="1:17" s="203" customFormat="1" ht="15.75" hidden="1" thickBot="1" x14ac:dyDescent="0.3">
      <c r="A148" s="2025" t="s">
        <v>265</v>
      </c>
      <c r="B148" s="2026"/>
      <c r="C148" s="2026"/>
      <c r="D148" s="2026"/>
      <c r="E148" s="2026"/>
      <c r="F148" s="2026"/>
      <c r="G148" s="2026"/>
      <c r="H148" s="2026"/>
      <c r="I148" s="2026"/>
      <c r="J148" s="2026"/>
      <c r="K148" s="2026"/>
      <c r="L148" s="2026"/>
      <c r="M148" s="2026"/>
      <c r="N148" s="2026"/>
      <c r="O148" s="2026"/>
      <c r="P148" s="2026"/>
      <c r="Q148" s="2027"/>
    </row>
    <row r="149" spans="1:17" s="203" customFormat="1" ht="24.75" hidden="1" customHeight="1" x14ac:dyDescent="0.25">
      <c r="A149" s="173" t="s">
        <v>478</v>
      </c>
      <c r="B149" s="1147">
        <v>182</v>
      </c>
      <c r="C149" s="1148">
        <v>541</v>
      </c>
      <c r="D149" s="1148">
        <v>532</v>
      </c>
      <c r="E149" s="1148">
        <v>276</v>
      </c>
      <c r="F149" s="1148">
        <v>153</v>
      </c>
      <c r="G149" s="1148">
        <v>51</v>
      </c>
      <c r="H149" s="1148">
        <v>147</v>
      </c>
      <c r="I149" s="1149">
        <v>19199</v>
      </c>
      <c r="J149" s="1148">
        <v>1002</v>
      </c>
      <c r="K149" s="1148">
        <v>453</v>
      </c>
      <c r="L149" s="1149">
        <v>5255</v>
      </c>
      <c r="M149" s="1149">
        <v>1696</v>
      </c>
      <c r="N149" s="1148">
        <v>126</v>
      </c>
      <c r="O149" s="1148">
        <v>791</v>
      </c>
      <c r="P149" s="1150">
        <v>607</v>
      </c>
      <c r="Q149" s="345">
        <f>SUM(B149:P149)</f>
        <v>31011</v>
      </c>
    </row>
    <row r="150" spans="1:17" s="203" customFormat="1" ht="24.75" hidden="1" customHeight="1" thickBot="1" x14ac:dyDescent="0.3">
      <c r="A150" s="93" t="s">
        <v>363</v>
      </c>
      <c r="B150" s="268">
        <f>SUM(B149/Q149)</f>
        <v>5.8688852342717104E-3</v>
      </c>
      <c r="C150" s="299">
        <f>SUM(C149/Q149)</f>
        <v>1.7445422591983489E-2</v>
      </c>
      <c r="D150" s="299">
        <f>SUM(D149/Q149)</f>
        <v>1.7155202992486539E-2</v>
      </c>
      <c r="E150" s="299">
        <f>SUM(E149/Q149)</f>
        <v>8.9000677179065495E-3</v>
      </c>
      <c r="F150" s="299">
        <f>SUM(F149/Q149)</f>
        <v>4.9337331914481959E-3</v>
      </c>
      <c r="G150" s="299">
        <v>1E-3</v>
      </c>
      <c r="H150" s="299">
        <f>SUM(H149/Q149)</f>
        <v>4.7402534584502273E-3</v>
      </c>
      <c r="I150" s="299">
        <f>SUM(I149/Q149)</f>
        <v>0.61910289897133275</v>
      </c>
      <c r="J150" s="299">
        <f>SUM(J149/Q149)</f>
        <v>3.2311115410660736E-2</v>
      </c>
      <c r="K150" s="299">
        <f>SUM(K149/Q149)</f>
        <v>1.4607719841346619E-2</v>
      </c>
      <c r="L150" s="299">
        <f>SUM(L149/Q149)</f>
        <v>0.16945599948405404</v>
      </c>
      <c r="M150" s="299">
        <f>SUM(M149/Q149)</f>
        <v>5.4690271194092421E-2</v>
      </c>
      <c r="N150" s="299">
        <f>SUM(N149/Q149)</f>
        <v>4.0630743929573375E-3</v>
      </c>
      <c r="O150" s="299">
        <f>SUM(O149/Q149)</f>
        <v>2.5507078133565508E-2</v>
      </c>
      <c r="P150" s="300">
        <f>SUM(P149/Q149)</f>
        <v>1.9573699654961144E-2</v>
      </c>
      <c r="Q150" s="782">
        <f>SUM(B150:P150)</f>
        <v>0.99935542226951735</v>
      </c>
    </row>
    <row r="151" spans="1:17" s="203" customFormat="1" ht="9.75" hidden="1" customHeight="1" thickBot="1" x14ac:dyDescent="0.3">
      <c r="A151" s="786"/>
      <c r="B151" s="787"/>
      <c r="C151" s="787"/>
      <c r="D151" s="787"/>
      <c r="E151" s="787"/>
      <c r="F151" s="787"/>
      <c r="G151" s="787"/>
      <c r="H151" s="787"/>
      <c r="I151" s="787"/>
      <c r="J151" s="787"/>
      <c r="K151" s="787"/>
      <c r="L151" s="787"/>
      <c r="M151" s="787"/>
      <c r="N151" s="787"/>
      <c r="O151" s="787"/>
      <c r="P151" s="787"/>
      <c r="Q151" s="788"/>
    </row>
    <row r="152" spans="1:17" s="203" customFormat="1" ht="15.75" hidden="1" thickBot="1" x14ac:dyDescent="0.3">
      <c r="A152" s="2025" t="s">
        <v>269</v>
      </c>
      <c r="B152" s="2026"/>
      <c r="C152" s="2026"/>
      <c r="D152" s="2026"/>
      <c r="E152" s="2026"/>
      <c r="F152" s="2026"/>
      <c r="G152" s="2026"/>
      <c r="H152" s="2026"/>
      <c r="I152" s="2026"/>
      <c r="J152" s="2026"/>
      <c r="K152" s="2026"/>
      <c r="L152" s="2026"/>
      <c r="M152" s="2026"/>
      <c r="N152" s="2026"/>
      <c r="O152" s="2026"/>
      <c r="P152" s="2026"/>
      <c r="Q152" s="2027"/>
    </row>
    <row r="153" spans="1:17" s="203" customFormat="1" ht="24.75" hidden="1" customHeight="1" x14ac:dyDescent="0.25">
      <c r="A153" s="173" t="s">
        <v>479</v>
      </c>
      <c r="B153" s="1147">
        <v>19</v>
      </c>
      <c r="C153" s="1148">
        <v>89</v>
      </c>
      <c r="D153" s="1148">
        <v>93</v>
      </c>
      <c r="E153" s="1148">
        <v>52</v>
      </c>
      <c r="F153" s="1148">
        <v>16</v>
      </c>
      <c r="G153" s="1148">
        <v>7</v>
      </c>
      <c r="H153" s="1148">
        <v>17</v>
      </c>
      <c r="I153" s="1149">
        <v>3077</v>
      </c>
      <c r="J153" s="1148">
        <v>170</v>
      </c>
      <c r="K153" s="1148">
        <v>45</v>
      </c>
      <c r="L153" s="1148">
        <v>876</v>
      </c>
      <c r="M153" s="1148">
        <v>288</v>
      </c>
      <c r="N153" s="1148">
        <v>33</v>
      </c>
      <c r="O153" s="1148">
        <v>123</v>
      </c>
      <c r="P153" s="1150">
        <v>65</v>
      </c>
      <c r="Q153" s="345">
        <f>SUM(B153:P153)</f>
        <v>4970</v>
      </c>
    </row>
    <row r="154" spans="1:17" s="203" customFormat="1" ht="24.75" hidden="1" customHeight="1" thickBot="1" x14ac:dyDescent="0.3">
      <c r="A154" s="93" t="s">
        <v>351</v>
      </c>
      <c r="B154" s="268">
        <f>SUM(B153/Q153)</f>
        <v>3.822937625754527E-3</v>
      </c>
      <c r="C154" s="299">
        <f>SUM(C153/Q153)</f>
        <v>1.790744466800805E-2</v>
      </c>
      <c r="D154" s="299">
        <f>SUM(D153/Q153)</f>
        <v>1.8712273641851105E-2</v>
      </c>
      <c r="E154" s="299">
        <f>SUM(E153/Q153)</f>
        <v>1.0462776659959759E-2</v>
      </c>
      <c r="F154" s="299">
        <f>SUM(F153/Q153)</f>
        <v>3.2193158953722333E-3</v>
      </c>
      <c r="G154" s="299">
        <f>SUM(G153/Q153)</f>
        <v>1.4084507042253522E-3</v>
      </c>
      <c r="H154" s="299">
        <f>SUM(H153/Q153)</f>
        <v>3.420523138832998E-3</v>
      </c>
      <c r="I154" s="299">
        <v>0.62</v>
      </c>
      <c r="J154" s="299">
        <f>SUM(J153/Q153)</f>
        <v>3.4205231388329982E-2</v>
      </c>
      <c r="K154" s="299">
        <f>SUM(K153/Q153)</f>
        <v>9.0543259557344068E-3</v>
      </c>
      <c r="L154" s="299">
        <f>SUM(L153/Q153)</f>
        <v>0.17625754527162979</v>
      </c>
      <c r="M154" s="299">
        <f>SUM(M153/Q153)</f>
        <v>5.7947686116700203E-2</v>
      </c>
      <c r="N154" s="299">
        <f>SUM(N153/Q153)</f>
        <v>6.6398390342052313E-3</v>
      </c>
      <c r="O154" s="299">
        <f>SUM(O153/Q153)</f>
        <v>2.4748490945674044E-2</v>
      </c>
      <c r="P154" s="300">
        <f>SUM(P153/Q153)</f>
        <v>1.3078470824949699E-2</v>
      </c>
      <c r="Q154" s="782">
        <f>SUM(B154:P154)</f>
        <v>1.0008853118712273</v>
      </c>
    </row>
    <row r="155" spans="1:17" s="203" customFormat="1" ht="10.5" hidden="1" customHeight="1" thickBot="1" x14ac:dyDescent="0.3">
      <c r="A155" s="786"/>
      <c r="B155" s="342"/>
      <c r="C155" s="342"/>
      <c r="D155" s="342"/>
      <c r="E155" s="342"/>
      <c r="F155" s="342"/>
      <c r="G155" s="342"/>
      <c r="H155" s="342"/>
      <c r="I155" s="342"/>
      <c r="J155" s="342"/>
      <c r="K155" s="342"/>
      <c r="L155" s="342"/>
      <c r="M155" s="342"/>
      <c r="N155" s="342"/>
      <c r="O155" s="342"/>
      <c r="P155" s="342"/>
      <c r="Q155" s="788"/>
    </row>
    <row r="156" spans="1:17" s="203" customFormat="1" ht="15.75" hidden="1" customHeight="1" thickBot="1" x14ac:dyDescent="0.3">
      <c r="A156" s="2025" t="s">
        <v>113</v>
      </c>
      <c r="B156" s="2026"/>
      <c r="C156" s="2026"/>
      <c r="D156" s="2026"/>
      <c r="E156" s="2026"/>
      <c r="F156" s="2026"/>
      <c r="G156" s="2026"/>
      <c r="H156" s="2026"/>
      <c r="I156" s="2026"/>
      <c r="J156" s="2026"/>
      <c r="K156" s="2026"/>
      <c r="L156" s="2026"/>
      <c r="M156" s="2026"/>
      <c r="N156" s="2026"/>
      <c r="O156" s="2026"/>
      <c r="P156" s="2026"/>
      <c r="Q156" s="2027"/>
    </row>
    <row r="157" spans="1:17" s="203" customFormat="1" ht="24.75" hidden="1" customHeight="1" x14ac:dyDescent="0.25">
      <c r="A157" s="173" t="s">
        <v>479</v>
      </c>
      <c r="B157" s="1147">
        <v>19</v>
      </c>
      <c r="C157" s="1148">
        <v>89</v>
      </c>
      <c r="D157" s="1148">
        <v>93</v>
      </c>
      <c r="E157" s="1148">
        <v>52</v>
      </c>
      <c r="F157" s="1148">
        <v>16</v>
      </c>
      <c r="G157" s="1148">
        <v>7</v>
      </c>
      <c r="H157" s="1148">
        <v>17</v>
      </c>
      <c r="I157" s="1149">
        <v>3077</v>
      </c>
      <c r="J157" s="1148">
        <v>170</v>
      </c>
      <c r="K157" s="1148">
        <v>45</v>
      </c>
      <c r="L157" s="1148">
        <v>876</v>
      </c>
      <c r="M157" s="1148">
        <v>288</v>
      </c>
      <c r="N157" s="1148">
        <v>33</v>
      </c>
      <c r="O157" s="1148">
        <v>123</v>
      </c>
      <c r="P157" s="1150">
        <v>65</v>
      </c>
      <c r="Q157" s="345">
        <f>SUM(B157:P157)</f>
        <v>4970</v>
      </c>
    </row>
    <row r="158" spans="1:17" s="203" customFormat="1" ht="24.75" hidden="1" customHeight="1" x14ac:dyDescent="0.25">
      <c r="A158" s="174" t="s">
        <v>364</v>
      </c>
      <c r="B158" s="1151">
        <v>0</v>
      </c>
      <c r="C158" s="1152">
        <v>1</v>
      </c>
      <c r="D158" s="1152">
        <v>6</v>
      </c>
      <c r="E158" s="1152">
        <v>0</v>
      </c>
      <c r="F158" s="1152">
        <v>0</v>
      </c>
      <c r="G158" s="1152">
        <v>0</v>
      </c>
      <c r="H158" s="1152">
        <v>0</v>
      </c>
      <c r="I158" s="1153">
        <v>53</v>
      </c>
      <c r="J158" s="1152">
        <v>0</v>
      </c>
      <c r="K158" s="1152">
        <v>0</v>
      </c>
      <c r="L158" s="1152">
        <v>49</v>
      </c>
      <c r="M158" s="1152">
        <v>1</v>
      </c>
      <c r="N158" s="1152">
        <v>0</v>
      </c>
      <c r="O158" s="1152">
        <v>1</v>
      </c>
      <c r="P158" s="1154">
        <v>4</v>
      </c>
      <c r="Q158" s="346">
        <f>SUM(B158:P158)</f>
        <v>115</v>
      </c>
    </row>
    <row r="159" spans="1:17" s="203" customFormat="1" ht="26.25" hidden="1" thickBot="1" x14ac:dyDescent="0.3">
      <c r="A159" s="93" t="s">
        <v>480</v>
      </c>
      <c r="B159" s="266">
        <f t="shared" ref="B159:Q159" si="18">SUM(B158/B157)</f>
        <v>0</v>
      </c>
      <c r="C159" s="267">
        <f t="shared" si="18"/>
        <v>1.1235955056179775E-2</v>
      </c>
      <c r="D159" s="267">
        <f t="shared" si="18"/>
        <v>6.4516129032258063E-2</v>
      </c>
      <c r="E159" s="267">
        <f t="shared" si="18"/>
        <v>0</v>
      </c>
      <c r="F159" s="267">
        <f t="shared" si="18"/>
        <v>0</v>
      </c>
      <c r="G159" s="267">
        <f t="shared" si="18"/>
        <v>0</v>
      </c>
      <c r="H159" s="267">
        <f t="shared" si="18"/>
        <v>0</v>
      </c>
      <c r="I159" s="267">
        <f t="shared" si="18"/>
        <v>1.7224569385765356E-2</v>
      </c>
      <c r="J159" s="267">
        <f t="shared" si="18"/>
        <v>0</v>
      </c>
      <c r="K159" s="267">
        <f t="shared" si="18"/>
        <v>0</v>
      </c>
      <c r="L159" s="267">
        <f t="shared" si="18"/>
        <v>5.5936073059360727E-2</v>
      </c>
      <c r="M159" s="267">
        <f t="shared" si="18"/>
        <v>3.472222222222222E-3</v>
      </c>
      <c r="N159" s="267">
        <f t="shared" si="18"/>
        <v>0</v>
      </c>
      <c r="O159" s="267">
        <f t="shared" si="18"/>
        <v>8.130081300813009E-3</v>
      </c>
      <c r="P159" s="172">
        <f t="shared" si="18"/>
        <v>6.1538461538461542E-2</v>
      </c>
      <c r="Q159" s="347">
        <f t="shared" si="18"/>
        <v>2.3138832997987926E-2</v>
      </c>
    </row>
    <row r="160" spans="1:17" s="203" customFormat="1" ht="9.75" hidden="1" customHeight="1" thickBot="1" x14ac:dyDescent="0.3">
      <c r="A160" s="786"/>
      <c r="B160" s="342"/>
      <c r="C160" s="342"/>
      <c r="D160" s="342"/>
      <c r="E160" s="342"/>
      <c r="F160" s="342"/>
      <c r="G160" s="342"/>
      <c r="H160" s="342"/>
      <c r="I160" s="342"/>
      <c r="J160" s="342"/>
      <c r="K160" s="342"/>
      <c r="L160" s="342"/>
      <c r="M160" s="342"/>
      <c r="N160" s="342"/>
      <c r="O160" s="342"/>
      <c r="P160" s="342"/>
      <c r="Q160" s="788"/>
    </row>
    <row r="161" spans="1:17" s="203" customFormat="1" ht="15.75" hidden="1" customHeight="1" thickBot="1" x14ac:dyDescent="0.3">
      <c r="A161" s="2025" t="s">
        <v>115</v>
      </c>
      <c r="B161" s="2026"/>
      <c r="C161" s="2026"/>
      <c r="D161" s="2026"/>
      <c r="E161" s="2026"/>
      <c r="F161" s="2026"/>
      <c r="G161" s="2026"/>
      <c r="H161" s="2026"/>
      <c r="I161" s="2026"/>
      <c r="J161" s="2026"/>
      <c r="K161" s="2026"/>
      <c r="L161" s="2026"/>
      <c r="M161" s="2026"/>
      <c r="N161" s="2026"/>
      <c r="O161" s="2026"/>
      <c r="P161" s="2026"/>
      <c r="Q161" s="2027"/>
    </row>
    <row r="162" spans="1:17" s="203" customFormat="1" ht="24.75" hidden="1" customHeight="1" x14ac:dyDescent="0.25">
      <c r="A162" s="173" t="s">
        <v>479</v>
      </c>
      <c r="B162" s="1147">
        <v>19</v>
      </c>
      <c r="C162" s="1148">
        <v>89</v>
      </c>
      <c r="D162" s="1148">
        <v>93</v>
      </c>
      <c r="E162" s="1148">
        <v>52</v>
      </c>
      <c r="F162" s="1148">
        <v>16</v>
      </c>
      <c r="G162" s="1148">
        <v>7</v>
      </c>
      <c r="H162" s="1148">
        <v>17</v>
      </c>
      <c r="I162" s="1149">
        <v>3077</v>
      </c>
      <c r="J162" s="1148">
        <v>170</v>
      </c>
      <c r="K162" s="1148">
        <v>45</v>
      </c>
      <c r="L162" s="1148">
        <v>876</v>
      </c>
      <c r="M162" s="1148">
        <v>288</v>
      </c>
      <c r="N162" s="1148">
        <v>33</v>
      </c>
      <c r="O162" s="1148">
        <v>123</v>
      </c>
      <c r="P162" s="1150">
        <v>65</v>
      </c>
      <c r="Q162" s="345">
        <f>SUM(B162:P162)</f>
        <v>4970</v>
      </c>
    </row>
    <row r="163" spans="1:17" s="203" customFormat="1" ht="24.75" hidden="1" customHeight="1" x14ac:dyDescent="0.25">
      <c r="A163" s="174" t="s">
        <v>386</v>
      </c>
      <c r="B163" s="1151">
        <v>0</v>
      </c>
      <c r="C163" s="1152">
        <v>3</v>
      </c>
      <c r="D163" s="1152">
        <v>1</v>
      </c>
      <c r="E163" s="1152">
        <v>0</v>
      </c>
      <c r="F163" s="1152">
        <v>0</v>
      </c>
      <c r="G163" s="1152">
        <v>0</v>
      </c>
      <c r="H163" s="1152">
        <v>0</v>
      </c>
      <c r="I163" s="1153">
        <v>106</v>
      </c>
      <c r="J163" s="1152">
        <v>10</v>
      </c>
      <c r="K163" s="1152">
        <v>2</v>
      </c>
      <c r="L163" s="1152">
        <v>49</v>
      </c>
      <c r="M163" s="1152">
        <v>7</v>
      </c>
      <c r="N163" s="1152">
        <v>0</v>
      </c>
      <c r="O163" s="1152">
        <v>6</v>
      </c>
      <c r="P163" s="1154">
        <v>0</v>
      </c>
      <c r="Q163" s="346">
        <f>SUM(B163:P163)</f>
        <v>184</v>
      </c>
    </row>
    <row r="164" spans="1:17" s="203" customFormat="1" ht="26.25" hidden="1" thickBot="1" x14ac:dyDescent="0.3">
      <c r="A164" s="93" t="s">
        <v>481</v>
      </c>
      <c r="B164" s="266">
        <f t="shared" ref="B164:Q164" si="19">SUM(B163/B162)</f>
        <v>0</v>
      </c>
      <c r="C164" s="267">
        <f t="shared" si="19"/>
        <v>3.3707865168539325E-2</v>
      </c>
      <c r="D164" s="267">
        <f t="shared" si="19"/>
        <v>1.0752688172043012E-2</v>
      </c>
      <c r="E164" s="267">
        <f t="shared" si="19"/>
        <v>0</v>
      </c>
      <c r="F164" s="267">
        <f t="shared" si="19"/>
        <v>0</v>
      </c>
      <c r="G164" s="267">
        <f t="shared" si="19"/>
        <v>0</v>
      </c>
      <c r="H164" s="267">
        <f t="shared" si="19"/>
        <v>0</v>
      </c>
      <c r="I164" s="267">
        <f t="shared" si="19"/>
        <v>3.4449138771530712E-2</v>
      </c>
      <c r="J164" s="267">
        <f t="shared" si="19"/>
        <v>5.8823529411764705E-2</v>
      </c>
      <c r="K164" s="267">
        <f t="shared" si="19"/>
        <v>4.4444444444444446E-2</v>
      </c>
      <c r="L164" s="267">
        <f t="shared" si="19"/>
        <v>5.5936073059360727E-2</v>
      </c>
      <c r="M164" s="267">
        <f t="shared" si="19"/>
        <v>2.4305555555555556E-2</v>
      </c>
      <c r="N164" s="267">
        <f t="shared" si="19"/>
        <v>0</v>
      </c>
      <c r="O164" s="267">
        <f t="shared" si="19"/>
        <v>4.878048780487805E-2</v>
      </c>
      <c r="P164" s="172">
        <f t="shared" si="19"/>
        <v>0</v>
      </c>
      <c r="Q164" s="347">
        <f t="shared" si="19"/>
        <v>3.7022132796780682E-2</v>
      </c>
    </row>
    <row r="165" spans="1:17" s="203" customFormat="1" ht="9.75" hidden="1" customHeight="1" thickBot="1" x14ac:dyDescent="0.3">
      <c r="A165" s="786"/>
      <c r="B165" s="342"/>
      <c r="C165" s="342"/>
      <c r="D165" s="342"/>
      <c r="E165" s="342"/>
      <c r="F165" s="342"/>
      <c r="G165" s="342"/>
      <c r="H165" s="342"/>
      <c r="I165" s="342"/>
      <c r="J165" s="342"/>
      <c r="K165" s="342"/>
      <c r="L165" s="342"/>
      <c r="M165" s="342"/>
      <c r="N165" s="342"/>
      <c r="O165" s="342"/>
      <c r="P165" s="342"/>
      <c r="Q165" s="788"/>
    </row>
    <row r="166" spans="1:17" s="203" customFormat="1" ht="15.75" hidden="1" customHeight="1" thickBot="1" x14ac:dyDescent="0.3">
      <c r="A166" s="2025" t="s">
        <v>116</v>
      </c>
      <c r="B166" s="2026"/>
      <c r="C166" s="2026"/>
      <c r="D166" s="2026"/>
      <c r="E166" s="2026"/>
      <c r="F166" s="2026"/>
      <c r="G166" s="2026"/>
      <c r="H166" s="2026"/>
      <c r="I166" s="2026"/>
      <c r="J166" s="2026"/>
      <c r="K166" s="2026"/>
      <c r="L166" s="2026"/>
      <c r="M166" s="2026"/>
      <c r="N166" s="2026"/>
      <c r="O166" s="2026"/>
      <c r="P166" s="2026"/>
      <c r="Q166" s="2027"/>
    </row>
    <row r="167" spans="1:17" s="203" customFormat="1" ht="24.75" hidden="1" customHeight="1" x14ac:dyDescent="0.25">
      <c r="A167" s="173" t="s">
        <v>482</v>
      </c>
      <c r="B167" s="1147">
        <v>19</v>
      </c>
      <c r="C167" s="1148">
        <v>89</v>
      </c>
      <c r="D167" s="1148">
        <v>93</v>
      </c>
      <c r="E167" s="1148">
        <v>52</v>
      </c>
      <c r="F167" s="1148">
        <v>16</v>
      </c>
      <c r="G167" s="1148">
        <v>7</v>
      </c>
      <c r="H167" s="1148">
        <v>17</v>
      </c>
      <c r="I167" s="1149">
        <v>3077</v>
      </c>
      <c r="J167" s="1148">
        <v>170</v>
      </c>
      <c r="K167" s="1148">
        <v>45</v>
      </c>
      <c r="L167" s="1148">
        <v>876</v>
      </c>
      <c r="M167" s="1148">
        <v>288</v>
      </c>
      <c r="N167" s="1148">
        <v>33</v>
      </c>
      <c r="O167" s="1148">
        <v>123</v>
      </c>
      <c r="P167" s="1150">
        <v>65</v>
      </c>
      <c r="Q167" s="345">
        <f>SUM(B167:P167)</f>
        <v>4970</v>
      </c>
    </row>
    <row r="168" spans="1:17" s="203" customFormat="1" ht="24.75" hidden="1" customHeight="1" x14ac:dyDescent="0.25">
      <c r="A168" s="174" t="s">
        <v>362</v>
      </c>
      <c r="B168" s="1151">
        <v>0</v>
      </c>
      <c r="C168" s="1152">
        <v>2</v>
      </c>
      <c r="D168" s="1152">
        <v>1</v>
      </c>
      <c r="E168" s="1152">
        <v>1</v>
      </c>
      <c r="F168" s="1152">
        <v>0</v>
      </c>
      <c r="G168" s="1152">
        <v>0</v>
      </c>
      <c r="H168" s="1152">
        <v>0</v>
      </c>
      <c r="I168" s="1153">
        <v>96</v>
      </c>
      <c r="J168" s="1152">
        <v>7</v>
      </c>
      <c r="K168" s="1152">
        <v>1</v>
      </c>
      <c r="L168" s="1152">
        <v>42</v>
      </c>
      <c r="M168" s="1152">
        <v>7</v>
      </c>
      <c r="N168" s="1152">
        <v>0</v>
      </c>
      <c r="O168" s="1152">
        <v>14</v>
      </c>
      <c r="P168" s="1154">
        <v>1</v>
      </c>
      <c r="Q168" s="346">
        <f>SUM(B168:P168)</f>
        <v>172</v>
      </c>
    </row>
    <row r="169" spans="1:17" s="203" customFormat="1" ht="27" hidden="1" customHeight="1" thickBot="1" x14ac:dyDescent="0.3">
      <c r="A169" s="93" t="s">
        <v>483</v>
      </c>
      <c r="B169" s="266">
        <f t="shared" ref="B169:Q169" si="20">SUM(B168/B167)</f>
        <v>0</v>
      </c>
      <c r="C169" s="267">
        <f t="shared" si="20"/>
        <v>2.247191011235955E-2</v>
      </c>
      <c r="D169" s="267">
        <f t="shared" si="20"/>
        <v>1.0752688172043012E-2</v>
      </c>
      <c r="E169" s="267">
        <f t="shared" si="20"/>
        <v>1.9230769230769232E-2</v>
      </c>
      <c r="F169" s="267">
        <f t="shared" si="20"/>
        <v>0</v>
      </c>
      <c r="G169" s="267">
        <f t="shared" si="20"/>
        <v>0</v>
      </c>
      <c r="H169" s="267">
        <f t="shared" si="20"/>
        <v>0</v>
      </c>
      <c r="I169" s="267">
        <f t="shared" si="20"/>
        <v>3.1199220019499513E-2</v>
      </c>
      <c r="J169" s="267">
        <f t="shared" si="20"/>
        <v>4.1176470588235294E-2</v>
      </c>
      <c r="K169" s="267">
        <f t="shared" si="20"/>
        <v>2.2222222222222223E-2</v>
      </c>
      <c r="L169" s="267">
        <f t="shared" si="20"/>
        <v>4.7945205479452052E-2</v>
      </c>
      <c r="M169" s="267">
        <f t="shared" si="20"/>
        <v>2.4305555555555556E-2</v>
      </c>
      <c r="N169" s="267">
        <f t="shared" si="20"/>
        <v>0</v>
      </c>
      <c r="O169" s="267">
        <f t="shared" si="20"/>
        <v>0.11382113821138211</v>
      </c>
      <c r="P169" s="172">
        <f t="shared" si="20"/>
        <v>1.5384615384615385E-2</v>
      </c>
      <c r="Q169" s="347">
        <f t="shared" si="20"/>
        <v>3.460764587525151E-2</v>
      </c>
    </row>
    <row r="170" spans="1:17" s="203" customFormat="1" ht="27" hidden="1" customHeight="1" thickBot="1" x14ac:dyDescent="0.3">
      <c r="A170" s="2102" t="s">
        <v>346</v>
      </c>
      <c r="B170" s="2102"/>
      <c r="C170" s="2102"/>
      <c r="D170" s="2102"/>
      <c r="E170" s="2102"/>
      <c r="F170" s="2102"/>
      <c r="G170" s="2102"/>
      <c r="H170" s="2102"/>
      <c r="I170" s="2102"/>
      <c r="J170" s="2102"/>
      <c r="K170" s="2102"/>
      <c r="L170" s="2102"/>
      <c r="M170" s="2102"/>
      <c r="N170" s="2102"/>
      <c r="O170" s="2102"/>
      <c r="P170" s="2102"/>
      <c r="Q170" s="2102"/>
    </row>
    <row r="171" spans="1:17" s="203" customFormat="1" ht="21.75" hidden="1" thickBot="1" x14ac:dyDescent="0.4">
      <c r="A171" s="2103" t="s">
        <v>436</v>
      </c>
      <c r="B171" s="2104"/>
      <c r="C171" s="2104"/>
      <c r="D171" s="2104"/>
      <c r="E171" s="2104"/>
      <c r="F171" s="2104"/>
      <c r="G171" s="2104"/>
      <c r="H171" s="2104"/>
      <c r="I171" s="2104"/>
      <c r="J171" s="2104"/>
      <c r="K171" s="2104"/>
      <c r="L171" s="2104"/>
      <c r="M171" s="2104"/>
      <c r="N171" s="2104"/>
      <c r="O171" s="2104"/>
      <c r="P171" s="2104"/>
      <c r="Q171" s="2105"/>
    </row>
    <row r="172" spans="1:17" s="203" customFormat="1" ht="19.5" hidden="1" customHeight="1" thickBot="1" x14ac:dyDescent="0.35">
      <c r="A172" s="2106" t="s">
        <v>711</v>
      </c>
      <c r="B172" s="2107"/>
      <c r="C172" s="2107"/>
      <c r="D172" s="2107"/>
      <c r="E172" s="2107"/>
      <c r="F172" s="2107"/>
      <c r="G172" s="2107"/>
      <c r="H172" s="2107"/>
      <c r="I172" s="2107"/>
      <c r="J172" s="2107"/>
      <c r="K172" s="2107"/>
      <c r="L172" s="2107"/>
      <c r="M172" s="2107"/>
      <c r="N172" s="2107"/>
      <c r="O172" s="2107"/>
      <c r="P172" s="2107"/>
      <c r="Q172" s="2108"/>
    </row>
    <row r="173" spans="1:17" s="203" customFormat="1" ht="59.25" hidden="1" customHeight="1" thickBot="1" x14ac:dyDescent="0.3">
      <c r="A173" s="134"/>
      <c r="B173" s="779" t="s">
        <v>80</v>
      </c>
      <c r="C173" s="780" t="s">
        <v>81</v>
      </c>
      <c r="D173" s="780" t="s">
        <v>82</v>
      </c>
      <c r="E173" s="780" t="s">
        <v>83</v>
      </c>
      <c r="F173" s="780" t="s">
        <v>84</v>
      </c>
      <c r="G173" s="780" t="s">
        <v>85</v>
      </c>
      <c r="H173" s="780" t="s">
        <v>86</v>
      </c>
      <c r="I173" s="780" t="s">
        <v>87</v>
      </c>
      <c r="J173" s="780" t="s">
        <v>88</v>
      </c>
      <c r="K173" s="780" t="s">
        <v>89</v>
      </c>
      <c r="L173" s="780" t="s">
        <v>90</v>
      </c>
      <c r="M173" s="780" t="s">
        <v>91</v>
      </c>
      <c r="N173" s="780" t="s">
        <v>92</v>
      </c>
      <c r="O173" s="780" t="s">
        <v>93</v>
      </c>
      <c r="P173" s="781" t="s">
        <v>94</v>
      </c>
      <c r="Q173" s="74" t="s">
        <v>95</v>
      </c>
    </row>
    <row r="174" spans="1:17" s="203" customFormat="1" ht="15.75" hidden="1" thickBot="1" x14ac:dyDescent="0.3">
      <c r="A174" s="2025" t="s">
        <v>265</v>
      </c>
      <c r="B174" s="2026"/>
      <c r="C174" s="2026"/>
      <c r="D174" s="2026"/>
      <c r="E174" s="2026"/>
      <c r="F174" s="2026"/>
      <c r="G174" s="2026"/>
      <c r="H174" s="2026"/>
      <c r="I174" s="2026"/>
      <c r="J174" s="2026"/>
      <c r="K174" s="2026"/>
      <c r="L174" s="2026"/>
      <c r="M174" s="2026"/>
      <c r="N174" s="2026"/>
      <c r="O174" s="2026"/>
      <c r="P174" s="2026"/>
      <c r="Q174" s="2027"/>
    </row>
    <row r="175" spans="1:17" s="203" customFormat="1" ht="24.75" hidden="1" customHeight="1" x14ac:dyDescent="0.25">
      <c r="A175" s="173" t="s">
        <v>478</v>
      </c>
      <c r="B175" s="879">
        <v>141</v>
      </c>
      <c r="C175" s="880">
        <v>542</v>
      </c>
      <c r="D175" s="880">
        <v>517</v>
      </c>
      <c r="E175" s="880">
        <v>298</v>
      </c>
      <c r="F175" s="880">
        <v>186</v>
      </c>
      <c r="G175" s="880">
        <v>45</v>
      </c>
      <c r="H175" s="880">
        <v>107</v>
      </c>
      <c r="I175" s="371">
        <v>19784</v>
      </c>
      <c r="J175" s="880">
        <v>949</v>
      </c>
      <c r="K175" s="880">
        <v>465</v>
      </c>
      <c r="L175" s="371">
        <v>5469</v>
      </c>
      <c r="M175" s="371">
        <v>1761</v>
      </c>
      <c r="N175" s="880">
        <v>108</v>
      </c>
      <c r="O175" s="880">
        <v>820</v>
      </c>
      <c r="P175" s="881">
        <v>591</v>
      </c>
      <c r="Q175" s="882">
        <f>SUM(B175:P175)</f>
        <v>31783</v>
      </c>
    </row>
    <row r="176" spans="1:17" s="203" customFormat="1" ht="24.75" hidden="1" customHeight="1" thickBot="1" x14ac:dyDescent="0.3">
      <c r="A176" s="93" t="s">
        <v>561</v>
      </c>
      <c r="B176" s="890">
        <f>SUM(B175/Q175)</f>
        <v>4.4363338891860431E-3</v>
      </c>
      <c r="C176" s="891">
        <f>SUM(C175/Q175)</f>
        <v>1.7053141616587483E-2</v>
      </c>
      <c r="D176" s="891">
        <f>SUM(D175/Q175)</f>
        <v>1.6266557593682156E-2</v>
      </c>
      <c r="E176" s="891">
        <f>SUM(E175/Q175)</f>
        <v>9.3760815530314952E-3</v>
      </c>
      <c r="F176" s="891">
        <f>SUM(F175/Q175)</f>
        <v>5.8521851304156308E-3</v>
      </c>
      <c r="G176" s="891">
        <f>SUM(G175/Q175)</f>
        <v>1.415851241229588E-3</v>
      </c>
      <c r="H176" s="891">
        <f>SUM(H175/Q175)</f>
        <v>3.3665796180347984E-3</v>
      </c>
      <c r="I176" s="891">
        <v>0.623</v>
      </c>
      <c r="J176" s="891">
        <f>SUM(J175/Q175)</f>
        <v>2.9858729509486204E-2</v>
      </c>
      <c r="K176" s="891">
        <f>SUM(K175/Q175)</f>
        <v>1.4630462826039078E-2</v>
      </c>
      <c r="L176" s="891">
        <v>0.17299999999999999</v>
      </c>
      <c r="M176" s="891">
        <f>SUM(M175/Q175)</f>
        <v>5.5406978573451213E-2</v>
      </c>
      <c r="N176" s="891">
        <f>SUM(N175/Q175)</f>
        <v>3.3980429789510114E-3</v>
      </c>
      <c r="O176" s="891">
        <f>SUM(O175/Q175)</f>
        <v>2.5799955951294716E-2</v>
      </c>
      <c r="P176" s="892">
        <f>SUM(P175/Q175)</f>
        <v>1.8594846301481924E-2</v>
      </c>
      <c r="Q176" s="893">
        <f>SUM(B176:P176)</f>
        <v>1.0014557467828713</v>
      </c>
    </row>
    <row r="177" spans="1:17" s="203" customFormat="1" ht="9.75" hidden="1" customHeight="1" thickBot="1" x14ac:dyDescent="0.3">
      <c r="A177" s="786"/>
      <c r="B177" s="787"/>
      <c r="C177" s="787"/>
      <c r="D177" s="787"/>
      <c r="E177" s="787"/>
      <c r="F177" s="787"/>
      <c r="G177" s="787"/>
      <c r="H177" s="787"/>
      <c r="I177" s="787"/>
      <c r="J177" s="787"/>
      <c r="K177" s="787"/>
      <c r="L177" s="787"/>
      <c r="M177" s="787"/>
      <c r="N177" s="787"/>
      <c r="O177" s="787"/>
      <c r="P177" s="787"/>
      <c r="Q177" s="788"/>
    </row>
    <row r="178" spans="1:17" s="203" customFormat="1" ht="15.75" hidden="1" thickBot="1" x14ac:dyDescent="0.3">
      <c r="A178" s="2025" t="s">
        <v>269</v>
      </c>
      <c r="B178" s="2026"/>
      <c r="C178" s="2026"/>
      <c r="D178" s="2026"/>
      <c r="E178" s="2026"/>
      <c r="F178" s="2026"/>
      <c r="G178" s="2026"/>
      <c r="H178" s="2026"/>
      <c r="I178" s="2026"/>
      <c r="J178" s="2026"/>
      <c r="K178" s="2026"/>
      <c r="L178" s="2026"/>
      <c r="M178" s="2026"/>
      <c r="N178" s="2026"/>
      <c r="O178" s="2026"/>
      <c r="P178" s="2026"/>
      <c r="Q178" s="2027"/>
    </row>
    <row r="179" spans="1:17" s="203" customFormat="1" ht="24.75" hidden="1" customHeight="1" x14ac:dyDescent="0.25">
      <c r="A179" s="173" t="s">
        <v>479</v>
      </c>
      <c r="B179" s="879">
        <v>28</v>
      </c>
      <c r="C179" s="880">
        <v>50</v>
      </c>
      <c r="D179" s="880">
        <v>58</v>
      </c>
      <c r="E179" s="880">
        <v>44</v>
      </c>
      <c r="F179" s="880">
        <v>7</v>
      </c>
      <c r="G179" s="880">
        <v>1</v>
      </c>
      <c r="H179" s="880">
        <v>21</v>
      </c>
      <c r="I179" s="371">
        <v>2855</v>
      </c>
      <c r="J179" s="880">
        <v>206</v>
      </c>
      <c r="K179" s="880">
        <v>35</v>
      </c>
      <c r="L179" s="880">
        <v>742</v>
      </c>
      <c r="M179" s="880">
        <v>292</v>
      </c>
      <c r="N179" s="880">
        <v>14</v>
      </c>
      <c r="O179" s="880">
        <v>145</v>
      </c>
      <c r="P179" s="881">
        <v>61</v>
      </c>
      <c r="Q179" s="882">
        <f>SUM(B179:P179)</f>
        <v>4559</v>
      </c>
    </row>
    <row r="180" spans="1:17" s="203" customFormat="1" ht="24.75" hidden="1" customHeight="1" thickBot="1" x14ac:dyDescent="0.3">
      <c r="A180" s="93" t="s">
        <v>562</v>
      </c>
      <c r="B180" s="890">
        <f>SUM(B179/Q179)</f>
        <v>6.1416977407326165E-3</v>
      </c>
      <c r="C180" s="891">
        <f>SUM(C179/Q179)</f>
        <v>1.0967317394165387E-2</v>
      </c>
      <c r="D180" s="891">
        <f>SUM(D179/Q179)</f>
        <v>1.2722088177231848E-2</v>
      </c>
      <c r="E180" s="891">
        <f>SUM(E179/Q179)</f>
        <v>9.6512393068655406E-3</v>
      </c>
      <c r="F180" s="891">
        <f>SUM(F179/Q179)</f>
        <v>1.5354244351831541E-3</v>
      </c>
      <c r="G180" s="891">
        <f>SUM(G179/Q179)</f>
        <v>2.1934634788330776E-4</v>
      </c>
      <c r="H180" s="891">
        <f>SUM(H179/Q179)</f>
        <v>4.6062733055494626E-3</v>
      </c>
      <c r="I180" s="891">
        <v>0.625</v>
      </c>
      <c r="J180" s="891">
        <f>SUM(J179/Q179)</f>
        <v>4.5185347663961394E-2</v>
      </c>
      <c r="K180" s="891">
        <f>SUM(K179/Q179)</f>
        <v>7.6771221759157713E-3</v>
      </c>
      <c r="L180" s="891">
        <f>SUM(L179/Q179)</f>
        <v>0.16275499012941436</v>
      </c>
      <c r="M180" s="891">
        <f>SUM(M179/Q179)</f>
        <v>6.4049133581925863E-2</v>
      </c>
      <c r="N180" s="891">
        <f>SUM(N179/Q179)</f>
        <v>3.0708488703663083E-3</v>
      </c>
      <c r="O180" s="891">
        <f>SUM(O179/Q179)</f>
        <v>3.1805220443079624E-2</v>
      </c>
      <c r="P180" s="892">
        <f>SUM(P179/Q179)</f>
        <v>1.3380127220881772E-2</v>
      </c>
      <c r="Q180" s="893">
        <f>SUM(B180:P180)</f>
        <v>0.99876617679315649</v>
      </c>
    </row>
    <row r="181" spans="1:17" s="203" customFormat="1" ht="10.5" hidden="1" customHeight="1" thickBot="1" x14ac:dyDescent="0.3">
      <c r="A181" s="786"/>
      <c r="B181" s="342"/>
      <c r="C181" s="342"/>
      <c r="D181" s="342"/>
      <c r="E181" s="342"/>
      <c r="F181" s="342"/>
      <c r="G181" s="342"/>
      <c r="H181" s="342"/>
      <c r="I181" s="342"/>
      <c r="J181" s="342"/>
      <c r="K181" s="342"/>
      <c r="L181" s="342"/>
      <c r="M181" s="342"/>
      <c r="N181" s="342"/>
      <c r="O181" s="342"/>
      <c r="P181" s="342"/>
      <c r="Q181" s="788"/>
    </row>
    <row r="182" spans="1:17" s="203" customFormat="1" ht="15.75" hidden="1" customHeight="1" thickBot="1" x14ac:dyDescent="0.3">
      <c r="A182" s="2025" t="s">
        <v>113</v>
      </c>
      <c r="B182" s="2026"/>
      <c r="C182" s="2026"/>
      <c r="D182" s="2026"/>
      <c r="E182" s="2026"/>
      <c r="F182" s="2026"/>
      <c r="G182" s="2026"/>
      <c r="H182" s="2026"/>
      <c r="I182" s="2026"/>
      <c r="J182" s="2026"/>
      <c r="K182" s="2026"/>
      <c r="L182" s="2026"/>
      <c r="M182" s="2026"/>
      <c r="N182" s="2026"/>
      <c r="O182" s="2026"/>
      <c r="P182" s="2026"/>
      <c r="Q182" s="2027"/>
    </row>
    <row r="183" spans="1:17" s="203" customFormat="1" ht="24.75" hidden="1" customHeight="1" x14ac:dyDescent="0.25">
      <c r="A183" s="173" t="s">
        <v>479</v>
      </c>
      <c r="B183" s="879">
        <v>28</v>
      </c>
      <c r="C183" s="880">
        <v>50</v>
      </c>
      <c r="D183" s="880">
        <v>58</v>
      </c>
      <c r="E183" s="880">
        <v>44</v>
      </c>
      <c r="F183" s="880">
        <v>7</v>
      </c>
      <c r="G183" s="880">
        <v>1</v>
      </c>
      <c r="H183" s="880">
        <v>21</v>
      </c>
      <c r="I183" s="371">
        <v>2855</v>
      </c>
      <c r="J183" s="880">
        <v>206</v>
      </c>
      <c r="K183" s="880">
        <v>35</v>
      </c>
      <c r="L183" s="880">
        <v>742</v>
      </c>
      <c r="M183" s="880">
        <v>292</v>
      </c>
      <c r="N183" s="880">
        <v>14</v>
      </c>
      <c r="O183" s="880">
        <v>145</v>
      </c>
      <c r="P183" s="881">
        <v>61</v>
      </c>
      <c r="Q183" s="882">
        <f>SUM(B183:P183)</f>
        <v>4559</v>
      </c>
    </row>
    <row r="184" spans="1:17" s="203" customFormat="1" ht="24.75" hidden="1" customHeight="1" x14ac:dyDescent="0.25">
      <c r="A184" s="174" t="s">
        <v>364</v>
      </c>
      <c r="B184" s="883">
        <v>0</v>
      </c>
      <c r="C184" s="884">
        <v>0</v>
      </c>
      <c r="D184" s="884">
        <v>0</v>
      </c>
      <c r="E184" s="884">
        <v>0</v>
      </c>
      <c r="F184" s="884">
        <v>0</v>
      </c>
      <c r="G184" s="884">
        <v>0</v>
      </c>
      <c r="H184" s="884">
        <v>3</v>
      </c>
      <c r="I184" s="885">
        <v>74</v>
      </c>
      <c r="J184" s="884">
        <v>0</v>
      </c>
      <c r="K184" s="884">
        <v>2</v>
      </c>
      <c r="L184" s="884">
        <v>49</v>
      </c>
      <c r="M184" s="884">
        <v>0</v>
      </c>
      <c r="N184" s="884">
        <v>0</v>
      </c>
      <c r="O184" s="884">
        <v>5</v>
      </c>
      <c r="P184" s="886">
        <v>1</v>
      </c>
      <c r="Q184" s="887">
        <f>SUM(B184:P184)</f>
        <v>134</v>
      </c>
    </row>
    <row r="185" spans="1:17" s="203" customFormat="1" ht="26.25" hidden="1" thickBot="1" x14ac:dyDescent="0.3">
      <c r="A185" s="93" t="s">
        <v>480</v>
      </c>
      <c r="B185" s="873">
        <f t="shared" ref="B185:Q185" si="21">SUM(B184/B183)</f>
        <v>0</v>
      </c>
      <c r="C185" s="874">
        <f t="shared" si="21"/>
        <v>0</v>
      </c>
      <c r="D185" s="874">
        <f t="shared" si="21"/>
        <v>0</v>
      </c>
      <c r="E185" s="874">
        <f t="shared" si="21"/>
        <v>0</v>
      </c>
      <c r="F185" s="874">
        <f t="shared" si="21"/>
        <v>0</v>
      </c>
      <c r="G185" s="874">
        <f t="shared" si="21"/>
        <v>0</v>
      </c>
      <c r="H185" s="874">
        <f t="shared" si="21"/>
        <v>0.14285714285714285</v>
      </c>
      <c r="I185" s="874">
        <f t="shared" si="21"/>
        <v>2.5919439579684764E-2</v>
      </c>
      <c r="J185" s="874">
        <f t="shared" si="21"/>
        <v>0</v>
      </c>
      <c r="K185" s="874">
        <f t="shared" si="21"/>
        <v>5.7142857142857141E-2</v>
      </c>
      <c r="L185" s="874">
        <f t="shared" si="21"/>
        <v>6.6037735849056603E-2</v>
      </c>
      <c r="M185" s="874">
        <f t="shared" si="21"/>
        <v>0</v>
      </c>
      <c r="N185" s="874">
        <f t="shared" si="21"/>
        <v>0</v>
      </c>
      <c r="O185" s="874">
        <f t="shared" si="21"/>
        <v>3.4482758620689655E-2</v>
      </c>
      <c r="P185" s="888">
        <f t="shared" si="21"/>
        <v>1.6393442622950821E-2</v>
      </c>
      <c r="Q185" s="889">
        <f t="shared" si="21"/>
        <v>2.9392410616363239E-2</v>
      </c>
    </row>
    <row r="186" spans="1:17" s="203" customFormat="1" ht="9.75" hidden="1" customHeight="1" thickBot="1" x14ac:dyDescent="0.3">
      <c r="A186" s="786"/>
      <c r="B186" s="342"/>
      <c r="C186" s="342"/>
      <c r="D186" s="342"/>
      <c r="E186" s="342"/>
      <c r="F186" s="342"/>
      <c r="G186" s="342"/>
      <c r="H186" s="342"/>
      <c r="I186" s="342"/>
      <c r="J186" s="342"/>
      <c r="K186" s="342"/>
      <c r="L186" s="342"/>
      <c r="M186" s="342"/>
      <c r="N186" s="342"/>
      <c r="O186" s="342"/>
      <c r="P186" s="342"/>
      <c r="Q186" s="788"/>
    </row>
    <row r="187" spans="1:17" s="203" customFormat="1" ht="15.75" hidden="1" customHeight="1" thickBot="1" x14ac:dyDescent="0.3">
      <c r="A187" s="2025" t="s">
        <v>115</v>
      </c>
      <c r="B187" s="2026"/>
      <c r="C187" s="2026"/>
      <c r="D187" s="2026"/>
      <c r="E187" s="2026"/>
      <c r="F187" s="2026"/>
      <c r="G187" s="2026"/>
      <c r="H187" s="2026"/>
      <c r="I187" s="2026"/>
      <c r="J187" s="2026"/>
      <c r="K187" s="2026"/>
      <c r="L187" s="2026"/>
      <c r="M187" s="2026"/>
      <c r="N187" s="2026"/>
      <c r="O187" s="2026"/>
      <c r="P187" s="2026"/>
      <c r="Q187" s="2027"/>
    </row>
    <row r="188" spans="1:17" s="203" customFormat="1" ht="24.75" hidden="1" customHeight="1" x14ac:dyDescent="0.25">
      <c r="A188" s="173" t="s">
        <v>479</v>
      </c>
      <c r="B188" s="879">
        <v>28</v>
      </c>
      <c r="C188" s="880">
        <v>50</v>
      </c>
      <c r="D188" s="880">
        <v>58</v>
      </c>
      <c r="E188" s="880">
        <v>44</v>
      </c>
      <c r="F188" s="880">
        <v>7</v>
      </c>
      <c r="G188" s="880">
        <v>1</v>
      </c>
      <c r="H188" s="880">
        <v>21</v>
      </c>
      <c r="I188" s="371">
        <v>2855</v>
      </c>
      <c r="J188" s="880">
        <v>206</v>
      </c>
      <c r="K188" s="880">
        <v>35</v>
      </c>
      <c r="L188" s="880">
        <v>742</v>
      </c>
      <c r="M188" s="880">
        <v>292</v>
      </c>
      <c r="N188" s="880">
        <v>14</v>
      </c>
      <c r="O188" s="880">
        <v>145</v>
      </c>
      <c r="P188" s="881">
        <v>61</v>
      </c>
      <c r="Q188" s="882">
        <f>SUM(B188:P188)</f>
        <v>4559</v>
      </c>
    </row>
    <row r="189" spans="1:17" s="203" customFormat="1" ht="24.75" hidden="1" customHeight="1" x14ac:dyDescent="0.25">
      <c r="A189" s="174" t="s">
        <v>386</v>
      </c>
      <c r="B189" s="883">
        <v>0</v>
      </c>
      <c r="C189" s="884">
        <v>2</v>
      </c>
      <c r="D189" s="884">
        <v>6</v>
      </c>
      <c r="E189" s="884">
        <v>0</v>
      </c>
      <c r="F189" s="884">
        <v>0</v>
      </c>
      <c r="G189" s="884">
        <v>0</v>
      </c>
      <c r="H189" s="884">
        <v>0</v>
      </c>
      <c r="I189" s="885">
        <v>136</v>
      </c>
      <c r="J189" s="884">
        <v>12</v>
      </c>
      <c r="K189" s="884">
        <v>0</v>
      </c>
      <c r="L189" s="884">
        <v>37</v>
      </c>
      <c r="M189" s="884">
        <v>14</v>
      </c>
      <c r="N189" s="884">
        <v>3</v>
      </c>
      <c r="O189" s="884">
        <v>1</v>
      </c>
      <c r="P189" s="886">
        <v>7</v>
      </c>
      <c r="Q189" s="887">
        <f>SUM(B189:P189)</f>
        <v>218</v>
      </c>
    </row>
    <row r="190" spans="1:17" s="203" customFormat="1" ht="26.25" hidden="1" thickBot="1" x14ac:dyDescent="0.3">
      <c r="A190" s="93" t="s">
        <v>481</v>
      </c>
      <c r="B190" s="873">
        <f>SUM(B189/B188)</f>
        <v>0</v>
      </c>
      <c r="C190" s="874">
        <f>SUM(C189/C188)</f>
        <v>0.04</v>
      </c>
      <c r="D190" s="874">
        <f t="shared" ref="D190:O190" si="22">SUM(D189/D188)</f>
        <v>0.10344827586206896</v>
      </c>
      <c r="E190" s="874">
        <f t="shared" si="22"/>
        <v>0</v>
      </c>
      <c r="F190" s="874">
        <f t="shared" si="22"/>
        <v>0</v>
      </c>
      <c r="G190" s="874">
        <f t="shared" si="22"/>
        <v>0</v>
      </c>
      <c r="H190" s="874">
        <f t="shared" si="22"/>
        <v>0</v>
      </c>
      <c r="I190" s="874">
        <f t="shared" si="22"/>
        <v>4.7635726795096325E-2</v>
      </c>
      <c r="J190" s="874">
        <f t="shared" si="22"/>
        <v>5.8252427184466021E-2</v>
      </c>
      <c r="K190" s="874">
        <f t="shared" si="22"/>
        <v>0</v>
      </c>
      <c r="L190" s="874">
        <f t="shared" si="22"/>
        <v>4.9865229110512131E-2</v>
      </c>
      <c r="M190" s="874">
        <f t="shared" si="22"/>
        <v>4.7945205479452052E-2</v>
      </c>
      <c r="N190" s="874">
        <f t="shared" si="22"/>
        <v>0.21428571428571427</v>
      </c>
      <c r="O190" s="874">
        <f t="shared" si="22"/>
        <v>6.8965517241379309E-3</v>
      </c>
      <c r="P190" s="888">
        <f>SUM(P189/P188)</f>
        <v>0.11475409836065574</v>
      </c>
      <c r="Q190" s="889">
        <f>SUM(Q189/Q188)</f>
        <v>4.7817503838561086E-2</v>
      </c>
    </row>
    <row r="191" spans="1:17" s="203" customFormat="1" ht="9.75" hidden="1" customHeight="1" thickBot="1" x14ac:dyDescent="0.3">
      <c r="A191" s="786"/>
      <c r="B191" s="342"/>
      <c r="C191" s="342"/>
      <c r="D191" s="342"/>
      <c r="E191" s="342"/>
      <c r="F191" s="342"/>
      <c r="G191" s="342"/>
      <c r="H191" s="342"/>
      <c r="I191" s="342"/>
      <c r="J191" s="342"/>
      <c r="K191" s="342"/>
      <c r="L191" s="342"/>
      <c r="M191" s="342"/>
      <c r="N191" s="342"/>
      <c r="O191" s="342"/>
      <c r="P191" s="342"/>
      <c r="Q191" s="788"/>
    </row>
    <row r="192" spans="1:17" s="203" customFormat="1" ht="15.75" hidden="1" customHeight="1" thickBot="1" x14ac:dyDescent="0.3">
      <c r="A192" s="2025" t="s">
        <v>116</v>
      </c>
      <c r="B192" s="2026"/>
      <c r="C192" s="2026"/>
      <c r="D192" s="2026"/>
      <c r="E192" s="2026"/>
      <c r="F192" s="2026"/>
      <c r="G192" s="2026"/>
      <c r="H192" s="2026"/>
      <c r="I192" s="2026"/>
      <c r="J192" s="2026"/>
      <c r="K192" s="2026"/>
      <c r="L192" s="2026"/>
      <c r="M192" s="2026"/>
      <c r="N192" s="2026"/>
      <c r="O192" s="2026"/>
      <c r="P192" s="2026"/>
      <c r="Q192" s="2027"/>
    </row>
    <row r="193" spans="1:17" s="203" customFormat="1" ht="24.75" hidden="1" customHeight="1" x14ac:dyDescent="0.25">
      <c r="A193" s="173" t="s">
        <v>482</v>
      </c>
      <c r="B193" s="879">
        <v>28</v>
      </c>
      <c r="C193" s="880">
        <v>50</v>
      </c>
      <c r="D193" s="880">
        <v>58</v>
      </c>
      <c r="E193" s="880">
        <v>44</v>
      </c>
      <c r="F193" s="880">
        <v>7</v>
      </c>
      <c r="G193" s="880">
        <v>1</v>
      </c>
      <c r="H193" s="880">
        <v>21</v>
      </c>
      <c r="I193" s="371">
        <v>2855</v>
      </c>
      <c r="J193" s="880">
        <v>206</v>
      </c>
      <c r="K193" s="880">
        <v>35</v>
      </c>
      <c r="L193" s="880">
        <v>742</v>
      </c>
      <c r="M193" s="880">
        <v>292</v>
      </c>
      <c r="N193" s="880">
        <v>14</v>
      </c>
      <c r="O193" s="880">
        <v>145</v>
      </c>
      <c r="P193" s="881">
        <v>61</v>
      </c>
      <c r="Q193" s="882">
        <f>SUM(B193:P193)</f>
        <v>4559</v>
      </c>
    </row>
    <row r="194" spans="1:17" s="203" customFormat="1" ht="24.75" hidden="1" customHeight="1" x14ac:dyDescent="0.25">
      <c r="A194" s="174" t="s">
        <v>362</v>
      </c>
      <c r="B194" s="883">
        <v>0</v>
      </c>
      <c r="C194" s="884">
        <v>3</v>
      </c>
      <c r="D194" s="884">
        <v>0</v>
      </c>
      <c r="E194" s="884">
        <v>2</v>
      </c>
      <c r="F194" s="884">
        <v>0</v>
      </c>
      <c r="G194" s="884">
        <v>0</v>
      </c>
      <c r="H194" s="884">
        <v>0</v>
      </c>
      <c r="I194" s="885">
        <v>92</v>
      </c>
      <c r="J194" s="884">
        <v>11</v>
      </c>
      <c r="K194" s="884">
        <v>0</v>
      </c>
      <c r="L194" s="884">
        <v>50</v>
      </c>
      <c r="M194" s="884">
        <v>8</v>
      </c>
      <c r="N194" s="884">
        <v>0</v>
      </c>
      <c r="O194" s="884">
        <v>6</v>
      </c>
      <c r="P194" s="886">
        <v>3</v>
      </c>
      <c r="Q194" s="887">
        <f>SUM(B194:P194)</f>
        <v>175</v>
      </c>
    </row>
    <row r="195" spans="1:17" s="203" customFormat="1" ht="27" hidden="1" customHeight="1" thickBot="1" x14ac:dyDescent="0.3">
      <c r="A195" s="93" t="s">
        <v>483</v>
      </c>
      <c r="B195" s="873">
        <f>SUM(B194/B193)</f>
        <v>0</v>
      </c>
      <c r="C195" s="874">
        <f>SUM(C194/C193)</f>
        <v>0.06</v>
      </c>
      <c r="D195" s="874">
        <f t="shared" ref="D195:P195" si="23">SUM(D194/D193)</f>
        <v>0</v>
      </c>
      <c r="E195" s="874">
        <f t="shared" si="23"/>
        <v>4.5454545454545456E-2</v>
      </c>
      <c r="F195" s="874">
        <f t="shared" si="23"/>
        <v>0</v>
      </c>
      <c r="G195" s="874">
        <f t="shared" si="23"/>
        <v>0</v>
      </c>
      <c r="H195" s="874">
        <f t="shared" si="23"/>
        <v>0</v>
      </c>
      <c r="I195" s="874">
        <f t="shared" si="23"/>
        <v>3.222416812609457E-2</v>
      </c>
      <c r="J195" s="874">
        <f t="shared" si="23"/>
        <v>5.3398058252427182E-2</v>
      </c>
      <c r="K195" s="874">
        <f t="shared" si="23"/>
        <v>0</v>
      </c>
      <c r="L195" s="874">
        <f t="shared" si="23"/>
        <v>6.7385444743935305E-2</v>
      </c>
      <c r="M195" s="874">
        <f t="shared" si="23"/>
        <v>2.7397260273972601E-2</v>
      </c>
      <c r="N195" s="874">
        <f t="shared" si="23"/>
        <v>0</v>
      </c>
      <c r="O195" s="874">
        <f t="shared" si="23"/>
        <v>4.1379310344827586E-2</v>
      </c>
      <c r="P195" s="874">
        <f t="shared" si="23"/>
        <v>4.9180327868852458E-2</v>
      </c>
      <c r="Q195" s="889">
        <f>SUM(Q194/Q193)</f>
        <v>3.8385610879578855E-2</v>
      </c>
    </row>
    <row r="196" spans="1:17" s="203" customFormat="1" ht="27" hidden="1" customHeight="1" thickBot="1" x14ac:dyDescent="0.3">
      <c r="A196" s="2102" t="s">
        <v>346</v>
      </c>
      <c r="B196" s="2102"/>
      <c r="C196" s="2102"/>
      <c r="D196" s="2102"/>
      <c r="E196" s="2102"/>
      <c r="F196" s="2102"/>
      <c r="G196" s="2102"/>
      <c r="H196" s="2102"/>
      <c r="I196" s="2102"/>
      <c r="J196" s="2102"/>
      <c r="K196" s="2102"/>
      <c r="L196" s="2102"/>
      <c r="M196" s="2102"/>
      <c r="N196" s="2102"/>
      <c r="O196" s="2102"/>
      <c r="P196" s="2102"/>
      <c r="Q196" s="2102"/>
    </row>
    <row r="197" spans="1:17" ht="21.75" hidden="1" thickBot="1" x14ac:dyDescent="0.4">
      <c r="A197" s="2103" t="s">
        <v>436</v>
      </c>
      <c r="B197" s="2104"/>
      <c r="C197" s="2104"/>
      <c r="D197" s="2104"/>
      <c r="E197" s="2104"/>
      <c r="F197" s="2104"/>
      <c r="G197" s="2104"/>
      <c r="H197" s="2104"/>
      <c r="I197" s="2104"/>
      <c r="J197" s="2104"/>
      <c r="K197" s="2104"/>
      <c r="L197" s="2104"/>
      <c r="M197" s="2104"/>
      <c r="N197" s="2104"/>
      <c r="O197" s="2104"/>
      <c r="P197" s="2104"/>
      <c r="Q197" s="2105"/>
    </row>
    <row r="198" spans="1:17" ht="19.5" hidden="1" customHeight="1" thickBot="1" x14ac:dyDescent="0.35">
      <c r="A198" s="2106" t="s">
        <v>702</v>
      </c>
      <c r="B198" s="2107"/>
      <c r="C198" s="2107"/>
      <c r="D198" s="2107"/>
      <c r="E198" s="2107"/>
      <c r="F198" s="2107"/>
      <c r="G198" s="2107"/>
      <c r="H198" s="2107"/>
      <c r="I198" s="2107"/>
      <c r="J198" s="2107"/>
      <c r="K198" s="2107"/>
      <c r="L198" s="2107"/>
      <c r="M198" s="2107"/>
      <c r="N198" s="2107"/>
      <c r="O198" s="2107"/>
      <c r="P198" s="2107"/>
      <c r="Q198" s="2108"/>
    </row>
    <row r="199" spans="1:17" ht="59.25" hidden="1" customHeight="1" thickBot="1" x14ac:dyDescent="0.3">
      <c r="A199" s="134"/>
      <c r="B199" s="779" t="s">
        <v>80</v>
      </c>
      <c r="C199" s="780" t="s">
        <v>81</v>
      </c>
      <c r="D199" s="780" t="s">
        <v>82</v>
      </c>
      <c r="E199" s="780" t="s">
        <v>83</v>
      </c>
      <c r="F199" s="780" t="s">
        <v>84</v>
      </c>
      <c r="G199" s="780" t="s">
        <v>85</v>
      </c>
      <c r="H199" s="780" t="s">
        <v>86</v>
      </c>
      <c r="I199" s="780" t="s">
        <v>87</v>
      </c>
      <c r="J199" s="780" t="s">
        <v>88</v>
      </c>
      <c r="K199" s="780" t="s">
        <v>89</v>
      </c>
      <c r="L199" s="780" t="s">
        <v>90</v>
      </c>
      <c r="M199" s="780" t="s">
        <v>91</v>
      </c>
      <c r="N199" s="780" t="s">
        <v>92</v>
      </c>
      <c r="O199" s="780" t="s">
        <v>93</v>
      </c>
      <c r="P199" s="781" t="s">
        <v>94</v>
      </c>
      <c r="Q199" s="74" t="s">
        <v>95</v>
      </c>
    </row>
    <row r="200" spans="1:17" s="203" customFormat="1" ht="15.75" hidden="1" thickBot="1" x14ac:dyDescent="0.3">
      <c r="A200" s="2025" t="s">
        <v>265</v>
      </c>
      <c r="B200" s="2026"/>
      <c r="C200" s="2026"/>
      <c r="D200" s="2026"/>
      <c r="E200" s="2026"/>
      <c r="F200" s="2026"/>
      <c r="G200" s="2026"/>
      <c r="H200" s="2026"/>
      <c r="I200" s="2026"/>
      <c r="J200" s="2026"/>
      <c r="K200" s="2026"/>
      <c r="L200" s="2026"/>
      <c r="M200" s="2026"/>
      <c r="N200" s="2026"/>
      <c r="O200" s="2026"/>
      <c r="P200" s="2026"/>
      <c r="Q200" s="2027"/>
    </row>
    <row r="201" spans="1:17" s="203" customFormat="1" ht="24.75" hidden="1" customHeight="1" x14ac:dyDescent="0.25">
      <c r="A201" s="173" t="s">
        <v>478</v>
      </c>
      <c r="B201" s="879">
        <v>113</v>
      </c>
      <c r="C201" s="880">
        <v>636</v>
      </c>
      <c r="D201" s="880">
        <v>536</v>
      </c>
      <c r="E201" s="880">
        <v>277</v>
      </c>
      <c r="F201" s="880">
        <v>224</v>
      </c>
      <c r="G201" s="880">
        <v>0</v>
      </c>
      <c r="H201" s="880">
        <v>75</v>
      </c>
      <c r="I201" s="371">
        <v>18366</v>
      </c>
      <c r="J201" s="880">
        <v>1169</v>
      </c>
      <c r="K201" s="880">
        <v>493</v>
      </c>
      <c r="L201" s="880">
        <v>5586</v>
      </c>
      <c r="M201" s="880">
        <v>1819</v>
      </c>
      <c r="N201" s="880">
        <v>81</v>
      </c>
      <c r="O201" s="880">
        <v>941</v>
      </c>
      <c r="P201" s="881">
        <v>627</v>
      </c>
      <c r="Q201" s="882">
        <f>SUM(B201:P201)</f>
        <v>30943</v>
      </c>
    </row>
    <row r="202" spans="1:17" s="203" customFormat="1" ht="24.75" hidden="1" customHeight="1" thickBot="1" x14ac:dyDescent="0.3">
      <c r="A202" s="93" t="s">
        <v>561</v>
      </c>
      <c r="B202" s="894">
        <f>SUM(B201/Q201)</f>
        <v>3.651876030119898E-3</v>
      </c>
      <c r="C202" s="895">
        <f>SUM(C201/Q201)</f>
        <v>2.0553921727046506E-2</v>
      </c>
      <c r="D202" s="895">
        <f>SUM(D201/Q201)</f>
        <v>1.7322173027825356E-2</v>
      </c>
      <c r="E202" s="895">
        <f>SUM(E201/Q201)</f>
        <v>8.9519438968425815E-3</v>
      </c>
      <c r="F202" s="895">
        <f>SUM(F201/Q201)</f>
        <v>7.2391170862553724E-3</v>
      </c>
      <c r="G202" s="895">
        <f>SUM(G201/Q201)</f>
        <v>0</v>
      </c>
      <c r="H202" s="895">
        <f>SUM(H201/Q201)</f>
        <v>2.4238115244158615E-3</v>
      </c>
      <c r="I202" s="895">
        <v>0.59299999999999997</v>
      </c>
      <c r="J202" s="895">
        <f>SUM(J201/Q201)</f>
        <v>3.7779142293895229E-2</v>
      </c>
      <c r="K202" s="895">
        <f>SUM(K201/Q201)</f>
        <v>1.5932521087160263E-2</v>
      </c>
      <c r="L202" s="895">
        <f>SUM(L201/Q201)</f>
        <v>0.18052548233849336</v>
      </c>
      <c r="M202" s="895">
        <f>SUM(M201/Q201)</f>
        <v>5.8785508838832691E-2</v>
      </c>
      <c r="N202" s="895">
        <f>SUM(N201/Q201)</f>
        <v>2.6177164463691304E-3</v>
      </c>
      <c r="O202" s="895">
        <f>SUM(O201/Q201)</f>
        <v>3.0410755259671008E-2</v>
      </c>
      <c r="P202" s="896">
        <f>SUM(P201/Q201)</f>
        <v>2.0263064344116601E-2</v>
      </c>
      <c r="Q202" s="893">
        <f>SUM(B202:P202)</f>
        <v>0.99945703390104379</v>
      </c>
    </row>
    <row r="203" spans="1:17" s="203" customFormat="1" ht="9.75" hidden="1" customHeight="1" thickBot="1" x14ac:dyDescent="0.3">
      <c r="A203" s="786"/>
      <c r="B203" s="787"/>
      <c r="C203" s="787"/>
      <c r="D203" s="787"/>
      <c r="E203" s="787"/>
      <c r="F203" s="787"/>
      <c r="G203" s="787"/>
      <c r="H203" s="787"/>
      <c r="I203" s="787"/>
      <c r="J203" s="787"/>
      <c r="K203" s="787"/>
      <c r="L203" s="787"/>
      <c r="M203" s="787"/>
      <c r="N203" s="787"/>
      <c r="O203" s="787"/>
      <c r="P203" s="787"/>
      <c r="Q203" s="788"/>
    </row>
    <row r="204" spans="1:17" s="203" customFormat="1" ht="15.75" hidden="1" thickBot="1" x14ac:dyDescent="0.3">
      <c r="A204" s="2025" t="s">
        <v>269</v>
      </c>
      <c r="B204" s="2026"/>
      <c r="C204" s="2026"/>
      <c r="D204" s="2026"/>
      <c r="E204" s="2026"/>
      <c r="F204" s="2026"/>
      <c r="G204" s="2026"/>
      <c r="H204" s="2026"/>
      <c r="I204" s="2026"/>
      <c r="J204" s="2026"/>
      <c r="K204" s="2026"/>
      <c r="L204" s="2026"/>
      <c r="M204" s="2026"/>
      <c r="N204" s="2026"/>
      <c r="O204" s="2026"/>
      <c r="P204" s="2026"/>
      <c r="Q204" s="2027"/>
    </row>
    <row r="205" spans="1:17" s="203" customFormat="1" ht="24.75" hidden="1" customHeight="1" x14ac:dyDescent="0.25">
      <c r="A205" s="173" t="s">
        <v>479</v>
      </c>
      <c r="B205" s="879">
        <v>18</v>
      </c>
      <c r="C205" s="880">
        <v>73</v>
      </c>
      <c r="D205" s="880">
        <v>53</v>
      </c>
      <c r="E205" s="880">
        <v>38</v>
      </c>
      <c r="F205" s="880">
        <v>7</v>
      </c>
      <c r="G205" s="880">
        <v>0</v>
      </c>
      <c r="H205" s="880">
        <v>16</v>
      </c>
      <c r="I205" s="371">
        <v>2895</v>
      </c>
      <c r="J205" s="880">
        <v>253</v>
      </c>
      <c r="K205" s="880">
        <v>27</v>
      </c>
      <c r="L205" s="880">
        <v>832</v>
      </c>
      <c r="M205" s="880">
        <v>344</v>
      </c>
      <c r="N205" s="880">
        <v>16</v>
      </c>
      <c r="O205" s="880">
        <v>135</v>
      </c>
      <c r="P205" s="881">
        <v>90</v>
      </c>
      <c r="Q205" s="882">
        <f>SUM(B205:P205)</f>
        <v>4797</v>
      </c>
    </row>
    <row r="206" spans="1:17" s="203" customFormat="1" ht="24.75" hidden="1" customHeight="1" thickBot="1" x14ac:dyDescent="0.3">
      <c r="A206" s="93" t="s">
        <v>562</v>
      </c>
      <c r="B206" s="894">
        <f>SUM(B205/Q205)</f>
        <v>3.7523452157598499E-3</v>
      </c>
      <c r="C206" s="895">
        <f>SUM(C205/Q205)</f>
        <v>1.521784448613717E-2</v>
      </c>
      <c r="D206" s="895">
        <f>SUM(D205/Q205)</f>
        <v>1.1048572024181781E-2</v>
      </c>
      <c r="E206" s="895">
        <f>SUM(E205/Q205)</f>
        <v>7.9216176777152387E-3</v>
      </c>
      <c r="F206" s="895">
        <f>SUM(F205/Q205)</f>
        <v>1.4592453616843861E-3</v>
      </c>
      <c r="G206" s="895">
        <f>SUM(G205/Q205)</f>
        <v>0</v>
      </c>
      <c r="H206" s="895">
        <f>SUM(H205/Q205)</f>
        <v>3.335417969564311E-3</v>
      </c>
      <c r="I206" s="895">
        <f>SUM(I205/Q205)</f>
        <v>0.60350218886804252</v>
      </c>
      <c r="J206" s="895">
        <f>SUM(J205/Q205)</f>
        <v>5.2741296643735669E-2</v>
      </c>
      <c r="K206" s="895">
        <f>SUM(K205/Q205)</f>
        <v>5.6285178236397749E-3</v>
      </c>
      <c r="L206" s="895">
        <f>SUM(L205/Q205)</f>
        <v>0.17344173441734417</v>
      </c>
      <c r="M206" s="895">
        <f>SUM(M205/Q205)</f>
        <v>7.1711486345632694E-2</v>
      </c>
      <c r="N206" s="895">
        <f>SUM(N205/Q205)</f>
        <v>3.335417969564311E-3</v>
      </c>
      <c r="O206" s="895">
        <f>SUM(O205/Q205)</f>
        <v>2.8142589118198873E-2</v>
      </c>
      <c r="P206" s="896">
        <f>SUM(P205/Q205)</f>
        <v>1.8761726078799251E-2</v>
      </c>
      <c r="Q206" s="893">
        <f>SUM(B206:P206)</f>
        <v>0.99999999999999989</v>
      </c>
    </row>
    <row r="207" spans="1:17" s="203" customFormat="1" ht="10.5" hidden="1" customHeight="1" thickBot="1" x14ac:dyDescent="0.3">
      <c r="A207" s="786"/>
      <c r="B207" s="342"/>
      <c r="C207" s="342"/>
      <c r="D207" s="342"/>
      <c r="E207" s="342"/>
      <c r="F207" s="342"/>
      <c r="G207" s="342"/>
      <c r="H207" s="342"/>
      <c r="I207" s="342"/>
      <c r="J207" s="342"/>
      <c r="K207" s="342"/>
      <c r="L207" s="342"/>
      <c r="M207" s="342"/>
      <c r="N207" s="342"/>
      <c r="O207" s="342"/>
      <c r="P207" s="342"/>
      <c r="Q207" s="788"/>
    </row>
    <row r="208" spans="1:17" s="203" customFormat="1" ht="15.75" hidden="1" customHeight="1" thickBot="1" x14ac:dyDescent="0.3">
      <c r="A208" s="2025" t="s">
        <v>113</v>
      </c>
      <c r="B208" s="2026"/>
      <c r="C208" s="2026"/>
      <c r="D208" s="2026"/>
      <c r="E208" s="2026"/>
      <c r="F208" s="2026"/>
      <c r="G208" s="2026"/>
      <c r="H208" s="2026"/>
      <c r="I208" s="2026"/>
      <c r="J208" s="2026"/>
      <c r="K208" s="2026"/>
      <c r="L208" s="2026"/>
      <c r="M208" s="2026"/>
      <c r="N208" s="2026"/>
      <c r="O208" s="2026"/>
      <c r="P208" s="2026"/>
      <c r="Q208" s="2027"/>
    </row>
    <row r="209" spans="1:17" s="203" customFormat="1" ht="24.75" hidden="1" customHeight="1" x14ac:dyDescent="0.25">
      <c r="A209" s="173" t="s">
        <v>479</v>
      </c>
      <c r="B209" s="879">
        <v>18</v>
      </c>
      <c r="C209" s="880">
        <v>73</v>
      </c>
      <c r="D209" s="880">
        <v>53</v>
      </c>
      <c r="E209" s="880">
        <v>38</v>
      </c>
      <c r="F209" s="880">
        <v>7</v>
      </c>
      <c r="G209" s="880">
        <v>0</v>
      </c>
      <c r="H209" s="880">
        <v>16</v>
      </c>
      <c r="I209" s="371">
        <v>2895</v>
      </c>
      <c r="J209" s="880">
        <v>253</v>
      </c>
      <c r="K209" s="880">
        <v>27</v>
      </c>
      <c r="L209" s="880">
        <v>832</v>
      </c>
      <c r="M209" s="880">
        <v>344</v>
      </c>
      <c r="N209" s="880">
        <v>16</v>
      </c>
      <c r="O209" s="880">
        <v>135</v>
      </c>
      <c r="P209" s="881">
        <v>90</v>
      </c>
      <c r="Q209" s="882">
        <f>SUM(B209:P209)</f>
        <v>4797</v>
      </c>
    </row>
    <row r="210" spans="1:17" s="203" customFormat="1" ht="24.75" hidden="1" customHeight="1" x14ac:dyDescent="0.25">
      <c r="A210" s="174" t="s">
        <v>364</v>
      </c>
      <c r="B210" s="883">
        <v>0</v>
      </c>
      <c r="C210" s="884">
        <v>1</v>
      </c>
      <c r="D210" s="884">
        <v>0</v>
      </c>
      <c r="E210" s="884">
        <v>2</v>
      </c>
      <c r="F210" s="884">
        <v>1</v>
      </c>
      <c r="G210" s="884">
        <v>0</v>
      </c>
      <c r="H210" s="884">
        <v>0</v>
      </c>
      <c r="I210" s="885">
        <v>73</v>
      </c>
      <c r="J210" s="884">
        <v>8</v>
      </c>
      <c r="K210" s="884">
        <v>1</v>
      </c>
      <c r="L210" s="884">
        <v>67</v>
      </c>
      <c r="M210" s="884">
        <v>2</v>
      </c>
      <c r="N210" s="884">
        <v>5</v>
      </c>
      <c r="O210" s="884">
        <v>17</v>
      </c>
      <c r="P210" s="886">
        <v>14</v>
      </c>
      <c r="Q210" s="887">
        <f>SUM(B210:P210)</f>
        <v>191</v>
      </c>
    </row>
    <row r="211" spans="1:17" s="203" customFormat="1" ht="26.25" hidden="1" thickBot="1" x14ac:dyDescent="0.3">
      <c r="A211" s="93" t="s">
        <v>480</v>
      </c>
      <c r="B211" s="873">
        <f>SUM(B210/B209)</f>
        <v>0</v>
      </c>
      <c r="C211" s="874">
        <f>SUM(C210/C209)</f>
        <v>1.3698630136986301E-2</v>
      </c>
      <c r="D211" s="874">
        <f>SUM(D210/D209)</f>
        <v>0</v>
      </c>
      <c r="E211" s="874">
        <f>SUM(E210/E209)</f>
        <v>5.2631578947368418E-2</v>
      </c>
      <c r="F211" s="874">
        <f>SUM(F210/F209)</f>
        <v>0.14285714285714285</v>
      </c>
      <c r="G211" s="874">
        <v>0</v>
      </c>
      <c r="H211" s="874">
        <f t="shared" ref="H211:Q211" si="24">SUM(H210/H209)</f>
        <v>0</v>
      </c>
      <c r="I211" s="874">
        <f t="shared" si="24"/>
        <v>2.5215889464594129E-2</v>
      </c>
      <c r="J211" s="874">
        <f t="shared" si="24"/>
        <v>3.1620553359683792E-2</v>
      </c>
      <c r="K211" s="874">
        <f t="shared" si="24"/>
        <v>3.7037037037037035E-2</v>
      </c>
      <c r="L211" s="874">
        <f t="shared" si="24"/>
        <v>8.0528846153846159E-2</v>
      </c>
      <c r="M211" s="874">
        <f t="shared" si="24"/>
        <v>5.8139534883720929E-3</v>
      </c>
      <c r="N211" s="874">
        <f t="shared" si="24"/>
        <v>0.3125</v>
      </c>
      <c r="O211" s="874">
        <f t="shared" si="24"/>
        <v>0.12592592592592591</v>
      </c>
      <c r="P211" s="888">
        <f t="shared" si="24"/>
        <v>0.15555555555555556</v>
      </c>
      <c r="Q211" s="889">
        <f t="shared" si="24"/>
        <v>3.9816552011673965E-2</v>
      </c>
    </row>
    <row r="212" spans="1:17" s="203" customFormat="1" ht="9.75" hidden="1" customHeight="1" thickBot="1" x14ac:dyDescent="0.3">
      <c r="A212" s="786"/>
      <c r="B212" s="342"/>
      <c r="C212" s="342"/>
      <c r="D212" s="342"/>
      <c r="E212" s="342"/>
      <c r="F212" s="342"/>
      <c r="G212" s="342"/>
      <c r="H212" s="342"/>
      <c r="I212" s="342"/>
      <c r="J212" s="342"/>
      <c r="K212" s="342"/>
      <c r="L212" s="342"/>
      <c r="M212" s="342"/>
      <c r="N212" s="342"/>
      <c r="O212" s="342"/>
      <c r="P212" s="342"/>
      <c r="Q212" s="788"/>
    </row>
    <row r="213" spans="1:17" s="203" customFormat="1" ht="15.75" hidden="1" customHeight="1" thickBot="1" x14ac:dyDescent="0.3">
      <c r="A213" s="2025" t="s">
        <v>115</v>
      </c>
      <c r="B213" s="2026"/>
      <c r="C213" s="2026"/>
      <c r="D213" s="2026"/>
      <c r="E213" s="2026"/>
      <c r="F213" s="2026"/>
      <c r="G213" s="2026"/>
      <c r="H213" s="2026"/>
      <c r="I213" s="2026"/>
      <c r="J213" s="2026"/>
      <c r="K213" s="2026"/>
      <c r="L213" s="2026"/>
      <c r="M213" s="2026"/>
      <c r="N213" s="2026"/>
      <c r="O213" s="2026"/>
      <c r="P213" s="2026"/>
      <c r="Q213" s="2027"/>
    </row>
    <row r="214" spans="1:17" s="203" customFormat="1" ht="24.75" hidden="1" customHeight="1" x14ac:dyDescent="0.25">
      <c r="A214" s="173" t="s">
        <v>479</v>
      </c>
      <c r="B214" s="879">
        <v>18</v>
      </c>
      <c r="C214" s="880">
        <v>73</v>
      </c>
      <c r="D214" s="880">
        <v>53</v>
      </c>
      <c r="E214" s="880">
        <v>38</v>
      </c>
      <c r="F214" s="880">
        <v>7</v>
      </c>
      <c r="G214" s="880">
        <v>0</v>
      </c>
      <c r="H214" s="880">
        <v>16</v>
      </c>
      <c r="I214" s="371">
        <v>2895</v>
      </c>
      <c r="J214" s="880">
        <v>253</v>
      </c>
      <c r="K214" s="880">
        <v>27</v>
      </c>
      <c r="L214" s="880">
        <v>832</v>
      </c>
      <c r="M214" s="880">
        <v>344</v>
      </c>
      <c r="N214" s="880">
        <v>16</v>
      </c>
      <c r="O214" s="880">
        <v>135</v>
      </c>
      <c r="P214" s="881">
        <v>90</v>
      </c>
      <c r="Q214" s="882">
        <f>SUM(B214:P214)</f>
        <v>4797</v>
      </c>
    </row>
    <row r="215" spans="1:17" s="203" customFormat="1" ht="24.75" hidden="1" customHeight="1" x14ac:dyDescent="0.25">
      <c r="A215" s="174" t="s">
        <v>386</v>
      </c>
      <c r="B215" s="883">
        <v>1</v>
      </c>
      <c r="C215" s="884">
        <v>2</v>
      </c>
      <c r="D215" s="884">
        <v>3</v>
      </c>
      <c r="E215" s="884">
        <v>4</v>
      </c>
      <c r="F215" s="884">
        <v>0</v>
      </c>
      <c r="G215" s="884">
        <v>0</v>
      </c>
      <c r="H215" s="884">
        <v>0</v>
      </c>
      <c r="I215" s="885">
        <v>136</v>
      </c>
      <c r="J215" s="884">
        <v>15</v>
      </c>
      <c r="K215" s="884">
        <v>0</v>
      </c>
      <c r="L215" s="884">
        <v>66</v>
      </c>
      <c r="M215" s="884">
        <v>24</v>
      </c>
      <c r="N215" s="884">
        <v>0</v>
      </c>
      <c r="O215" s="884">
        <v>7</v>
      </c>
      <c r="P215" s="886">
        <v>4</v>
      </c>
      <c r="Q215" s="887">
        <f>SUM(B215:P215)</f>
        <v>262</v>
      </c>
    </row>
    <row r="216" spans="1:17" s="203" customFormat="1" ht="26.25" hidden="1" thickBot="1" x14ac:dyDescent="0.3">
      <c r="A216" s="93" t="s">
        <v>481</v>
      </c>
      <c r="B216" s="873">
        <f>SUM(B215/B214)</f>
        <v>5.5555555555555552E-2</v>
      </c>
      <c r="C216" s="874">
        <f>SUM(C215/C214)</f>
        <v>2.7397260273972601E-2</v>
      </c>
      <c r="D216" s="874">
        <f>SUM(D215/D214)</f>
        <v>5.6603773584905662E-2</v>
      </c>
      <c r="E216" s="874">
        <f>SUM(E215/E214)</f>
        <v>0.10526315789473684</v>
      </c>
      <c r="F216" s="874">
        <f>SUM(F215/F214)</f>
        <v>0</v>
      </c>
      <c r="G216" s="874">
        <v>0</v>
      </c>
      <c r="H216" s="874">
        <f t="shared" ref="H216:Q216" si="25">SUM(H215/H214)</f>
        <v>0</v>
      </c>
      <c r="I216" s="874">
        <f t="shared" si="25"/>
        <v>4.6977547495682212E-2</v>
      </c>
      <c r="J216" s="874">
        <f t="shared" si="25"/>
        <v>5.9288537549407112E-2</v>
      </c>
      <c r="K216" s="874">
        <f t="shared" si="25"/>
        <v>0</v>
      </c>
      <c r="L216" s="874">
        <f t="shared" si="25"/>
        <v>7.9326923076923073E-2</v>
      </c>
      <c r="M216" s="874">
        <f t="shared" si="25"/>
        <v>6.9767441860465115E-2</v>
      </c>
      <c r="N216" s="874">
        <f t="shared" si="25"/>
        <v>0</v>
      </c>
      <c r="O216" s="874">
        <f t="shared" si="25"/>
        <v>5.185185185185185E-2</v>
      </c>
      <c r="P216" s="888">
        <f t="shared" si="25"/>
        <v>4.4444444444444446E-2</v>
      </c>
      <c r="Q216" s="889">
        <f t="shared" si="25"/>
        <v>5.4617469251615591E-2</v>
      </c>
    </row>
    <row r="217" spans="1:17" s="203" customFormat="1" ht="9.75" hidden="1" customHeight="1" thickBot="1" x14ac:dyDescent="0.3">
      <c r="A217" s="786"/>
      <c r="B217" s="342"/>
      <c r="C217" s="342"/>
      <c r="D217" s="342"/>
      <c r="E217" s="342"/>
      <c r="F217" s="342"/>
      <c r="G217" s="342"/>
      <c r="H217" s="342"/>
      <c r="I217" s="342"/>
      <c r="J217" s="342"/>
      <c r="K217" s="342"/>
      <c r="L217" s="342"/>
      <c r="M217" s="342"/>
      <c r="N217" s="342"/>
      <c r="O217" s="342"/>
      <c r="P217" s="342"/>
      <c r="Q217" s="788"/>
    </row>
    <row r="218" spans="1:17" s="203" customFormat="1" ht="15.75" hidden="1" customHeight="1" thickBot="1" x14ac:dyDescent="0.3">
      <c r="A218" s="2025" t="s">
        <v>116</v>
      </c>
      <c r="B218" s="2026"/>
      <c r="C218" s="2026"/>
      <c r="D218" s="2026"/>
      <c r="E218" s="2026"/>
      <c r="F218" s="2026"/>
      <c r="G218" s="2026"/>
      <c r="H218" s="2026"/>
      <c r="I218" s="2026"/>
      <c r="J218" s="2026"/>
      <c r="K218" s="2026"/>
      <c r="L218" s="2026"/>
      <c r="M218" s="2026"/>
      <c r="N218" s="2026"/>
      <c r="O218" s="2026"/>
      <c r="P218" s="2026"/>
      <c r="Q218" s="2027"/>
    </row>
    <row r="219" spans="1:17" s="203" customFormat="1" ht="24.75" hidden="1" customHeight="1" x14ac:dyDescent="0.25">
      <c r="A219" s="173" t="s">
        <v>482</v>
      </c>
      <c r="B219" s="879">
        <v>18</v>
      </c>
      <c r="C219" s="880">
        <v>73</v>
      </c>
      <c r="D219" s="880">
        <v>53</v>
      </c>
      <c r="E219" s="880">
        <v>38</v>
      </c>
      <c r="F219" s="880">
        <v>7</v>
      </c>
      <c r="G219" s="880">
        <v>0</v>
      </c>
      <c r="H219" s="880">
        <v>16</v>
      </c>
      <c r="I219" s="371">
        <v>2895</v>
      </c>
      <c r="J219" s="880">
        <v>253</v>
      </c>
      <c r="K219" s="880">
        <v>27</v>
      </c>
      <c r="L219" s="880">
        <v>832</v>
      </c>
      <c r="M219" s="880">
        <v>344</v>
      </c>
      <c r="N219" s="880">
        <v>16</v>
      </c>
      <c r="O219" s="880">
        <v>135</v>
      </c>
      <c r="P219" s="881">
        <v>90</v>
      </c>
      <c r="Q219" s="882">
        <f>SUM(B219:P219)</f>
        <v>4797</v>
      </c>
    </row>
    <row r="220" spans="1:17" s="203" customFormat="1" ht="24.75" hidden="1" customHeight="1" x14ac:dyDescent="0.25">
      <c r="A220" s="174" t="s">
        <v>362</v>
      </c>
      <c r="B220" s="883">
        <v>3</v>
      </c>
      <c r="C220" s="884">
        <v>1</v>
      </c>
      <c r="D220" s="884">
        <v>6</v>
      </c>
      <c r="E220" s="884">
        <v>1</v>
      </c>
      <c r="F220" s="884">
        <v>1</v>
      </c>
      <c r="G220" s="884">
        <v>0</v>
      </c>
      <c r="H220" s="884">
        <v>0</v>
      </c>
      <c r="I220" s="885">
        <v>99</v>
      </c>
      <c r="J220" s="884">
        <v>5</v>
      </c>
      <c r="K220" s="884">
        <v>0</v>
      </c>
      <c r="L220" s="884">
        <v>45</v>
      </c>
      <c r="M220" s="884">
        <v>9</v>
      </c>
      <c r="N220" s="884">
        <v>0</v>
      </c>
      <c r="O220" s="884">
        <v>2</v>
      </c>
      <c r="P220" s="886">
        <v>0</v>
      </c>
      <c r="Q220" s="887">
        <f>SUM(B220:P220)</f>
        <v>172</v>
      </c>
    </row>
    <row r="221" spans="1:17" s="203" customFormat="1" ht="27" hidden="1" customHeight="1" thickBot="1" x14ac:dyDescent="0.3">
      <c r="A221" s="93" t="s">
        <v>483</v>
      </c>
      <c r="B221" s="873">
        <f>SUM(B220/B219)</f>
        <v>0.16666666666666666</v>
      </c>
      <c r="C221" s="874">
        <f>SUM(C220/C219)</f>
        <v>1.3698630136986301E-2</v>
      </c>
      <c r="D221" s="874">
        <f>SUM(D220/D219)</f>
        <v>0.11320754716981132</v>
      </c>
      <c r="E221" s="874">
        <f>SUM(E220/E219)</f>
        <v>2.6315789473684209E-2</v>
      </c>
      <c r="F221" s="874">
        <f>SUM(F220/F219)</f>
        <v>0.14285714285714285</v>
      </c>
      <c r="G221" s="874">
        <v>0</v>
      </c>
      <c r="H221" s="874">
        <f t="shared" ref="H221:Q221" si="26">SUM(H220/H219)</f>
        <v>0</v>
      </c>
      <c r="I221" s="874">
        <f t="shared" si="26"/>
        <v>3.4196891191709843E-2</v>
      </c>
      <c r="J221" s="874">
        <f t="shared" si="26"/>
        <v>1.9762845849802372E-2</v>
      </c>
      <c r="K221" s="874">
        <f t="shared" si="26"/>
        <v>0</v>
      </c>
      <c r="L221" s="874">
        <f t="shared" si="26"/>
        <v>5.4086538461538464E-2</v>
      </c>
      <c r="M221" s="874">
        <f t="shared" si="26"/>
        <v>2.616279069767442E-2</v>
      </c>
      <c r="N221" s="874">
        <f t="shared" si="26"/>
        <v>0</v>
      </c>
      <c r="O221" s="874">
        <f t="shared" si="26"/>
        <v>1.4814814814814815E-2</v>
      </c>
      <c r="P221" s="888">
        <f t="shared" si="26"/>
        <v>0</v>
      </c>
      <c r="Q221" s="889">
        <f t="shared" si="26"/>
        <v>3.5855743172816347E-2</v>
      </c>
    </row>
    <row r="222" spans="1:17" s="203" customFormat="1" hidden="1" x14ac:dyDescent="0.25">
      <c r="A222" s="2102" t="s">
        <v>346</v>
      </c>
      <c r="B222" s="2102"/>
      <c r="C222" s="2102"/>
      <c r="D222" s="2102"/>
      <c r="E222" s="2102"/>
      <c r="F222" s="2102"/>
      <c r="G222" s="2102"/>
      <c r="H222" s="2102"/>
      <c r="I222" s="2102"/>
      <c r="J222" s="2102"/>
      <c r="K222" s="2102"/>
      <c r="L222" s="2102"/>
      <c r="M222" s="2102"/>
      <c r="N222" s="2102"/>
      <c r="O222" s="2102"/>
      <c r="P222" s="2102"/>
      <c r="Q222" s="2102"/>
    </row>
    <row r="223" spans="1:17" ht="15.75" hidden="1" thickBot="1" x14ac:dyDescent="0.3">
      <c r="A223" s="719"/>
      <c r="B223" s="342"/>
      <c r="C223" s="342"/>
      <c r="D223" s="342"/>
      <c r="E223" s="342"/>
      <c r="F223" s="342"/>
      <c r="G223" s="342"/>
      <c r="H223" s="962"/>
      <c r="I223" s="342"/>
      <c r="J223" s="342"/>
      <c r="K223" s="342"/>
      <c r="L223" s="342"/>
      <c r="M223" s="342"/>
      <c r="N223" s="342"/>
      <c r="O223" s="342"/>
      <c r="P223" s="342"/>
      <c r="Q223" s="720"/>
    </row>
    <row r="224" spans="1:17" s="203" customFormat="1" ht="17.25" hidden="1" customHeight="1" thickBot="1" x14ac:dyDescent="0.35">
      <c r="A224" s="2106" t="s">
        <v>261</v>
      </c>
      <c r="B224" s="2107"/>
      <c r="C224" s="2107"/>
      <c r="D224" s="2107"/>
      <c r="E224" s="2107"/>
      <c r="F224" s="2107"/>
      <c r="G224" s="2107"/>
      <c r="H224" s="2107"/>
      <c r="I224" s="2107"/>
      <c r="J224" s="2107"/>
      <c r="K224" s="2107"/>
      <c r="L224" s="2107"/>
      <c r="M224" s="2107"/>
      <c r="N224" s="2107"/>
      <c r="O224" s="2107"/>
      <c r="P224" s="2107"/>
      <c r="Q224" s="2108"/>
    </row>
    <row r="225" spans="1:17" s="203" customFormat="1" ht="24.75" hidden="1" customHeight="1" thickBot="1" x14ac:dyDescent="0.3">
      <c r="A225" s="2025" t="s">
        <v>265</v>
      </c>
      <c r="B225" s="2026"/>
      <c r="C225" s="2026"/>
      <c r="D225" s="2026"/>
      <c r="E225" s="2026"/>
      <c r="F225" s="2026"/>
      <c r="G225" s="2026"/>
      <c r="H225" s="2026"/>
      <c r="I225" s="2026"/>
      <c r="J225" s="2026"/>
      <c r="K225" s="2026"/>
      <c r="L225" s="2026"/>
      <c r="M225" s="2026"/>
      <c r="N225" s="2026"/>
      <c r="O225" s="2026"/>
      <c r="P225" s="2026"/>
      <c r="Q225" s="2027"/>
    </row>
    <row r="226" spans="1:17" s="203" customFormat="1" ht="24.75" hidden="1" customHeight="1" x14ac:dyDescent="0.25">
      <c r="A226" s="173" t="s">
        <v>350</v>
      </c>
      <c r="B226" s="363">
        <v>74</v>
      </c>
      <c r="C226" s="364">
        <v>458</v>
      </c>
      <c r="D226" s="364">
        <v>386</v>
      </c>
      <c r="E226" s="364">
        <v>188</v>
      </c>
      <c r="F226" s="364">
        <v>153</v>
      </c>
      <c r="G226" s="364">
        <v>0</v>
      </c>
      <c r="H226" s="364">
        <v>51</v>
      </c>
      <c r="I226" s="365">
        <v>14305</v>
      </c>
      <c r="J226" s="364">
        <v>728</v>
      </c>
      <c r="K226" s="364">
        <v>304</v>
      </c>
      <c r="L226" s="364">
        <v>4332</v>
      </c>
      <c r="M226" s="364">
        <v>1434</v>
      </c>
      <c r="N226" s="364">
        <v>73</v>
      </c>
      <c r="O226" s="364">
        <v>671</v>
      </c>
      <c r="P226" s="366">
        <v>513</v>
      </c>
      <c r="Q226" s="345">
        <f>SUM(B226:P226)</f>
        <v>23670</v>
      </c>
    </row>
    <row r="227" spans="1:17" s="203" customFormat="1" ht="20.25" hidden="1" customHeight="1" thickBot="1" x14ac:dyDescent="0.3">
      <c r="A227" s="93" t="s">
        <v>363</v>
      </c>
      <c r="B227" s="783">
        <f>SUM(B226/Q226)</f>
        <v>3.1263202365863964E-3</v>
      </c>
      <c r="C227" s="784">
        <f>SUM(C226/Q226)</f>
        <v>1.9349387410223913E-2</v>
      </c>
      <c r="D227" s="784">
        <f>SUM(D226/Q226)</f>
        <v>1.6307562315166876E-2</v>
      </c>
      <c r="E227" s="784">
        <f>SUM(E226/Q226)</f>
        <v>7.9425433037600343E-3</v>
      </c>
      <c r="F227" s="784">
        <f>SUM(F226/Q226)</f>
        <v>6.4638783269961976E-3</v>
      </c>
      <c r="G227" s="784">
        <f>SUM(G226/Q226)</f>
        <v>0</v>
      </c>
      <c r="H227" s="784">
        <f>SUM(H226/Q226)</f>
        <v>2.1546261089987325E-3</v>
      </c>
      <c r="I227" s="784">
        <v>0.60499999999999998</v>
      </c>
      <c r="J227" s="784">
        <f>SUM(J226/Q226)</f>
        <v>3.0756231516687792E-2</v>
      </c>
      <c r="K227" s="784">
        <f>SUM(K226/Q226)</f>
        <v>1.2843261512463034E-2</v>
      </c>
      <c r="L227" s="784">
        <f>SUM(L226/Q226)</f>
        <v>0.18301647655259823</v>
      </c>
      <c r="M227" s="784">
        <f>SUM(M226/Q226)</f>
        <v>6.0583016476552599E-2</v>
      </c>
      <c r="N227" s="784">
        <f>SUM(N226/Q226)</f>
        <v>3.0840726658217152E-3</v>
      </c>
      <c r="O227" s="784">
        <f>SUM(O226/Q226)</f>
        <v>2.834811998310097E-2</v>
      </c>
      <c r="P227" s="785">
        <f>SUM(P226/Q226)</f>
        <v>2.167300380228137E-2</v>
      </c>
      <c r="Q227" s="782">
        <f>SUM(B227:P227)</f>
        <v>1.000648500211238</v>
      </c>
    </row>
    <row r="228" spans="1:17" ht="17.25" hidden="1" customHeight="1" thickBot="1" x14ac:dyDescent="0.3">
      <c r="A228" s="786"/>
      <c r="B228" s="342"/>
      <c r="C228" s="342"/>
      <c r="D228" s="342"/>
      <c r="E228" s="342"/>
      <c r="F228" s="342"/>
      <c r="G228" s="342"/>
      <c r="H228" s="342"/>
      <c r="I228" s="342"/>
      <c r="J228" s="342"/>
      <c r="K228" s="342"/>
      <c r="L228" s="342"/>
      <c r="M228" s="342"/>
      <c r="N228" s="342"/>
      <c r="O228" s="342"/>
      <c r="P228" s="342"/>
      <c r="Q228" s="788"/>
    </row>
    <row r="229" spans="1:17" s="203" customFormat="1" ht="24.75" hidden="1" customHeight="1" thickBot="1" x14ac:dyDescent="0.3">
      <c r="A229" s="2025" t="s">
        <v>269</v>
      </c>
      <c r="B229" s="2026"/>
      <c r="C229" s="2026"/>
      <c r="D229" s="2026"/>
      <c r="E229" s="2026"/>
      <c r="F229" s="2026"/>
      <c r="G229" s="2026"/>
      <c r="H229" s="2026"/>
      <c r="I229" s="2026"/>
      <c r="J229" s="2026"/>
      <c r="K229" s="2026"/>
      <c r="L229" s="2026"/>
      <c r="M229" s="2026"/>
      <c r="N229" s="2026"/>
      <c r="O229" s="2026"/>
      <c r="P229" s="2026"/>
      <c r="Q229" s="2027"/>
    </row>
    <row r="230" spans="1:17" s="203" customFormat="1" ht="24.75" hidden="1" customHeight="1" x14ac:dyDescent="0.25">
      <c r="A230" s="173" t="s">
        <v>385</v>
      </c>
      <c r="B230" s="363">
        <v>15</v>
      </c>
      <c r="C230" s="364">
        <v>63</v>
      </c>
      <c r="D230" s="364">
        <v>48</v>
      </c>
      <c r="E230" s="364">
        <v>34</v>
      </c>
      <c r="F230" s="364">
        <v>25</v>
      </c>
      <c r="G230" s="364">
        <v>0</v>
      </c>
      <c r="H230" s="364">
        <v>7</v>
      </c>
      <c r="I230" s="365">
        <v>2705</v>
      </c>
      <c r="J230" s="364">
        <v>202</v>
      </c>
      <c r="K230" s="364">
        <v>28</v>
      </c>
      <c r="L230" s="364">
        <v>964</v>
      </c>
      <c r="M230" s="364">
        <v>284</v>
      </c>
      <c r="N230" s="364">
        <v>22</v>
      </c>
      <c r="O230" s="364">
        <v>117</v>
      </c>
      <c r="P230" s="366">
        <v>86</v>
      </c>
      <c r="Q230" s="345">
        <f>SUM(B230:P230)</f>
        <v>4600</v>
      </c>
    </row>
    <row r="231" spans="1:17" s="203" customFormat="1" ht="20.25" hidden="1" customHeight="1" thickBot="1" x14ac:dyDescent="0.3">
      <c r="A231" s="93" t="s">
        <v>351</v>
      </c>
      <c r="B231" s="783">
        <f>SUM(B230/Q230)</f>
        <v>3.2608695652173911E-3</v>
      </c>
      <c r="C231" s="784">
        <f>SUM(C230/Q230)</f>
        <v>1.3695652173913043E-2</v>
      </c>
      <c r="D231" s="784">
        <f>SUM(D230/Q230)</f>
        <v>1.0434782608695653E-2</v>
      </c>
      <c r="E231" s="784">
        <f>SUM(E230/Q230)</f>
        <v>7.391304347826087E-3</v>
      </c>
      <c r="F231" s="784">
        <f>SUM(F230/Q230)</f>
        <v>5.434782608695652E-3</v>
      </c>
      <c r="G231" s="784">
        <f>SUM(G230/Q230)</f>
        <v>0</v>
      </c>
      <c r="H231" s="784">
        <f>SUM(H230/Q230)</f>
        <v>1.5217391304347826E-3</v>
      </c>
      <c r="I231" s="784">
        <f>SUM(I230/Q230)</f>
        <v>0.58804347826086956</v>
      </c>
      <c r="J231" s="784">
        <f>SUM(J230/Q230)</f>
        <v>4.3913043478260867E-2</v>
      </c>
      <c r="K231" s="784">
        <f>SUM(K230/Q230)</f>
        <v>6.0869565217391303E-3</v>
      </c>
      <c r="L231" s="784">
        <f>SUM(L230/Q230)</f>
        <v>0.20956521739130435</v>
      </c>
      <c r="M231" s="784">
        <f>SUM(M230/Q230)</f>
        <v>6.1739130434782609E-2</v>
      </c>
      <c r="N231" s="784">
        <f>SUM(N230/Q230)</f>
        <v>4.7826086956521737E-3</v>
      </c>
      <c r="O231" s="784">
        <f>SUM(O230/Q230)</f>
        <v>2.5434782608695652E-2</v>
      </c>
      <c r="P231" s="785">
        <f>SUM(P230/Q230)</f>
        <v>1.8695652173913044E-2</v>
      </c>
      <c r="Q231" s="782">
        <f>SUM(B231:P231)</f>
        <v>1</v>
      </c>
    </row>
    <row r="232" spans="1:17" ht="17.25" hidden="1" customHeight="1" thickBot="1" x14ac:dyDescent="0.3">
      <c r="A232" s="786"/>
      <c r="B232" s="342"/>
      <c r="C232" s="342"/>
      <c r="D232" s="342"/>
      <c r="E232" s="342"/>
      <c r="F232" s="342"/>
      <c r="G232" s="342"/>
      <c r="H232" s="342"/>
      <c r="I232" s="342"/>
      <c r="J232" s="342"/>
      <c r="K232" s="342"/>
      <c r="L232" s="342"/>
      <c r="M232" s="342"/>
      <c r="N232" s="342"/>
      <c r="O232" s="342"/>
      <c r="P232" s="342"/>
      <c r="Q232" s="788"/>
    </row>
    <row r="233" spans="1:17" s="203" customFormat="1" ht="24.75" hidden="1" customHeight="1" thickBot="1" x14ac:dyDescent="0.3">
      <c r="A233" s="2025" t="s">
        <v>113</v>
      </c>
      <c r="B233" s="2028"/>
      <c r="C233" s="2028"/>
      <c r="D233" s="2028"/>
      <c r="E233" s="2028"/>
      <c r="F233" s="2028"/>
      <c r="G233" s="2028"/>
      <c r="H233" s="2028"/>
      <c r="I233" s="2028"/>
      <c r="J233" s="2028"/>
      <c r="K233" s="2028"/>
      <c r="L233" s="2028"/>
      <c r="M233" s="2028"/>
      <c r="N233" s="2028"/>
      <c r="O233" s="2028"/>
      <c r="P233" s="2028"/>
      <c r="Q233" s="2027"/>
    </row>
    <row r="234" spans="1:17" s="203" customFormat="1" ht="24.75" hidden="1" customHeight="1" x14ac:dyDescent="0.25">
      <c r="A234" s="173" t="s">
        <v>385</v>
      </c>
      <c r="B234" s="363">
        <v>15</v>
      </c>
      <c r="C234" s="364">
        <v>63</v>
      </c>
      <c r="D234" s="364">
        <v>48</v>
      </c>
      <c r="E234" s="364">
        <v>34</v>
      </c>
      <c r="F234" s="364">
        <v>25</v>
      </c>
      <c r="G234" s="364">
        <v>0</v>
      </c>
      <c r="H234" s="364">
        <v>7</v>
      </c>
      <c r="I234" s="365">
        <v>2705</v>
      </c>
      <c r="J234" s="364">
        <v>202</v>
      </c>
      <c r="K234" s="364">
        <v>28</v>
      </c>
      <c r="L234" s="364">
        <v>964</v>
      </c>
      <c r="M234" s="364">
        <v>284</v>
      </c>
      <c r="N234" s="364">
        <v>22</v>
      </c>
      <c r="O234" s="364">
        <v>117</v>
      </c>
      <c r="P234" s="366">
        <v>86</v>
      </c>
      <c r="Q234" s="345">
        <f>SUM(B234:P234)</f>
        <v>4600</v>
      </c>
    </row>
    <row r="235" spans="1:17" s="203" customFormat="1" ht="20.25" hidden="1" customHeight="1" x14ac:dyDescent="0.25">
      <c r="A235" s="174" t="s">
        <v>364</v>
      </c>
      <c r="B235" s="408">
        <v>0</v>
      </c>
      <c r="C235" s="409">
        <v>0</v>
      </c>
      <c r="D235" s="409">
        <v>0</v>
      </c>
      <c r="E235" s="409">
        <v>0</v>
      </c>
      <c r="F235" s="409">
        <v>0</v>
      </c>
      <c r="G235" s="409">
        <v>0</v>
      </c>
      <c r="H235" s="409">
        <v>0</v>
      </c>
      <c r="I235" s="410">
        <v>57</v>
      </c>
      <c r="J235" s="409">
        <v>5</v>
      </c>
      <c r="K235" s="409">
        <v>1</v>
      </c>
      <c r="L235" s="409">
        <v>58</v>
      </c>
      <c r="M235" s="409">
        <v>2</v>
      </c>
      <c r="N235" s="409">
        <v>2</v>
      </c>
      <c r="O235" s="409">
        <v>7</v>
      </c>
      <c r="P235" s="411">
        <v>8</v>
      </c>
      <c r="Q235" s="346">
        <f>SUM(B235:P235)</f>
        <v>140</v>
      </c>
    </row>
    <row r="236" spans="1:17" s="203" customFormat="1" ht="26.25" hidden="1" thickBot="1" x14ac:dyDescent="0.3">
      <c r="A236" s="93" t="s">
        <v>387</v>
      </c>
      <c r="B236" s="266">
        <f>B235/B230</f>
        <v>0</v>
      </c>
      <c r="C236" s="267">
        <f>C235/C230</f>
        <v>0</v>
      </c>
      <c r="D236" s="267">
        <f t="shared" ref="D236:P236" si="27">D235/D230</f>
        <v>0</v>
      </c>
      <c r="E236" s="267">
        <f t="shared" si="27"/>
        <v>0</v>
      </c>
      <c r="F236" s="267">
        <f t="shared" si="27"/>
        <v>0</v>
      </c>
      <c r="G236" s="267">
        <v>0</v>
      </c>
      <c r="H236" s="267">
        <f t="shared" si="27"/>
        <v>0</v>
      </c>
      <c r="I236" s="267">
        <f t="shared" si="27"/>
        <v>2.1072088724584104E-2</v>
      </c>
      <c r="J236" s="267">
        <f t="shared" si="27"/>
        <v>2.4752475247524754E-2</v>
      </c>
      <c r="K236" s="267">
        <f t="shared" si="27"/>
        <v>3.5714285714285712E-2</v>
      </c>
      <c r="L236" s="267">
        <f t="shared" si="27"/>
        <v>6.0165975103734441E-2</v>
      </c>
      <c r="M236" s="267">
        <f t="shared" si="27"/>
        <v>7.0422535211267607E-3</v>
      </c>
      <c r="N236" s="267">
        <f t="shared" si="27"/>
        <v>9.0909090909090912E-2</v>
      </c>
      <c r="O236" s="267">
        <f t="shared" si="27"/>
        <v>5.9829059829059832E-2</v>
      </c>
      <c r="P236" s="172">
        <f t="shared" si="27"/>
        <v>9.3023255813953487E-2</v>
      </c>
      <c r="Q236" s="347">
        <f>Q235/Q234</f>
        <v>3.0434782608695653E-2</v>
      </c>
    </row>
    <row r="237" spans="1:17" ht="15.75" hidden="1" customHeight="1" thickBot="1" x14ac:dyDescent="0.3">
      <c r="A237" s="786"/>
      <c r="B237" s="342"/>
      <c r="C237" s="342"/>
      <c r="D237" s="342"/>
      <c r="E237" s="342"/>
      <c r="F237" s="342"/>
      <c r="G237" s="342"/>
      <c r="H237" s="342"/>
      <c r="I237" s="342"/>
      <c r="J237" s="342"/>
      <c r="K237" s="342"/>
      <c r="L237" s="342"/>
      <c r="M237" s="342"/>
      <c r="N237" s="342"/>
      <c r="O237" s="342"/>
      <c r="P237" s="342"/>
      <c r="Q237" s="788"/>
    </row>
    <row r="238" spans="1:17" s="203" customFormat="1" ht="24.75" hidden="1" customHeight="1" thickBot="1" x14ac:dyDescent="0.3">
      <c r="A238" s="2025" t="s">
        <v>115</v>
      </c>
      <c r="B238" s="2026"/>
      <c r="C238" s="2026"/>
      <c r="D238" s="2026"/>
      <c r="E238" s="2026"/>
      <c r="F238" s="2026"/>
      <c r="G238" s="2026"/>
      <c r="H238" s="2026"/>
      <c r="I238" s="2026"/>
      <c r="J238" s="2026"/>
      <c r="K238" s="2026"/>
      <c r="L238" s="2026"/>
      <c r="M238" s="2026"/>
      <c r="N238" s="2026"/>
      <c r="O238" s="2026"/>
      <c r="P238" s="2026"/>
      <c r="Q238" s="2027"/>
    </row>
    <row r="239" spans="1:17" s="203" customFormat="1" ht="24.75" hidden="1" customHeight="1" x14ac:dyDescent="0.25">
      <c r="A239" s="173" t="s">
        <v>385</v>
      </c>
      <c r="B239" s="363">
        <v>15</v>
      </c>
      <c r="C239" s="364">
        <v>63</v>
      </c>
      <c r="D239" s="364">
        <v>48</v>
      </c>
      <c r="E239" s="364">
        <v>34</v>
      </c>
      <c r="F239" s="364">
        <v>25</v>
      </c>
      <c r="G239" s="364">
        <v>0</v>
      </c>
      <c r="H239" s="364">
        <v>7</v>
      </c>
      <c r="I239" s="365">
        <v>2705</v>
      </c>
      <c r="J239" s="364">
        <v>202</v>
      </c>
      <c r="K239" s="364">
        <v>28</v>
      </c>
      <c r="L239" s="364">
        <v>964</v>
      </c>
      <c r="M239" s="364">
        <v>284</v>
      </c>
      <c r="N239" s="364">
        <v>22</v>
      </c>
      <c r="O239" s="364">
        <v>117</v>
      </c>
      <c r="P239" s="366">
        <v>86</v>
      </c>
      <c r="Q239" s="345">
        <v>4600</v>
      </c>
    </row>
    <row r="240" spans="1:17" s="203" customFormat="1" ht="25.5" hidden="1" x14ac:dyDescent="0.25">
      <c r="A240" s="174" t="s">
        <v>386</v>
      </c>
      <c r="B240" s="408">
        <v>1</v>
      </c>
      <c r="C240" s="409">
        <v>2</v>
      </c>
      <c r="D240" s="409">
        <v>10</v>
      </c>
      <c r="E240" s="409">
        <v>8</v>
      </c>
      <c r="F240" s="409">
        <v>3</v>
      </c>
      <c r="G240" s="409">
        <v>0</v>
      </c>
      <c r="H240" s="409">
        <v>0</v>
      </c>
      <c r="I240" s="410">
        <v>248</v>
      </c>
      <c r="J240" s="409">
        <v>13</v>
      </c>
      <c r="K240" s="409">
        <v>2</v>
      </c>
      <c r="L240" s="409">
        <v>106</v>
      </c>
      <c r="M240" s="409">
        <v>26</v>
      </c>
      <c r="N240" s="409">
        <v>0</v>
      </c>
      <c r="O240" s="409">
        <v>10</v>
      </c>
      <c r="P240" s="411">
        <v>5</v>
      </c>
      <c r="Q240" s="346">
        <f>SUM(B240:P240)</f>
        <v>434</v>
      </c>
    </row>
    <row r="241" spans="1:17" s="203" customFormat="1" ht="26.25" hidden="1" thickBot="1" x14ac:dyDescent="0.3">
      <c r="A241" s="93" t="s">
        <v>388</v>
      </c>
      <c r="B241" s="266">
        <f>SUM(B240/B230)</f>
        <v>6.6666666666666666E-2</v>
      </c>
      <c r="C241" s="267">
        <f t="shared" ref="C241:P241" si="28">SUM(C240/C230)</f>
        <v>3.1746031746031744E-2</v>
      </c>
      <c r="D241" s="267">
        <f t="shared" si="28"/>
        <v>0.20833333333333334</v>
      </c>
      <c r="E241" s="267">
        <f t="shared" si="28"/>
        <v>0.23529411764705882</v>
      </c>
      <c r="F241" s="267">
        <f t="shared" si="28"/>
        <v>0.12</v>
      </c>
      <c r="G241" s="267">
        <v>0</v>
      </c>
      <c r="H241" s="267">
        <f t="shared" si="28"/>
        <v>0</v>
      </c>
      <c r="I241" s="267">
        <f t="shared" si="28"/>
        <v>9.1682070240295746E-2</v>
      </c>
      <c r="J241" s="267">
        <f t="shared" si="28"/>
        <v>6.4356435643564358E-2</v>
      </c>
      <c r="K241" s="267">
        <f t="shared" si="28"/>
        <v>7.1428571428571425E-2</v>
      </c>
      <c r="L241" s="267">
        <f t="shared" si="28"/>
        <v>0.10995850622406639</v>
      </c>
      <c r="M241" s="267">
        <f t="shared" si="28"/>
        <v>9.154929577464789E-2</v>
      </c>
      <c r="N241" s="267">
        <f t="shared" si="28"/>
        <v>0</v>
      </c>
      <c r="O241" s="267">
        <f t="shared" si="28"/>
        <v>8.5470085470085472E-2</v>
      </c>
      <c r="P241" s="172">
        <f t="shared" si="28"/>
        <v>5.8139534883720929E-2</v>
      </c>
      <c r="Q241" s="347">
        <f>SUM(Q240/Q234)</f>
        <v>9.4347826086956521E-2</v>
      </c>
    </row>
    <row r="242" spans="1:17" ht="15.75" hidden="1" customHeight="1" thickBot="1" x14ac:dyDescent="0.3">
      <c r="A242" s="786"/>
      <c r="B242" s="342"/>
      <c r="C242" s="342"/>
      <c r="D242" s="342"/>
      <c r="E242" s="342"/>
      <c r="F242" s="342"/>
      <c r="G242" s="342"/>
      <c r="H242" s="342"/>
      <c r="I242" s="342"/>
      <c r="J242" s="342"/>
      <c r="K242" s="342"/>
      <c r="L242" s="342"/>
      <c r="M242" s="342"/>
      <c r="N242" s="342"/>
      <c r="O242" s="342"/>
      <c r="P242" s="342"/>
      <c r="Q242" s="788"/>
    </row>
    <row r="243" spans="1:17" ht="24.75" hidden="1" customHeight="1" thickBot="1" x14ac:dyDescent="0.3">
      <c r="A243" s="2025" t="s">
        <v>116</v>
      </c>
      <c r="B243" s="2026"/>
      <c r="C243" s="2026"/>
      <c r="D243" s="2026"/>
      <c r="E243" s="2026"/>
      <c r="F243" s="2026"/>
      <c r="G243" s="2026"/>
      <c r="H243" s="2026"/>
      <c r="I243" s="2026"/>
      <c r="J243" s="2026"/>
      <c r="K243" s="2026"/>
      <c r="L243" s="2026"/>
      <c r="M243" s="2026"/>
      <c r="N243" s="2026"/>
      <c r="O243" s="2026"/>
      <c r="P243" s="2026"/>
      <c r="Q243" s="2027"/>
    </row>
    <row r="244" spans="1:17" ht="24.75" hidden="1" customHeight="1" x14ac:dyDescent="0.25">
      <c r="A244" s="173" t="s">
        <v>114</v>
      </c>
      <c r="B244" s="363">
        <v>15</v>
      </c>
      <c r="C244" s="364">
        <v>63</v>
      </c>
      <c r="D244" s="364">
        <v>48</v>
      </c>
      <c r="E244" s="364">
        <v>34</v>
      </c>
      <c r="F244" s="364">
        <v>25</v>
      </c>
      <c r="G244" s="364">
        <v>0</v>
      </c>
      <c r="H244" s="364">
        <v>7</v>
      </c>
      <c r="I244" s="365">
        <v>2705</v>
      </c>
      <c r="J244" s="364">
        <v>202</v>
      </c>
      <c r="K244" s="364">
        <v>28</v>
      </c>
      <c r="L244" s="364">
        <v>964</v>
      </c>
      <c r="M244" s="364">
        <v>284</v>
      </c>
      <c r="N244" s="364">
        <v>22</v>
      </c>
      <c r="O244" s="364">
        <v>117</v>
      </c>
      <c r="P244" s="366">
        <v>86</v>
      </c>
      <c r="Q244" s="345">
        <v>4600</v>
      </c>
    </row>
    <row r="245" spans="1:17" ht="25.5" hidden="1" x14ac:dyDescent="0.25">
      <c r="A245" s="174" t="s">
        <v>362</v>
      </c>
      <c r="B245" s="408">
        <v>0</v>
      </c>
      <c r="C245" s="409">
        <v>2</v>
      </c>
      <c r="D245" s="409">
        <v>1</v>
      </c>
      <c r="E245" s="409">
        <v>2</v>
      </c>
      <c r="F245" s="409">
        <v>1</v>
      </c>
      <c r="G245" s="409">
        <v>0</v>
      </c>
      <c r="H245" s="409">
        <v>0</v>
      </c>
      <c r="I245" s="410">
        <v>99</v>
      </c>
      <c r="J245" s="409">
        <v>4</v>
      </c>
      <c r="K245" s="409">
        <v>0</v>
      </c>
      <c r="L245" s="409">
        <v>49</v>
      </c>
      <c r="M245" s="409">
        <v>10</v>
      </c>
      <c r="N245" s="409">
        <v>2</v>
      </c>
      <c r="O245" s="409">
        <v>2</v>
      </c>
      <c r="P245" s="411">
        <v>4</v>
      </c>
      <c r="Q245" s="346">
        <f>SUM(B245:P245)</f>
        <v>176</v>
      </c>
    </row>
    <row r="246" spans="1:17" ht="26.25" hidden="1" thickBot="1" x14ac:dyDescent="0.3">
      <c r="A246" s="93" t="s">
        <v>389</v>
      </c>
      <c r="B246" s="266">
        <f>SUM(B245/B230)</f>
        <v>0</v>
      </c>
      <c r="C246" s="267">
        <f t="shared" ref="C246:P246" si="29">SUM(C245/C230)</f>
        <v>3.1746031746031744E-2</v>
      </c>
      <c r="D246" s="267">
        <f t="shared" si="29"/>
        <v>2.0833333333333332E-2</v>
      </c>
      <c r="E246" s="267">
        <f t="shared" si="29"/>
        <v>5.8823529411764705E-2</v>
      </c>
      <c r="F246" s="267">
        <f t="shared" si="29"/>
        <v>0.04</v>
      </c>
      <c r="G246" s="267">
        <v>0</v>
      </c>
      <c r="H246" s="267">
        <f t="shared" si="29"/>
        <v>0</v>
      </c>
      <c r="I246" s="267">
        <f t="shared" si="29"/>
        <v>3.6598890942698706E-2</v>
      </c>
      <c r="J246" s="267">
        <f t="shared" si="29"/>
        <v>1.9801980198019802E-2</v>
      </c>
      <c r="K246" s="267">
        <f t="shared" si="29"/>
        <v>0</v>
      </c>
      <c r="L246" s="267">
        <f t="shared" si="29"/>
        <v>5.0829875518672199E-2</v>
      </c>
      <c r="M246" s="267">
        <f t="shared" si="29"/>
        <v>3.5211267605633804E-2</v>
      </c>
      <c r="N246" s="267">
        <f t="shared" si="29"/>
        <v>9.0909090909090912E-2</v>
      </c>
      <c r="O246" s="267">
        <f t="shared" si="29"/>
        <v>1.7094017094017096E-2</v>
      </c>
      <c r="P246" s="172">
        <f t="shared" si="29"/>
        <v>4.6511627906976744E-2</v>
      </c>
      <c r="Q246" s="347">
        <f>SUM(Q245/Q234)</f>
        <v>3.826086956521739E-2</v>
      </c>
    </row>
    <row r="247" spans="1:17" x14ac:dyDescent="0.25">
      <c r="A247" s="2102" t="s">
        <v>346</v>
      </c>
      <c r="B247" s="2102"/>
      <c r="C247" s="2102"/>
      <c r="D247" s="2102"/>
      <c r="E247" s="2102"/>
      <c r="F247" s="2102"/>
      <c r="G247" s="2102"/>
      <c r="H247" s="2102"/>
      <c r="I247" s="2102"/>
      <c r="J247" s="2102"/>
      <c r="K247" s="2102"/>
      <c r="L247" s="2102"/>
      <c r="M247" s="2102"/>
      <c r="N247" s="2102"/>
      <c r="O247" s="2102"/>
      <c r="P247" s="2102"/>
      <c r="Q247" s="2102"/>
    </row>
  </sheetData>
  <sheetProtection algorithmName="SHA-512" hashValue="mnYizNI7l432xQuxxicQlbr5Ffj9u86MH2vDhHRQRYJg4inW5Fn8yENoQIUyr5iCtJ/M599QcCF0zqzVcw2bpQ==" saltValue="A9uAM189l8RStSp/arA75A==" spinCount="100000" sheet="1" objects="1" scenarios="1"/>
  <mergeCells count="67">
    <mergeCell ref="A22:Q22"/>
    <mergeCell ref="A2:Q2"/>
    <mergeCell ref="A4:Q4"/>
    <mergeCell ref="A8:Q8"/>
    <mergeCell ref="A12:Q12"/>
    <mergeCell ref="A17:Q17"/>
    <mergeCell ref="A187:Q187"/>
    <mergeCell ref="A192:Q192"/>
    <mergeCell ref="A196:Q196"/>
    <mergeCell ref="A26:Q26"/>
    <mergeCell ref="A28:Q28"/>
    <mergeCell ref="A32:Q32"/>
    <mergeCell ref="A36:Q36"/>
    <mergeCell ref="A41:Q41"/>
    <mergeCell ref="A137:Q137"/>
    <mergeCell ref="A142:Q142"/>
    <mergeCell ref="A170:Q170"/>
    <mergeCell ref="A98:Q98"/>
    <mergeCell ref="A100:Q100"/>
    <mergeCell ref="A104:Q104"/>
    <mergeCell ref="A113:Q113"/>
    <mergeCell ref="A118:Q118"/>
    <mergeCell ref="A108:Q108"/>
    <mergeCell ref="A132:Q132"/>
    <mergeCell ref="A1:Q1"/>
    <mergeCell ref="A172:Q172"/>
    <mergeCell ref="A174:Q174"/>
    <mergeCell ref="A122:Q122"/>
    <mergeCell ref="A124:Q124"/>
    <mergeCell ref="A128:Q128"/>
    <mergeCell ref="A46:Q46"/>
    <mergeCell ref="A74:Q74"/>
    <mergeCell ref="A76:Q76"/>
    <mergeCell ref="A80:Q80"/>
    <mergeCell ref="A84:Q84"/>
    <mergeCell ref="A89:Q89"/>
    <mergeCell ref="A94:Q94"/>
    <mergeCell ref="A50:Q50"/>
    <mergeCell ref="A178:Q178"/>
    <mergeCell ref="A182:Q182"/>
    <mergeCell ref="A146:Q146"/>
    <mergeCell ref="A148:Q148"/>
    <mergeCell ref="A152:Q152"/>
    <mergeCell ref="A156:Q156"/>
    <mergeCell ref="A161:Q161"/>
    <mergeCell ref="A166:Q166"/>
    <mergeCell ref="A171:Q171"/>
    <mergeCell ref="A247:Q247"/>
    <mergeCell ref="A224:Q224"/>
    <mergeCell ref="A229:Q229"/>
    <mergeCell ref="A233:Q233"/>
    <mergeCell ref="A238:Q238"/>
    <mergeCell ref="A243:Q243"/>
    <mergeCell ref="A225:Q225"/>
    <mergeCell ref="A222:Q222"/>
    <mergeCell ref="A197:Q197"/>
    <mergeCell ref="A213:Q213"/>
    <mergeCell ref="A218:Q218"/>
    <mergeCell ref="A198:Q198"/>
    <mergeCell ref="A204:Q204"/>
    <mergeCell ref="A208:Q208"/>
    <mergeCell ref="A200:Q200"/>
    <mergeCell ref="A52:Q52"/>
    <mergeCell ref="A56:Q56"/>
    <mergeCell ref="A60:Q60"/>
    <mergeCell ref="A65:Q65"/>
    <mergeCell ref="A70:Q70"/>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July 1, 2021 through December 31, 2021</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Z91"/>
  <sheetViews>
    <sheetView showGridLines="0" zoomScaleNormal="100" workbookViewId="0">
      <selection activeCell="F95" sqref="F95"/>
    </sheetView>
  </sheetViews>
  <sheetFormatPr defaultColWidth="8.85546875" defaultRowHeight="15" x14ac:dyDescent="0.25"/>
  <cols>
    <col min="1" max="1" width="28.5703125" customWidth="1"/>
    <col min="2" max="2" width="17.42578125" style="203" hidden="1" customWidth="1"/>
    <col min="3" max="3" width="12.28515625" style="203" hidden="1" customWidth="1"/>
    <col min="4" max="4" width="17.42578125" style="1413" customWidth="1"/>
    <col min="5" max="5" width="12.28515625" style="1413" customWidth="1"/>
    <col min="6" max="6" width="17.42578125" style="1413" customWidth="1"/>
    <col min="7" max="7" width="12.28515625" style="1413" customWidth="1"/>
    <col min="8" max="8" width="17.42578125" style="1413" hidden="1" customWidth="1"/>
    <col min="9" max="9" width="12.28515625" style="1413" hidden="1" customWidth="1"/>
    <col min="10" max="13" width="16.85546875" style="203" hidden="1" customWidth="1"/>
    <col min="14" max="15" width="17.5703125" style="203" hidden="1" customWidth="1"/>
    <col min="16" max="17" width="18.42578125" style="203" hidden="1" customWidth="1"/>
    <col min="18" max="19" width="17.42578125" hidden="1" customWidth="1"/>
    <col min="20" max="21" width="17.42578125" style="203" hidden="1" customWidth="1"/>
    <col min="22" max="22" width="8.85546875" style="276" customWidth="1"/>
  </cols>
  <sheetData>
    <row r="1" spans="1:22" ht="24.6" customHeight="1" thickBot="1" x14ac:dyDescent="0.3">
      <c r="A1" s="2121" t="s">
        <v>251</v>
      </c>
      <c r="B1" s="2122"/>
      <c r="C1" s="2122"/>
      <c r="D1" s="2122"/>
      <c r="E1" s="2122"/>
      <c r="F1" s="2122"/>
      <c r="G1" s="2122"/>
      <c r="H1" s="2122"/>
      <c r="I1" s="2122"/>
      <c r="J1" s="2122"/>
      <c r="K1" s="2122"/>
      <c r="L1" s="2122"/>
      <c r="M1" s="2122"/>
      <c r="N1" s="2122"/>
      <c r="O1" s="2122"/>
      <c r="P1" s="2122"/>
      <c r="Q1" s="2122"/>
      <c r="R1" s="2122"/>
      <c r="S1" s="2122"/>
      <c r="T1" s="827"/>
      <c r="U1" s="827"/>
    </row>
    <row r="2" spans="1:22" ht="15.75" thickBot="1" x14ac:dyDescent="0.3">
      <c r="A2" s="278"/>
      <c r="B2" s="2109" t="s">
        <v>841</v>
      </c>
      <c r="C2" s="2110"/>
      <c r="D2" s="2109" t="s">
        <v>910</v>
      </c>
      <c r="E2" s="2110"/>
      <c r="F2" s="2109" t="s">
        <v>842</v>
      </c>
      <c r="G2" s="2110"/>
      <c r="H2" s="2109" t="s">
        <v>772</v>
      </c>
      <c r="I2" s="2110"/>
      <c r="J2" s="2109" t="s">
        <v>692</v>
      </c>
      <c r="K2" s="2110"/>
      <c r="L2" s="2109" t="s">
        <v>607</v>
      </c>
      <c r="M2" s="2110"/>
      <c r="N2" s="2109" t="s">
        <v>694</v>
      </c>
      <c r="O2" s="2110"/>
      <c r="P2" s="2109" t="s">
        <v>491</v>
      </c>
      <c r="Q2" s="2110"/>
      <c r="R2" s="2109" t="s">
        <v>703</v>
      </c>
      <c r="S2" s="2110"/>
      <c r="T2" s="2109" t="s">
        <v>430</v>
      </c>
      <c r="U2" s="2110"/>
    </row>
    <row r="3" spans="1:22" ht="21" customHeight="1" thickBot="1" x14ac:dyDescent="0.3">
      <c r="A3" s="277"/>
      <c r="B3" s="226" t="s">
        <v>53</v>
      </c>
      <c r="C3" s="225" t="s">
        <v>127</v>
      </c>
      <c r="D3" s="226" t="s">
        <v>53</v>
      </c>
      <c r="E3" s="225" t="s">
        <v>127</v>
      </c>
      <c r="F3" s="226" t="s">
        <v>53</v>
      </c>
      <c r="G3" s="225" t="s">
        <v>127</v>
      </c>
      <c r="H3" s="226" t="s">
        <v>53</v>
      </c>
      <c r="I3" s="225" t="s">
        <v>127</v>
      </c>
      <c r="J3" s="226" t="s">
        <v>53</v>
      </c>
      <c r="K3" s="225" t="s">
        <v>127</v>
      </c>
      <c r="L3" s="226" t="s">
        <v>53</v>
      </c>
      <c r="M3" s="225" t="s">
        <v>127</v>
      </c>
      <c r="N3" s="226" t="s">
        <v>53</v>
      </c>
      <c r="O3" s="225" t="s">
        <v>127</v>
      </c>
      <c r="P3" s="226" t="s">
        <v>53</v>
      </c>
      <c r="Q3" s="225" t="s">
        <v>127</v>
      </c>
      <c r="R3" s="226" t="s">
        <v>53</v>
      </c>
      <c r="S3" s="225" t="s">
        <v>127</v>
      </c>
      <c r="T3" s="295" t="s">
        <v>317</v>
      </c>
      <c r="U3" s="225" t="s">
        <v>127</v>
      </c>
    </row>
    <row r="4" spans="1:22" ht="15.75" thickBot="1" x14ac:dyDescent="0.3">
      <c r="A4" s="2123" t="s">
        <v>653</v>
      </c>
      <c r="B4" s="2028"/>
      <c r="C4" s="2028"/>
      <c r="D4" s="2028"/>
      <c r="E4" s="2028"/>
      <c r="F4" s="2028"/>
      <c r="G4" s="2028"/>
      <c r="H4" s="2028"/>
      <c r="I4" s="2028"/>
      <c r="J4" s="2028"/>
      <c r="K4" s="2028"/>
      <c r="L4" s="2028"/>
      <c r="M4" s="2028"/>
      <c r="N4" s="2028"/>
      <c r="O4" s="2028"/>
      <c r="P4" s="2028"/>
      <c r="Q4" s="2028"/>
      <c r="R4" s="2028"/>
      <c r="S4" s="2028"/>
      <c r="T4" s="803"/>
      <c r="U4" s="803"/>
    </row>
    <row r="5" spans="1:22" ht="15.75" thickBot="1" x14ac:dyDescent="0.3">
      <c r="A5" s="101" t="s">
        <v>892</v>
      </c>
      <c r="B5" s="1681"/>
      <c r="C5" s="1684" t="e">
        <f>SUM(B5/B14)</f>
        <v>#DIV/0!</v>
      </c>
      <c r="D5" s="406">
        <v>7</v>
      </c>
      <c r="E5" s="273">
        <f>SUM(D5/D14)</f>
        <v>4.9921551847097417E-4</v>
      </c>
      <c r="F5" s="406">
        <v>31</v>
      </c>
      <c r="G5" s="614">
        <f>SUM(F5/F14)</f>
        <v>2.099275411390262E-3</v>
      </c>
      <c r="H5" s="406">
        <v>0</v>
      </c>
      <c r="I5" s="614">
        <f>SUM(H5/H14)</f>
        <v>0</v>
      </c>
      <c r="J5" s="406">
        <v>1309</v>
      </c>
      <c r="K5" s="273">
        <f>SUM(J5/J14)</f>
        <v>8.466464006209172E-2</v>
      </c>
      <c r="L5" s="1155">
        <v>1260</v>
      </c>
      <c r="M5" s="273">
        <f>SUM(L5/L14)</f>
        <v>8.1807557460070124E-2</v>
      </c>
      <c r="N5" s="1155">
        <v>1235</v>
      </c>
      <c r="O5" s="273">
        <f>SUM(N5/N14)</f>
        <v>7.9987046632124359E-2</v>
      </c>
      <c r="P5" s="406">
        <v>1154</v>
      </c>
      <c r="Q5" s="273">
        <f>SUM(P5/P14)</f>
        <v>7.7262988752008571E-2</v>
      </c>
      <c r="R5" s="406">
        <v>1154</v>
      </c>
      <c r="S5" s="273">
        <f>SUM(R5/R14)</f>
        <v>7.376158517098115E-2</v>
      </c>
      <c r="T5" s="406">
        <v>1188</v>
      </c>
      <c r="U5" s="273">
        <f>SUM(T5/T14)</f>
        <v>7.3710988397344412E-2</v>
      </c>
    </row>
    <row r="6" spans="1:22" s="1413" customFormat="1" x14ac:dyDescent="0.25">
      <c r="A6" s="96" t="s">
        <v>391</v>
      </c>
      <c r="B6" s="1534"/>
      <c r="C6" s="274" t="e">
        <f>SUM(B6/B15)</f>
        <v>#DIV/0!</v>
      </c>
      <c r="D6" s="1870">
        <v>1250</v>
      </c>
      <c r="E6" s="274">
        <f>SUM(D6/D14)</f>
        <v>8.9145628298388249E-2</v>
      </c>
      <c r="F6" s="1803">
        <v>1339</v>
      </c>
      <c r="G6" s="274">
        <f>SUM(F6/F14)</f>
        <v>9.0675154059727772E-2</v>
      </c>
      <c r="H6" s="1680">
        <v>1359</v>
      </c>
      <c r="I6" s="274">
        <f>SUM(H6/H14)</f>
        <v>9.3976903395339192E-2</v>
      </c>
      <c r="J6" s="406">
        <v>1309</v>
      </c>
      <c r="K6" s="273" t="e">
        <f>SUM(J6/J15)</f>
        <v>#DIV/0!</v>
      </c>
      <c r="L6" s="1155">
        <v>1260</v>
      </c>
      <c r="M6" s="273" t="e">
        <f>SUM(L6/L15)</f>
        <v>#DIV/0!</v>
      </c>
      <c r="N6" s="1155">
        <v>1235</v>
      </c>
      <c r="O6" s="273" t="e">
        <f>SUM(N6/N15)</f>
        <v>#DIV/0!</v>
      </c>
      <c r="P6" s="406">
        <v>1154</v>
      </c>
      <c r="Q6" s="273" t="e">
        <f>SUM(P6/P15)</f>
        <v>#DIV/0!</v>
      </c>
      <c r="R6" s="406">
        <v>1154</v>
      </c>
      <c r="S6" s="273" t="e">
        <f>SUM(R6/R15)</f>
        <v>#DIV/0!</v>
      </c>
      <c r="T6" s="406">
        <v>1188</v>
      </c>
      <c r="U6" s="273" t="e">
        <f>SUM(T6/T15)</f>
        <v>#DIV/0!</v>
      </c>
      <c r="V6" s="276"/>
    </row>
    <row r="7" spans="1:22" x14ac:dyDescent="0.25">
      <c r="A7" s="96" t="s">
        <v>392</v>
      </c>
      <c r="B7" s="1534"/>
      <c r="C7" s="274" t="e">
        <f>SUM(B7/B14)</f>
        <v>#DIV/0!</v>
      </c>
      <c r="D7" s="1870">
        <v>2172</v>
      </c>
      <c r="E7" s="274">
        <f>SUM(D7/D14)</f>
        <v>0.15489944373127942</v>
      </c>
      <c r="F7" s="1803">
        <v>2263</v>
      </c>
      <c r="G7" s="274">
        <f>SUM(F7/F14)</f>
        <v>0.15324710503148914</v>
      </c>
      <c r="H7" s="1621">
        <v>2276</v>
      </c>
      <c r="I7" s="274">
        <f>SUM(H7/H14)</f>
        <v>0.15738883894613098</v>
      </c>
      <c r="J7" s="1431">
        <v>2182</v>
      </c>
      <c r="K7" s="274">
        <f>SUM(J7/J14)</f>
        <v>0.14112929305995731</v>
      </c>
      <c r="L7" s="1012">
        <v>2151</v>
      </c>
      <c r="M7" s="274">
        <f>SUM(L7/L14)</f>
        <v>0.13965718737826258</v>
      </c>
      <c r="N7" s="1012">
        <v>2127</v>
      </c>
      <c r="O7" s="274">
        <f>SUM(N7/N14)</f>
        <v>0.13775906735751295</v>
      </c>
      <c r="P7" s="808">
        <v>2012</v>
      </c>
      <c r="Q7" s="274">
        <f>SUM(P7/P14)</f>
        <v>0.13470808784145688</v>
      </c>
      <c r="R7" s="656">
        <v>2132</v>
      </c>
      <c r="S7" s="274">
        <f>SUM(R7/R14)</f>
        <v>0.13627356983061681</v>
      </c>
      <c r="T7" s="2143">
        <v>4707</v>
      </c>
      <c r="U7" s="2145">
        <f>SUM(T7/T14)</f>
        <v>0.2920518706955389</v>
      </c>
    </row>
    <row r="8" spans="1:22" x14ac:dyDescent="0.25">
      <c r="A8" s="96" t="s">
        <v>327</v>
      </c>
      <c r="B8" s="1534"/>
      <c r="C8" s="274" t="e">
        <f>SUM(B8/B14)</f>
        <v>#DIV/0!</v>
      </c>
      <c r="D8" s="1870">
        <v>2362</v>
      </c>
      <c r="E8" s="274">
        <f>SUM(D8/D14)</f>
        <v>0.16844957923263443</v>
      </c>
      <c r="F8" s="1803">
        <v>2499</v>
      </c>
      <c r="G8" s="274">
        <f>SUM(F8/F14)</f>
        <v>0.16922868558271822</v>
      </c>
      <c r="H8" s="1621">
        <v>2446</v>
      </c>
      <c r="I8" s="274">
        <f>SUM(H8/H14)</f>
        <v>0.16914459580941843</v>
      </c>
      <c r="J8" s="1431">
        <v>2344</v>
      </c>
      <c r="K8" s="274">
        <f>SUM(J8/J14)</f>
        <v>0.15160726990492207</v>
      </c>
      <c r="L8" s="1012">
        <v>2369</v>
      </c>
      <c r="M8" s="274">
        <f>SUM(L8/L14)</f>
        <v>0.1538111933515128</v>
      </c>
      <c r="N8" s="1012">
        <v>2358</v>
      </c>
      <c r="O8" s="274">
        <f>SUM(N8/N14)</f>
        <v>0.15272020725388602</v>
      </c>
      <c r="P8" s="808">
        <v>2302</v>
      </c>
      <c r="Q8" s="274">
        <f>SUM(P8/P14)</f>
        <v>0.15412426352437064</v>
      </c>
      <c r="R8" s="656">
        <v>2437</v>
      </c>
      <c r="S8" s="274">
        <f>SUM(R8/R14)</f>
        <v>0.15576861617130072</v>
      </c>
      <c r="T8" s="2144"/>
      <c r="U8" s="2146"/>
    </row>
    <row r="9" spans="1:22" s="30" customFormat="1" x14ac:dyDescent="0.25">
      <c r="A9" s="96" t="s">
        <v>328</v>
      </c>
      <c r="B9" s="1534"/>
      <c r="C9" s="274" t="e">
        <f>SUM(B9/B14)</f>
        <v>#DIV/0!</v>
      </c>
      <c r="D9" s="1870">
        <v>2364</v>
      </c>
      <c r="E9" s="274">
        <f>SUM(D9/D14)</f>
        <v>0.16859221223791185</v>
      </c>
      <c r="F9" s="1803">
        <v>2493</v>
      </c>
      <c r="G9" s="274">
        <f>SUM(F9/F14)</f>
        <v>0.16882237421277171</v>
      </c>
      <c r="H9" s="1621">
        <v>2427</v>
      </c>
      <c r="I9" s="274">
        <f>SUM(H9/H14)</f>
        <v>0.16783071710116865</v>
      </c>
      <c r="J9" s="1431">
        <v>2356</v>
      </c>
      <c r="K9" s="274">
        <f>SUM(J9/J14)</f>
        <v>0.15238341633788241</v>
      </c>
      <c r="L9" s="1012">
        <v>2387</v>
      </c>
      <c r="M9" s="274">
        <f>SUM(L9/L14)</f>
        <v>0.15497987274379951</v>
      </c>
      <c r="N9" s="1012">
        <v>2483</v>
      </c>
      <c r="O9" s="274">
        <f>SUM(N9/N14)</f>
        <v>0.16081606217616581</v>
      </c>
      <c r="P9" s="808">
        <v>2471</v>
      </c>
      <c r="Q9" s="274">
        <f>SUM(P9/P14)</f>
        <v>0.1654392072844135</v>
      </c>
      <c r="R9" s="656">
        <v>2626</v>
      </c>
      <c r="S9" s="274">
        <f>SUM(R9/R14)</f>
        <v>0.1678491530840524</v>
      </c>
      <c r="T9" s="2143">
        <v>4677</v>
      </c>
      <c r="U9" s="2145">
        <f>SUM(T8/T14)</f>
        <v>0</v>
      </c>
      <c r="V9" s="1697"/>
    </row>
    <row r="10" spans="1:22" x14ac:dyDescent="0.25">
      <c r="A10" s="96" t="s">
        <v>329</v>
      </c>
      <c r="B10" s="1534"/>
      <c r="C10" s="274" t="e">
        <f>SUM(B10/B14)</f>
        <v>#DIV/0!</v>
      </c>
      <c r="D10" s="1870">
        <v>1501</v>
      </c>
      <c r="E10" s="274">
        <f>SUM(D10/D14)</f>
        <v>0.10704607046070461</v>
      </c>
      <c r="F10" s="1803">
        <v>1636</v>
      </c>
      <c r="G10" s="274">
        <f>SUM(F10/F14)</f>
        <v>0.11078756687207963</v>
      </c>
      <c r="H10" s="1621">
        <v>1659</v>
      </c>
      <c r="I10" s="274">
        <f>SUM(H10/H14)</f>
        <v>0.11472235668349354</v>
      </c>
      <c r="J10" s="1431">
        <v>1682</v>
      </c>
      <c r="K10" s="274">
        <f>SUM(J10/J14)</f>
        <v>0.10878985835327598</v>
      </c>
      <c r="L10" s="1012">
        <v>1699</v>
      </c>
      <c r="M10" s="274">
        <f>SUM(L10/L14)</f>
        <v>0.11031034930528502</v>
      </c>
      <c r="N10" s="1012">
        <v>1746</v>
      </c>
      <c r="O10" s="274">
        <f>SUM(N10/N14)</f>
        <v>0.11308290155440415</v>
      </c>
      <c r="P10" s="808">
        <v>1739</v>
      </c>
      <c r="Q10" s="274">
        <f>SUM(P10/P14)</f>
        <v>0.11643010176754151</v>
      </c>
      <c r="R10" s="656">
        <v>1871</v>
      </c>
      <c r="S10" s="274">
        <f>SUM(R10/R14)</f>
        <v>0.11959092361776925</v>
      </c>
      <c r="T10" s="2144"/>
      <c r="U10" s="2146"/>
    </row>
    <row r="11" spans="1:22" x14ac:dyDescent="0.25">
      <c r="A11" s="96" t="s">
        <v>124</v>
      </c>
      <c r="B11" s="1534"/>
      <c r="C11" s="274" t="e">
        <f>SUM(B11/B14)</f>
        <v>#DIV/0!</v>
      </c>
      <c r="D11" s="1870">
        <v>1839</v>
      </c>
      <c r="E11" s="274">
        <f>SUM(D11/D14)</f>
        <v>0.13115104835258878</v>
      </c>
      <c r="F11" s="1803">
        <v>1897</v>
      </c>
      <c r="G11" s="274">
        <f>SUM(F11/F14)</f>
        <v>0.12846211146475248</v>
      </c>
      <c r="H11" s="1621">
        <v>1884</v>
      </c>
      <c r="I11" s="274">
        <f>SUM(H11/H14)</f>
        <v>0.13028144664960931</v>
      </c>
      <c r="J11" s="1431">
        <v>1853</v>
      </c>
      <c r="K11" s="274">
        <f>SUM(J11/J14)</f>
        <v>0.11984994502296099</v>
      </c>
      <c r="L11" s="1012">
        <v>1826</v>
      </c>
      <c r="M11" s="274">
        <f>SUM(L11/L14)</f>
        <v>0.11855603168419686</v>
      </c>
      <c r="N11" s="1012">
        <v>1893</v>
      </c>
      <c r="O11" s="274">
        <f>SUM(N11/N14)</f>
        <v>0.12260362694300518</v>
      </c>
      <c r="P11" s="808">
        <v>1790</v>
      </c>
      <c r="Q11" s="274">
        <f>SUM(P11/P14)</f>
        <v>0.11984467059453668</v>
      </c>
      <c r="R11" s="656">
        <v>1866</v>
      </c>
      <c r="S11" s="274">
        <f>SUM(R11/R14)</f>
        <v>0.11927133269415148</v>
      </c>
      <c r="T11" s="2143">
        <v>3514</v>
      </c>
      <c r="U11" s="2145">
        <f>SUM(T9/T14)</f>
        <v>0.29019048209964632</v>
      </c>
    </row>
    <row r="12" spans="1:22" x14ac:dyDescent="0.25">
      <c r="A12" s="96" t="s">
        <v>125</v>
      </c>
      <c r="B12" s="1534"/>
      <c r="C12" s="274" t="e">
        <f>SUM(B12/B14)</f>
        <v>#DIV/0!</v>
      </c>
      <c r="D12" s="1870">
        <v>1395</v>
      </c>
      <c r="E12" s="274">
        <f>SUM(D12/D14)</f>
        <v>9.9486521181001278E-2</v>
      </c>
      <c r="F12" s="1803">
        <v>1449</v>
      </c>
      <c r="G12" s="274">
        <f>SUM(F12/F14)</f>
        <v>9.812419584208032E-2</v>
      </c>
      <c r="H12" s="1621">
        <v>1425</v>
      </c>
      <c r="I12" s="274">
        <f>SUM(H12/H14)</f>
        <v>9.8540903118733147E-2</v>
      </c>
      <c r="J12" s="1431">
        <v>1439</v>
      </c>
      <c r="K12" s="274">
        <f>SUM(J12/J14)</f>
        <v>9.3072893085828862E-2</v>
      </c>
      <c r="L12" s="1012">
        <v>1524</v>
      </c>
      <c r="M12" s="274">
        <f>SUM(L12/L14)</f>
        <v>9.8948188546941956E-2</v>
      </c>
      <c r="N12" s="1012">
        <v>1519</v>
      </c>
      <c r="O12" s="274">
        <f>SUM(N12/N14)</f>
        <v>9.8380829015544041E-2</v>
      </c>
      <c r="P12" s="808">
        <v>1523</v>
      </c>
      <c r="Q12" s="274">
        <f>SUM(P12/P14)</f>
        <v>0.10196839850026782</v>
      </c>
      <c r="R12" s="656">
        <v>1584</v>
      </c>
      <c r="S12" s="274">
        <f>SUM(R12/R14)</f>
        <v>0.10124640460210931</v>
      </c>
      <c r="T12" s="2144"/>
      <c r="U12" s="2146"/>
    </row>
    <row r="13" spans="1:22" ht="15.75" thickBot="1" x14ac:dyDescent="0.3">
      <c r="A13" s="97" t="s">
        <v>322</v>
      </c>
      <c r="B13" s="1535"/>
      <c r="C13" s="275" t="e">
        <f>SUM(B13/B14)</f>
        <v>#DIV/0!</v>
      </c>
      <c r="D13" s="358">
        <v>1132</v>
      </c>
      <c r="E13" s="275">
        <f>SUM(D13/D14)</f>
        <v>8.0730280987020397E-2</v>
      </c>
      <c r="F13" s="358">
        <v>1160</v>
      </c>
      <c r="G13" s="275">
        <f>SUM(F13/F14)</f>
        <v>7.8553531522990452E-2</v>
      </c>
      <c r="H13" s="358">
        <v>985</v>
      </c>
      <c r="I13" s="275">
        <f>SUM(H13/H14)</f>
        <v>6.8114238296106772E-2</v>
      </c>
      <c r="J13" s="358">
        <v>987</v>
      </c>
      <c r="K13" s="275">
        <f>SUM(J13/J14)</f>
        <v>6.3838044110988937E-2</v>
      </c>
      <c r="L13" s="1014">
        <v>926</v>
      </c>
      <c r="M13" s="275">
        <f>SUM(L13/L14)</f>
        <v>6.0122062069861058E-2</v>
      </c>
      <c r="N13" s="1014">
        <v>844</v>
      </c>
      <c r="O13" s="275">
        <f>SUM(N13/N14)</f>
        <v>5.4663212435233158E-2</v>
      </c>
      <c r="P13" s="358">
        <v>791</v>
      </c>
      <c r="Q13" s="275">
        <f>SUM(P13/P14)</f>
        <v>5.2959292983395821E-2</v>
      </c>
      <c r="R13" s="358">
        <v>821</v>
      </c>
      <c r="S13" s="275">
        <f>SUM(R13/R14)</f>
        <v>5.247682965803771E-2</v>
      </c>
      <c r="T13" s="358">
        <v>843</v>
      </c>
      <c r="U13" s="275">
        <f>SUM(T10/T14)</f>
        <v>0</v>
      </c>
    </row>
    <row r="14" spans="1:22" ht="16.5" thickTop="1" thickBot="1" x14ac:dyDescent="0.3">
      <c r="A14" s="36" t="s">
        <v>247</v>
      </c>
      <c r="B14" s="112">
        <f t="shared" ref="B14:I14" si="0">SUM(B5:B13)</f>
        <v>0</v>
      </c>
      <c r="C14" s="224" t="e">
        <f t="shared" si="0"/>
        <v>#DIV/0!</v>
      </c>
      <c r="D14" s="112">
        <f t="shared" ref="D14:E14" si="1">SUM(D5:D13)</f>
        <v>14022</v>
      </c>
      <c r="E14" s="224">
        <f t="shared" si="1"/>
        <v>1</v>
      </c>
      <c r="F14" s="112">
        <f t="shared" si="0"/>
        <v>14767</v>
      </c>
      <c r="G14" s="224">
        <f t="shared" si="0"/>
        <v>1</v>
      </c>
      <c r="H14" s="112">
        <f t="shared" si="0"/>
        <v>14461</v>
      </c>
      <c r="I14" s="224">
        <f t="shared" si="0"/>
        <v>0.99999999999999989</v>
      </c>
      <c r="J14" s="360">
        <f t="shared" ref="J14:O14" si="2">SUM(J5:J13)</f>
        <v>15461</v>
      </c>
      <c r="K14" s="224" t="e">
        <f t="shared" si="2"/>
        <v>#DIV/0!</v>
      </c>
      <c r="L14" s="112">
        <f t="shared" si="2"/>
        <v>15402</v>
      </c>
      <c r="M14" s="224" t="e">
        <f t="shared" si="2"/>
        <v>#DIV/0!</v>
      </c>
      <c r="N14" s="112">
        <f t="shared" si="2"/>
        <v>15440</v>
      </c>
      <c r="O14" s="224" t="e">
        <f t="shared" si="2"/>
        <v>#DIV/0!</v>
      </c>
      <c r="P14" s="112">
        <f t="shared" ref="P14:U14" si="3">SUM(P5:P13)</f>
        <v>14936</v>
      </c>
      <c r="Q14" s="224" t="e">
        <f t="shared" si="3"/>
        <v>#DIV/0!</v>
      </c>
      <c r="R14" s="112">
        <f t="shared" si="3"/>
        <v>15645</v>
      </c>
      <c r="S14" s="224" t="e">
        <f t="shared" si="3"/>
        <v>#DIV/0!</v>
      </c>
      <c r="T14" s="112">
        <f t="shared" si="3"/>
        <v>16117</v>
      </c>
      <c r="U14" s="224" t="e">
        <f t="shared" si="3"/>
        <v>#DIV/0!</v>
      </c>
    </row>
    <row r="15" spans="1:22" ht="5.25" hidden="1" customHeight="1" thickBot="1" x14ac:dyDescent="0.3">
      <c r="A15" s="87"/>
      <c r="B15" s="86"/>
      <c r="C15" s="86"/>
      <c r="D15" s="86"/>
      <c r="E15" s="86"/>
      <c r="F15" s="86"/>
      <c r="G15" s="86"/>
      <c r="H15" s="86"/>
      <c r="I15" s="86"/>
      <c r="J15" s="86"/>
      <c r="K15" s="86"/>
      <c r="L15" s="86"/>
      <c r="M15" s="86"/>
      <c r="N15" s="86"/>
      <c r="O15" s="86"/>
      <c r="P15" s="86"/>
      <c r="Q15" s="86"/>
      <c r="R15" s="86"/>
      <c r="S15" s="86"/>
      <c r="T15" s="86"/>
      <c r="U15" s="87"/>
    </row>
    <row r="16" spans="1:22" s="30" customFormat="1" ht="16.5" customHeight="1" thickBot="1" x14ac:dyDescent="0.3">
      <c r="A16" s="2025" t="s">
        <v>654</v>
      </c>
      <c r="B16" s="2028"/>
      <c r="C16" s="2028"/>
      <c r="D16" s="2028"/>
      <c r="E16" s="2028"/>
      <c r="F16" s="2028"/>
      <c r="G16" s="2028"/>
      <c r="H16" s="2028"/>
      <c r="I16" s="2028"/>
      <c r="J16" s="2028"/>
      <c r="K16" s="2028"/>
      <c r="L16" s="2028"/>
      <c r="M16" s="2028"/>
      <c r="N16" s="2028"/>
      <c r="O16" s="2028"/>
      <c r="P16" s="2028"/>
      <c r="Q16" s="2028"/>
      <c r="R16" s="2028"/>
      <c r="S16" s="2028"/>
      <c r="T16" s="803"/>
      <c r="U16" s="803"/>
      <c r="V16" s="1697"/>
    </row>
    <row r="17" spans="1:24" x14ac:dyDescent="0.25">
      <c r="A17" s="101" t="s">
        <v>118</v>
      </c>
      <c r="B17" s="1533"/>
      <c r="C17" s="273" t="e">
        <f>SUM(B17/B23)</f>
        <v>#DIV/0!</v>
      </c>
      <c r="D17" s="406">
        <v>2160</v>
      </c>
      <c r="E17" s="273">
        <f>SUM(D17/D23)</f>
        <v>0.1540436456996149</v>
      </c>
      <c r="F17" s="406">
        <v>2364</v>
      </c>
      <c r="G17" s="273">
        <f>SUM(F17/F23)</f>
        <v>0.16008667975892191</v>
      </c>
      <c r="H17" s="406">
        <v>2398</v>
      </c>
      <c r="I17" s="273">
        <f>SUM(H17/H23)</f>
        <v>0.16582532328331373</v>
      </c>
      <c r="J17" s="406">
        <v>2354</v>
      </c>
      <c r="K17" s="273">
        <f>SUM(J17/J23)</f>
        <v>0.16633691351045787</v>
      </c>
      <c r="L17" s="1155">
        <v>2383</v>
      </c>
      <c r="M17" s="273">
        <f>SUM(L17/L23)</f>
        <v>0.1685051619290058</v>
      </c>
      <c r="N17" s="1155">
        <v>2344</v>
      </c>
      <c r="O17" s="273">
        <f>SUM(N17/N23)</f>
        <v>0.16501231960577262</v>
      </c>
      <c r="P17" s="406">
        <v>2256</v>
      </c>
      <c r="Q17" s="273">
        <f>SUM(P17/P23)</f>
        <v>0.16369177187636047</v>
      </c>
      <c r="R17" s="406">
        <v>2360</v>
      </c>
      <c r="S17" s="273">
        <f>SUM(R17/R23)</f>
        <v>0.16285970602442895</v>
      </c>
      <c r="T17" s="406">
        <v>2381</v>
      </c>
      <c r="U17" s="273">
        <f>SUM(T17/T23)</f>
        <v>0.15948824435662134</v>
      </c>
    </row>
    <row r="18" spans="1:24" x14ac:dyDescent="0.25">
      <c r="A18" s="102" t="s">
        <v>119</v>
      </c>
      <c r="B18" s="1534"/>
      <c r="C18" s="274" t="e">
        <f>SUM(B18/B23)</f>
        <v>#DIV/0!</v>
      </c>
      <c r="D18" s="1870">
        <v>1118</v>
      </c>
      <c r="E18" s="274">
        <f>SUM(D18/D23)</f>
        <v>7.9731849950078454E-2</v>
      </c>
      <c r="F18" s="1728">
        <v>1185</v>
      </c>
      <c r="G18" s="274">
        <f>SUM(F18/F23)</f>
        <v>8.0246495564434209E-2</v>
      </c>
      <c r="H18" s="1621">
        <v>1165</v>
      </c>
      <c r="I18" s="274">
        <f>SUM(H18/H23)</f>
        <v>8.0561510268999381E-2</v>
      </c>
      <c r="J18" s="1431">
        <v>1128</v>
      </c>
      <c r="K18" s="274">
        <f>SUM(J18/J23)</f>
        <v>7.9706048615036745E-2</v>
      </c>
      <c r="L18" s="1012">
        <v>1133</v>
      </c>
      <c r="M18" s="274">
        <f>SUM(L18/L23)</f>
        <v>8.0115966624239851E-2</v>
      </c>
      <c r="N18" s="1012">
        <v>1195</v>
      </c>
      <c r="O18" s="274">
        <f>SUM(N18/N23)</f>
        <v>8.412530799014431E-2</v>
      </c>
      <c r="P18" s="808">
        <v>1160</v>
      </c>
      <c r="Q18" s="274">
        <f>SUM(P18/P23)</f>
        <v>8.4167755042809461E-2</v>
      </c>
      <c r="R18" s="656">
        <v>1181</v>
      </c>
      <c r="S18" s="274">
        <f>SUM(R18/R23)</f>
        <v>8.1498861362224825E-2</v>
      </c>
      <c r="T18" s="808">
        <v>1144</v>
      </c>
      <c r="U18" s="274">
        <f>SUM(T18/T23)</f>
        <v>7.6629379060888209E-2</v>
      </c>
    </row>
    <row r="19" spans="1:24" x14ac:dyDescent="0.25">
      <c r="A19" s="102" t="s">
        <v>120</v>
      </c>
      <c r="B19" s="1534"/>
      <c r="C19" s="274" t="e">
        <f>SUM(B19/B23)</f>
        <v>#DIV/0!</v>
      </c>
      <c r="D19" s="1870">
        <v>132</v>
      </c>
      <c r="E19" s="274">
        <f>SUM(D19/D23)</f>
        <v>9.4137783483097988E-3</v>
      </c>
      <c r="F19" s="1728">
        <v>145</v>
      </c>
      <c r="G19" s="274">
        <f>SUM(F19/F23)</f>
        <v>9.8191914403738065E-3</v>
      </c>
      <c r="H19" s="1621">
        <v>134</v>
      </c>
      <c r="I19" s="274">
        <f>SUM(H19/H23)</f>
        <v>9.266302468708942E-3</v>
      </c>
      <c r="J19" s="1431">
        <v>131</v>
      </c>
      <c r="K19" s="274">
        <f>SUM(J19/J23)</f>
        <v>9.2566421707179197E-3</v>
      </c>
      <c r="L19" s="1012">
        <v>138</v>
      </c>
      <c r="M19" s="274">
        <f>SUM(L19/L23)</f>
        <v>9.7581671616461599E-3</v>
      </c>
      <c r="N19" s="1012">
        <v>138</v>
      </c>
      <c r="O19" s="274">
        <f>SUM(N19/N23)</f>
        <v>9.7148891235480459E-3</v>
      </c>
      <c r="P19" s="808">
        <v>145</v>
      </c>
      <c r="Q19" s="274">
        <f>SUM(P19/P23)</f>
        <v>1.0520969380351183E-2</v>
      </c>
      <c r="R19" s="656">
        <v>141</v>
      </c>
      <c r="S19" s="274">
        <f>SUM(R19/R23)</f>
        <v>9.730177351459526E-3</v>
      </c>
      <c r="T19" s="808">
        <v>166</v>
      </c>
      <c r="U19" s="274">
        <f>SUM(T19/T23)</f>
        <v>1.1119298010583428E-2</v>
      </c>
    </row>
    <row r="20" spans="1:24" x14ac:dyDescent="0.25">
      <c r="A20" s="102" t="s">
        <v>121</v>
      </c>
      <c r="B20" s="1534"/>
      <c r="C20" s="274" t="e">
        <f>SUM(B20/B23)</f>
        <v>#DIV/0!</v>
      </c>
      <c r="D20" s="1870">
        <v>4079</v>
      </c>
      <c r="E20" s="274">
        <f>SUM(D20/D23)</f>
        <v>0.29090001426330053</v>
      </c>
      <c r="F20" s="1728">
        <v>4657</v>
      </c>
      <c r="G20" s="274">
        <f>SUM(F20/F23)</f>
        <v>0.31536534164014357</v>
      </c>
      <c r="H20" s="1621">
        <v>4773</v>
      </c>
      <c r="I20" s="274">
        <f>SUM(H20/H23)</f>
        <v>0.33006016181453562</v>
      </c>
      <c r="J20" s="1431">
        <v>4745</v>
      </c>
      <c r="K20" s="274">
        <f>SUM(J20/J23)</f>
        <v>0.33528829847371394</v>
      </c>
      <c r="L20" s="1012">
        <v>4666</v>
      </c>
      <c r="M20" s="274">
        <f>SUM(L20/L23)</f>
        <v>0.32993918823363033</v>
      </c>
      <c r="N20" s="1012">
        <v>4663</v>
      </c>
      <c r="O20" s="274">
        <f>SUM(N20/N23)</f>
        <v>0.32826469552974302</v>
      </c>
      <c r="P20" s="808">
        <v>4629</v>
      </c>
      <c r="Q20" s="274">
        <f>SUM(P20/P23)</f>
        <v>0.33587287766652157</v>
      </c>
      <c r="R20" s="656">
        <v>4985</v>
      </c>
      <c r="S20" s="274">
        <f>SUM(R20/R23)</f>
        <v>0.34400662480160099</v>
      </c>
      <c r="T20" s="808">
        <v>5216</v>
      </c>
      <c r="U20" s="274">
        <f>SUM(T20/T23)</f>
        <v>0.34938709893495878</v>
      </c>
    </row>
    <row r="21" spans="1:24" x14ac:dyDescent="0.25">
      <c r="A21" s="102" t="s">
        <v>341</v>
      </c>
      <c r="B21" s="1534"/>
      <c r="C21" s="274" t="e">
        <f>SUM(B21/B23)</f>
        <v>#DIV/0!</v>
      </c>
      <c r="D21" s="1870">
        <v>4070</v>
      </c>
      <c r="E21" s="274">
        <f>SUM(D21/D23)</f>
        <v>0.29025816573955215</v>
      </c>
      <c r="F21" s="1728">
        <v>4595</v>
      </c>
      <c r="G21" s="274">
        <f>SUM(F21/F23)</f>
        <v>0.31116679081736304</v>
      </c>
      <c r="H21" s="1621">
        <v>4804</v>
      </c>
      <c r="I21" s="274">
        <f>SUM(H21/H23)</f>
        <v>0.33220385865431162</v>
      </c>
      <c r="J21" s="1431">
        <v>4760</v>
      </c>
      <c r="K21" s="274">
        <f>SUM(J21/J23)</f>
        <v>0.3363482193329565</v>
      </c>
      <c r="L21" s="1012">
        <v>4792</v>
      </c>
      <c r="M21" s="274">
        <f>SUM(L21/L23)</f>
        <v>0.33884881912035075</v>
      </c>
      <c r="N21" s="1012">
        <v>4869</v>
      </c>
      <c r="O21" s="274">
        <f>SUM(N21/N23)</f>
        <v>0.34276663146779301</v>
      </c>
      <c r="P21" s="808">
        <v>4664</v>
      </c>
      <c r="Q21" s="274">
        <f>SUM(P21/P23)</f>
        <v>0.33841242199970978</v>
      </c>
      <c r="R21" s="656">
        <v>4983</v>
      </c>
      <c r="S21" s="274">
        <f>SUM(R21/R23)</f>
        <v>0.34386860810158026</v>
      </c>
      <c r="T21" s="808">
        <v>5114</v>
      </c>
      <c r="U21" s="274">
        <f>SUM(T21/T23)</f>
        <v>0.34255475919351597</v>
      </c>
    </row>
    <row r="22" spans="1:24" ht="15.75" thickBot="1" x14ac:dyDescent="0.3">
      <c r="A22" s="103" t="s">
        <v>123</v>
      </c>
      <c r="B22" s="1535"/>
      <c r="C22" s="275" t="e">
        <f>SUM(B22/B23)</f>
        <v>#DIV/0!</v>
      </c>
      <c r="D22" s="358">
        <v>2463</v>
      </c>
      <c r="E22" s="275">
        <f>SUM(D22/D23)</f>
        <v>0.17565254599914421</v>
      </c>
      <c r="F22" s="358">
        <v>1821</v>
      </c>
      <c r="G22" s="275">
        <f>SUM(F22/F23)</f>
        <v>0.12331550077876346</v>
      </c>
      <c r="H22" s="358">
        <v>1187</v>
      </c>
      <c r="I22" s="275">
        <f>SUM(H22/H23)</f>
        <v>8.208284351013069E-2</v>
      </c>
      <c r="J22" s="358">
        <v>1034</v>
      </c>
      <c r="K22" s="275">
        <f>SUM(J22/J23)</f>
        <v>7.3063877897117019E-2</v>
      </c>
      <c r="L22" s="1014">
        <v>1030</v>
      </c>
      <c r="M22" s="275">
        <f>SUM(L22/L23)</f>
        <v>7.2832696931127136E-2</v>
      </c>
      <c r="N22" s="1014">
        <v>996</v>
      </c>
      <c r="O22" s="275">
        <f>SUM(N22/N23)</f>
        <v>7.0116156282998943E-2</v>
      </c>
      <c r="P22" s="358">
        <v>928</v>
      </c>
      <c r="Q22" s="275">
        <f>SUM(P22/P23)</f>
        <v>6.7334204034247572E-2</v>
      </c>
      <c r="R22" s="358">
        <v>841</v>
      </c>
      <c r="S22" s="275">
        <f>SUM(R22/R23)</f>
        <v>5.8036022358705405E-2</v>
      </c>
      <c r="T22" s="358">
        <v>908</v>
      </c>
      <c r="U22" s="275">
        <f>SUM(T22/T23)</f>
        <v>6.0821220443432245E-2</v>
      </c>
    </row>
    <row r="23" spans="1:24" ht="16.5" thickTop="1" thickBot="1" x14ac:dyDescent="0.3">
      <c r="A23" s="36" t="s">
        <v>247</v>
      </c>
      <c r="B23" s="112">
        <f>SUM(B15:B22)</f>
        <v>0</v>
      </c>
      <c r="C23" s="224" t="e">
        <f>SUM(C17:C22)</f>
        <v>#DIV/0!</v>
      </c>
      <c r="D23" s="112">
        <f>SUM(D15:D22)</f>
        <v>14022</v>
      </c>
      <c r="E23" s="224">
        <f>SUM(E17:E22)</f>
        <v>1.0000000000000002</v>
      </c>
      <c r="F23" s="112">
        <f>SUM(F15:F22)</f>
        <v>14767</v>
      </c>
      <c r="G23" s="224">
        <f>SUM(G17:G22)</f>
        <v>1</v>
      </c>
      <c r="H23" s="112">
        <f>SUM(H15:H22)</f>
        <v>14461</v>
      </c>
      <c r="I23" s="224">
        <f>SUM(I17:I22)</f>
        <v>1</v>
      </c>
      <c r="J23" s="360">
        <f>SUM(J15:J22)</f>
        <v>14152</v>
      </c>
      <c r="K23" s="224">
        <f>SUM(K17:K22)</f>
        <v>0.99999999999999989</v>
      </c>
      <c r="L23" s="112">
        <f>SUM(L15:L22)</f>
        <v>14142</v>
      </c>
      <c r="M23" s="224">
        <f>SUM(M17:M22)</f>
        <v>1</v>
      </c>
      <c r="N23" s="112">
        <f>SUM(N15:N22)</f>
        <v>14205</v>
      </c>
      <c r="O23" s="224">
        <f>SUM(O17:O22)</f>
        <v>0.99999999999999989</v>
      </c>
      <c r="P23" s="112">
        <f>SUM(P15:P22)</f>
        <v>13782</v>
      </c>
      <c r="Q23" s="224">
        <f>SUM(Q17:Q22)</f>
        <v>1</v>
      </c>
      <c r="R23" s="112">
        <f>SUM(R15:R22)</f>
        <v>14491</v>
      </c>
      <c r="S23" s="224">
        <f>SUM(S17:S22)</f>
        <v>1</v>
      </c>
      <c r="T23" s="112">
        <f>SUM(T15:T22)</f>
        <v>14929</v>
      </c>
      <c r="U23" s="224">
        <f>SUM(U15:U22)</f>
        <v>1</v>
      </c>
    </row>
    <row r="24" spans="1:24" ht="5.25" hidden="1" customHeight="1" thickBot="1" x14ac:dyDescent="0.3">
      <c r="A24" s="87"/>
      <c r="B24" s="86"/>
      <c r="C24" s="86"/>
      <c r="D24" s="86"/>
      <c r="E24" s="86"/>
      <c r="F24" s="86"/>
      <c r="G24" s="86"/>
      <c r="H24" s="86"/>
      <c r="I24" s="86"/>
      <c r="J24" s="86"/>
      <c r="K24" s="86"/>
      <c r="L24" s="86"/>
      <c r="M24" s="86"/>
      <c r="N24" s="86"/>
      <c r="O24" s="86"/>
      <c r="P24" s="86"/>
      <c r="Q24" s="86"/>
      <c r="R24" s="86"/>
      <c r="S24" s="86"/>
      <c r="T24" s="86"/>
      <c r="U24" s="87"/>
    </row>
    <row r="25" spans="1:24" ht="15.75" thickBot="1" x14ac:dyDescent="0.3">
      <c r="A25" s="2025" t="s">
        <v>655</v>
      </c>
      <c r="B25" s="2028"/>
      <c r="C25" s="2028"/>
      <c r="D25" s="2028"/>
      <c r="E25" s="2028"/>
      <c r="F25" s="2028"/>
      <c r="G25" s="2028"/>
      <c r="H25" s="2028"/>
      <c r="I25" s="2028"/>
      <c r="J25" s="2028"/>
      <c r="K25" s="2028"/>
      <c r="L25" s="2028"/>
      <c r="M25" s="2028"/>
      <c r="N25" s="2028"/>
      <c r="O25" s="2028"/>
      <c r="P25" s="2028"/>
      <c r="Q25" s="2028"/>
      <c r="R25" s="2028"/>
      <c r="S25" s="2028"/>
      <c r="T25" s="803"/>
      <c r="U25" s="803"/>
    </row>
    <row r="26" spans="1:24" x14ac:dyDescent="0.25">
      <c r="A26" s="101" t="s">
        <v>314</v>
      </c>
      <c r="B26" s="1533"/>
      <c r="C26" s="273" t="e">
        <f>SUM(B26/B33)</f>
        <v>#DIV/0!</v>
      </c>
      <c r="D26" s="406">
        <v>3640</v>
      </c>
      <c r="E26" s="273">
        <f>SUM(D26/D33)</f>
        <v>0.25959206960490655</v>
      </c>
      <c r="F26" s="406">
        <v>2965</v>
      </c>
      <c r="G26" s="273">
        <f>SUM(F26/F33)</f>
        <v>0.20078553531522991</v>
      </c>
      <c r="H26" s="406">
        <v>8263</v>
      </c>
      <c r="I26" s="273">
        <f>SUM(H26/H33)</f>
        <v>0.57139893506673123</v>
      </c>
      <c r="J26" s="406">
        <v>7799</v>
      </c>
      <c r="K26" s="273">
        <f>SUM(J26/J33)</f>
        <v>0.55108818541548898</v>
      </c>
      <c r="L26" s="1155">
        <v>7771</v>
      </c>
      <c r="M26" s="273">
        <f>SUM(L26/L33)</f>
        <v>0.54949794937066898</v>
      </c>
      <c r="N26" s="1155">
        <v>7556</v>
      </c>
      <c r="O26" s="273">
        <f>SUM(N26/N33)</f>
        <v>0.53192537838789156</v>
      </c>
      <c r="P26" s="406">
        <v>7221</v>
      </c>
      <c r="Q26" s="273">
        <v>0.52500000000000002</v>
      </c>
      <c r="R26" s="406">
        <v>7587</v>
      </c>
      <c r="S26" s="273">
        <v>0.52300000000000002</v>
      </c>
      <c r="T26" s="406">
        <v>7872</v>
      </c>
      <c r="U26" s="273">
        <f>SUM(T26/T33)</f>
        <v>0.52729586710429366</v>
      </c>
    </row>
    <row r="27" spans="1:24" hidden="1" x14ac:dyDescent="0.25">
      <c r="A27" s="102" t="s">
        <v>886</v>
      </c>
      <c r="B27" s="1534"/>
      <c r="C27" s="274" t="e">
        <f>SUM(B27/B33)</f>
        <v>#DIV/0!</v>
      </c>
      <c r="D27" s="1870"/>
      <c r="E27" s="274">
        <f>SUM(D27/D33)</f>
        <v>0</v>
      </c>
      <c r="F27" s="1803" t="s">
        <v>313</v>
      </c>
      <c r="G27" s="274" t="s">
        <v>313</v>
      </c>
      <c r="H27" s="1621">
        <v>271</v>
      </c>
      <c r="I27" s="274">
        <f>SUM(H27/H33)</f>
        <v>1.8740059470299428E-2</v>
      </c>
      <c r="J27" s="1431">
        <v>280</v>
      </c>
      <c r="K27" s="274">
        <f>SUM(J27/J33)</f>
        <v>1.9785189372526851E-2</v>
      </c>
      <c r="L27" s="1012">
        <v>280</v>
      </c>
      <c r="M27" s="274">
        <f>SUM(L27/L33)</f>
        <v>1.9799179748267573E-2</v>
      </c>
      <c r="N27" s="1012">
        <v>298</v>
      </c>
      <c r="O27" s="274">
        <f>SUM(N27/N33)</f>
        <v>2.0978528687082013E-2</v>
      </c>
      <c r="P27" s="808">
        <v>248</v>
      </c>
      <c r="Q27" s="274">
        <f>SUM(P27/P33)</f>
        <v>1.7994485560876506E-2</v>
      </c>
      <c r="R27" s="656">
        <v>300</v>
      </c>
      <c r="S27" s="274">
        <f>SUM(R27/R33)</f>
        <v>2.0702505003105377E-2</v>
      </c>
      <c r="T27" s="808">
        <v>204</v>
      </c>
      <c r="U27" s="274">
        <f>SUM(T27/T33)</f>
        <v>1.3664679482885659E-2</v>
      </c>
      <c r="V27" s="1698"/>
      <c r="W27" s="1698"/>
      <c r="X27" s="1698"/>
    </row>
    <row r="28" spans="1:24" x14ac:dyDescent="0.25">
      <c r="A28" s="102" t="s">
        <v>136</v>
      </c>
      <c r="B28" s="1534"/>
      <c r="C28" s="274" t="e">
        <f>SUM(B28/B33)</f>
        <v>#DIV/0!</v>
      </c>
      <c r="D28" s="1870">
        <v>2203</v>
      </c>
      <c r="E28" s="274">
        <f>SUM(D28/D33)</f>
        <v>0.15711025531307946</v>
      </c>
      <c r="F28" s="1803">
        <v>1936</v>
      </c>
      <c r="G28" s="274">
        <f>SUM(F28/F33)</f>
        <v>0.13110313536940477</v>
      </c>
      <c r="H28" s="1621">
        <v>3682</v>
      </c>
      <c r="I28" s="274">
        <f>SUM(H28/H33)</f>
        <v>0.25461586335661435</v>
      </c>
      <c r="J28" s="1431">
        <v>4105</v>
      </c>
      <c r="K28" s="274">
        <f>SUM(J28/J33)</f>
        <v>0.29006500847936689</v>
      </c>
      <c r="L28" s="1012">
        <v>4098</v>
      </c>
      <c r="M28" s="274">
        <f>SUM(L28/L33)</f>
        <v>0.28977513788714465</v>
      </c>
      <c r="N28" s="1012">
        <v>4394</v>
      </c>
      <c r="O28" s="274">
        <f>SUM(N28/N33)</f>
        <v>0.30932770151355155</v>
      </c>
      <c r="P28" s="808">
        <v>4235</v>
      </c>
      <c r="Q28" s="274">
        <f>SUM(P28/P33)</f>
        <v>0.30728486431577418</v>
      </c>
      <c r="R28" s="656">
        <v>4613</v>
      </c>
      <c r="S28" s="274">
        <f>SUM(R28/R33)</f>
        <v>0.31833551859775033</v>
      </c>
      <c r="T28" s="808">
        <v>4476</v>
      </c>
      <c r="U28" s="274">
        <f>SUM(T28/T33)</f>
        <v>0.29981914394802062</v>
      </c>
    </row>
    <row r="29" spans="1:24" x14ac:dyDescent="0.25">
      <c r="A29" s="102" t="s">
        <v>315</v>
      </c>
      <c r="B29" s="1534"/>
      <c r="C29" s="274" t="e">
        <f>SUM(B29/B33)</f>
        <v>#DIV/0!</v>
      </c>
      <c r="D29" s="1870">
        <v>72</v>
      </c>
      <c r="E29" s="274">
        <f>SUM(D29/D33)</f>
        <v>5.1347881899871627E-3</v>
      </c>
      <c r="F29" s="1803">
        <v>48</v>
      </c>
      <c r="G29" s="274">
        <f>SUM(F29/F33)</f>
        <v>3.2504909595720186E-3</v>
      </c>
      <c r="H29" s="1621">
        <v>0</v>
      </c>
      <c r="I29" s="274">
        <f>SUM(H29/H33)</f>
        <v>0</v>
      </c>
      <c r="J29" s="1431">
        <v>0</v>
      </c>
      <c r="K29" s="274">
        <f>SUM(J29/J33)</f>
        <v>0</v>
      </c>
      <c r="L29" s="1012">
        <v>0</v>
      </c>
      <c r="M29" s="274">
        <f>SUM(L29/L33)</f>
        <v>0</v>
      </c>
      <c r="N29" s="1012">
        <v>1</v>
      </c>
      <c r="O29" s="274">
        <f>SUM(N29/N33)</f>
        <v>7.0397747272087292E-5</v>
      </c>
      <c r="P29" s="808">
        <v>0</v>
      </c>
      <c r="Q29" s="274">
        <f>SUM(P29/P33)</f>
        <v>0</v>
      </c>
      <c r="R29" s="656">
        <v>23</v>
      </c>
      <c r="S29" s="274">
        <v>1E-3</v>
      </c>
      <c r="T29" s="808">
        <v>0</v>
      </c>
      <c r="U29" s="274">
        <f>SUM(T29/T33)</f>
        <v>0</v>
      </c>
    </row>
    <row r="30" spans="1:24" x14ac:dyDescent="0.25">
      <c r="A30" s="102" t="s">
        <v>130</v>
      </c>
      <c r="B30" s="1534"/>
      <c r="C30" s="274" t="e">
        <f>SUM(B30/B33)</f>
        <v>#DIV/0!</v>
      </c>
      <c r="D30" s="1870">
        <v>819</v>
      </c>
      <c r="E30" s="274">
        <f>SUM(D30/D33)</f>
        <v>5.8408215661103977E-2</v>
      </c>
      <c r="F30" s="1803">
        <v>825</v>
      </c>
      <c r="G30" s="274">
        <f>SUM(F30/F33)</f>
        <v>5.586781336764407E-2</v>
      </c>
      <c r="H30" s="1621">
        <v>1632</v>
      </c>
      <c r="I30" s="274">
        <f>SUM(H30/H33)</f>
        <v>0.11285526588755965</v>
      </c>
      <c r="J30" s="1431">
        <v>1712</v>
      </c>
      <c r="K30" s="274">
        <f>SUM(J30/J33)</f>
        <v>0.12097230073487847</v>
      </c>
      <c r="L30" s="1012">
        <v>1693</v>
      </c>
      <c r="M30" s="274">
        <f>SUM(L30/L33)</f>
        <v>0.119714326120775</v>
      </c>
      <c r="N30" s="1012">
        <v>1622</v>
      </c>
      <c r="O30" s="274">
        <f>SUM(N30/N33)</f>
        <v>0.11418514607532559</v>
      </c>
      <c r="P30" s="808">
        <v>1423</v>
      </c>
      <c r="Q30" s="274">
        <f>SUM(P30/P33)</f>
        <v>0.10325061674648092</v>
      </c>
      <c r="R30" s="656">
        <v>1084</v>
      </c>
      <c r="S30" s="274">
        <f>SUM(R30/R33)</f>
        <v>7.4805051411220763E-2</v>
      </c>
      <c r="T30" s="808">
        <v>1544</v>
      </c>
      <c r="U30" s="274">
        <f>SUM(T30/T33)</f>
        <v>0.10342286824301694</v>
      </c>
    </row>
    <row r="31" spans="1:24" x14ac:dyDescent="0.25">
      <c r="A31" s="102" t="s">
        <v>137</v>
      </c>
      <c r="B31" s="1534"/>
      <c r="C31" s="274" t="e">
        <f>SUM(B31/B33)</f>
        <v>#DIV/0!</v>
      </c>
      <c r="D31" s="1870">
        <v>145</v>
      </c>
      <c r="E31" s="274">
        <f>SUM(D31/D33)</f>
        <v>1.0340892882613037E-2</v>
      </c>
      <c r="F31" s="1803">
        <v>120</v>
      </c>
      <c r="G31" s="274">
        <f>SUM(F31/F33)</f>
        <v>8.1262273989300467E-3</v>
      </c>
      <c r="H31" s="1621">
        <v>32</v>
      </c>
      <c r="I31" s="274">
        <f>SUM(H31/H33)</f>
        <v>2.2128483507364636E-3</v>
      </c>
      <c r="J31" s="1431">
        <v>33</v>
      </c>
      <c r="K31" s="274">
        <f>SUM(J31/J33)</f>
        <v>2.3318258903335218E-3</v>
      </c>
      <c r="L31" s="1012">
        <v>39</v>
      </c>
      <c r="M31" s="274">
        <f>SUM(L31/L33)</f>
        <v>2.7577428935086977E-3</v>
      </c>
      <c r="N31" s="1012">
        <v>40</v>
      </c>
      <c r="O31" s="274">
        <f>SUM(N31/N33)</f>
        <v>2.8159098908834917E-3</v>
      </c>
      <c r="P31" s="808">
        <v>46</v>
      </c>
      <c r="Q31" s="274">
        <f>SUM(P31/P33)</f>
        <v>3.337686837904513E-3</v>
      </c>
      <c r="R31" s="656">
        <v>55</v>
      </c>
      <c r="S31" s="274">
        <f>SUM(R31/R33)</f>
        <v>3.7954592505693189E-3</v>
      </c>
      <c r="T31" s="808">
        <v>51</v>
      </c>
      <c r="U31" s="274">
        <f>SUM(T31/T33)</f>
        <v>3.4161698707214148E-3</v>
      </c>
    </row>
    <row r="32" spans="1:24" ht="15.75" thickBot="1" x14ac:dyDescent="0.3">
      <c r="A32" s="103" t="s">
        <v>919</v>
      </c>
      <c r="B32" s="1535"/>
      <c r="C32" s="275" t="e">
        <f>SUM(B32/B33)</f>
        <v>#DIV/0!</v>
      </c>
      <c r="D32" s="358">
        <v>7143</v>
      </c>
      <c r="E32" s="275">
        <f>SUM(D32/D33)</f>
        <v>0.50941377834830981</v>
      </c>
      <c r="F32" s="358">
        <v>8873</v>
      </c>
      <c r="G32" s="275">
        <f>SUM(F32/F33)</f>
        <v>0.60086679758921924</v>
      </c>
      <c r="H32" s="358">
        <v>581</v>
      </c>
      <c r="I32" s="275">
        <f>SUM(H32/H33)</f>
        <v>4.017702786805892E-2</v>
      </c>
      <c r="J32" s="358">
        <v>223</v>
      </c>
      <c r="K32" s="275">
        <f>SUM(J32/J33)</f>
        <v>1.5757490107405313E-2</v>
      </c>
      <c r="L32" s="1014">
        <v>261</v>
      </c>
      <c r="M32" s="275">
        <f>SUM(L32/L33)</f>
        <v>1.8455663979635131E-2</v>
      </c>
      <c r="N32" s="1014">
        <v>294</v>
      </c>
      <c r="O32" s="275">
        <f>SUM(N32/N33)</f>
        <v>2.0696937697993665E-2</v>
      </c>
      <c r="P32" s="358">
        <v>609</v>
      </c>
      <c r="Q32" s="275">
        <f>SUM(P32/P33)</f>
        <v>4.4188071397474965E-2</v>
      </c>
      <c r="R32" s="358">
        <v>829</v>
      </c>
      <c r="S32" s="275">
        <v>5.8000000000000003E-2</v>
      </c>
      <c r="T32" s="358">
        <v>782</v>
      </c>
      <c r="U32" s="275">
        <f>SUM(T32/T33)</f>
        <v>5.2381271351061694E-2</v>
      </c>
    </row>
    <row r="33" spans="1:21" ht="16.5" thickTop="1" thickBot="1" x14ac:dyDescent="0.3">
      <c r="A33" s="36" t="s">
        <v>247</v>
      </c>
      <c r="B33" s="112">
        <f t="shared" ref="B33:I33" si="4">SUM(B26:B32)</f>
        <v>0</v>
      </c>
      <c r="C33" s="224" t="e">
        <f t="shared" si="4"/>
        <v>#DIV/0!</v>
      </c>
      <c r="D33" s="112">
        <f>SUM(D26,D28,D29,D30,D31,D32)</f>
        <v>14022</v>
      </c>
      <c r="E33" s="224">
        <f t="shared" ref="E33" si="5">SUM(E26:E32)</f>
        <v>1</v>
      </c>
      <c r="F33" s="112">
        <f t="shared" si="4"/>
        <v>14767</v>
      </c>
      <c r="G33" s="224">
        <f t="shared" si="4"/>
        <v>1</v>
      </c>
      <c r="H33" s="112">
        <f t="shared" si="4"/>
        <v>14461</v>
      </c>
      <c r="I33" s="224">
        <f t="shared" si="4"/>
        <v>1</v>
      </c>
      <c r="J33" s="360">
        <f t="shared" ref="J33:O33" si="6">SUM(J26:J32)</f>
        <v>14152</v>
      </c>
      <c r="K33" s="224">
        <f t="shared" si="6"/>
        <v>1</v>
      </c>
      <c r="L33" s="112">
        <f t="shared" si="6"/>
        <v>14142</v>
      </c>
      <c r="M33" s="224">
        <f t="shared" si="6"/>
        <v>1.0000000000000002</v>
      </c>
      <c r="N33" s="112">
        <f t="shared" si="6"/>
        <v>14205</v>
      </c>
      <c r="O33" s="224">
        <f t="shared" si="6"/>
        <v>1</v>
      </c>
      <c r="P33" s="112">
        <f t="shared" ref="P33:U33" si="7">SUM(P26:P32)</f>
        <v>13782</v>
      </c>
      <c r="Q33" s="224">
        <f t="shared" si="7"/>
        <v>1.001055724858511</v>
      </c>
      <c r="R33" s="112">
        <f t="shared" si="7"/>
        <v>14491</v>
      </c>
      <c r="S33" s="224">
        <f t="shared" si="7"/>
        <v>0.99963853426264582</v>
      </c>
      <c r="T33" s="112">
        <f t="shared" si="7"/>
        <v>14929</v>
      </c>
      <c r="U33" s="224">
        <f t="shared" si="7"/>
        <v>1</v>
      </c>
    </row>
    <row r="34" spans="1:21" ht="5.25" hidden="1" customHeight="1" thickBot="1" x14ac:dyDescent="0.3">
      <c r="A34" s="87"/>
      <c r="B34" s="86"/>
      <c r="C34" s="86"/>
      <c r="D34" s="86"/>
      <c r="E34" s="86"/>
      <c r="F34" s="86"/>
      <c r="G34" s="86"/>
      <c r="H34" s="86"/>
      <c r="I34" s="86"/>
      <c r="J34" s="86"/>
      <c r="K34" s="86"/>
      <c r="L34" s="86"/>
      <c r="M34" s="86"/>
      <c r="N34" s="86"/>
      <c r="O34" s="86"/>
      <c r="P34" s="86"/>
      <c r="Q34" s="86"/>
      <c r="R34" s="86"/>
      <c r="S34" s="86"/>
      <c r="T34" s="86"/>
      <c r="U34" s="87"/>
    </row>
    <row r="35" spans="1:21" ht="15.75" thickBot="1" x14ac:dyDescent="0.3">
      <c r="A35" s="2025" t="s">
        <v>656</v>
      </c>
      <c r="B35" s="2028"/>
      <c r="C35" s="2028"/>
      <c r="D35" s="2028"/>
      <c r="E35" s="2028"/>
      <c r="F35" s="2028"/>
      <c r="G35" s="2028"/>
      <c r="H35" s="2028"/>
      <c r="I35" s="2028"/>
      <c r="J35" s="2028"/>
      <c r="K35" s="2028"/>
      <c r="L35" s="2028"/>
      <c r="M35" s="2028"/>
      <c r="N35" s="2028"/>
      <c r="O35" s="2028"/>
      <c r="P35" s="2028"/>
      <c r="Q35" s="2028"/>
      <c r="R35" s="2028"/>
      <c r="S35" s="2028"/>
      <c r="T35" s="803"/>
      <c r="U35" s="803"/>
    </row>
    <row r="36" spans="1:21" x14ac:dyDescent="0.25">
      <c r="A36" s="95" t="s">
        <v>396</v>
      </c>
      <c r="B36" s="1533"/>
      <c r="C36" s="273" t="e">
        <f>SUM(B36/B40)</f>
        <v>#DIV/0!</v>
      </c>
      <c r="D36" s="406">
        <v>514</v>
      </c>
      <c r="E36" s="273">
        <f>SUM(D36/D40)</f>
        <v>3.6656682356297245E-2</v>
      </c>
      <c r="F36" s="406">
        <v>641</v>
      </c>
      <c r="G36" s="273">
        <f>SUM(F36/F40)</f>
        <v>4.3407598022617996E-2</v>
      </c>
      <c r="H36" s="406">
        <v>638</v>
      </c>
      <c r="I36" s="273">
        <f>SUM(H36/H40)</f>
        <v>4.4118663992808241E-2</v>
      </c>
      <c r="J36" s="406">
        <v>691</v>
      </c>
      <c r="K36" s="273">
        <f>SUM(J36/J40)</f>
        <v>4.8827020915771624E-2</v>
      </c>
      <c r="L36" s="1155">
        <v>661</v>
      </c>
      <c r="M36" s="273">
        <f>SUM(L36/L40)</f>
        <v>4.6740206477160234E-2</v>
      </c>
      <c r="N36" s="1155">
        <v>727</v>
      </c>
      <c r="O36" s="1156">
        <f>SUM(N36/N40)</f>
        <v>5.1179162266807465E-2</v>
      </c>
      <c r="P36" s="406">
        <v>616</v>
      </c>
      <c r="Q36" s="273">
        <f>SUM(P36/P40)</f>
        <v>4.469598026411261E-2</v>
      </c>
      <c r="R36" s="406">
        <v>678</v>
      </c>
      <c r="S36" s="273">
        <f>SUM(R36/R40)</f>
        <v>4.6787661307018148E-2</v>
      </c>
      <c r="T36" s="406">
        <v>704</v>
      </c>
      <c r="U36" s="273">
        <f>SUM(T36/T40)</f>
        <v>4.715654096054659E-2</v>
      </c>
    </row>
    <row r="37" spans="1:21" x14ac:dyDescent="0.25">
      <c r="A37" s="96" t="s">
        <v>318</v>
      </c>
      <c r="B37" s="1534"/>
      <c r="C37" s="274" t="e">
        <f>SUM(B37/B40)</f>
        <v>#DIV/0!</v>
      </c>
      <c r="D37" s="1870">
        <v>5622</v>
      </c>
      <c r="E37" s="274">
        <f>SUM(D37/D40)</f>
        <v>0.40094137783483097</v>
      </c>
      <c r="F37" s="1728">
        <v>6308</v>
      </c>
      <c r="G37" s="274">
        <f>SUM(F37/F40)</f>
        <v>0.42716868693708948</v>
      </c>
      <c r="H37" s="1621">
        <v>6662</v>
      </c>
      <c r="I37" s="274">
        <f>SUM(H37/H40)</f>
        <v>0.4606873660189475</v>
      </c>
      <c r="J37" s="1431">
        <v>6405</v>
      </c>
      <c r="K37" s="274">
        <f>SUM(J37/J40)</f>
        <v>0.45258620689655171</v>
      </c>
      <c r="L37" s="1012">
        <v>6814</v>
      </c>
      <c r="M37" s="274">
        <f>SUM(L37/L40)</f>
        <v>0.48182718144534015</v>
      </c>
      <c r="N37" s="1012">
        <v>6548</v>
      </c>
      <c r="O37" s="1013">
        <f>SUM(N37/N40)</f>
        <v>0.46096444913762757</v>
      </c>
      <c r="P37" s="808">
        <v>6194</v>
      </c>
      <c r="Q37" s="274">
        <f>SUM(P37/P40)</f>
        <v>0.44942678856479468</v>
      </c>
      <c r="R37" s="656">
        <v>6182</v>
      </c>
      <c r="S37" s="274">
        <f>SUM(R37/R40)</f>
        <v>0.42660961976399142</v>
      </c>
      <c r="T37" s="808">
        <v>6304</v>
      </c>
      <c r="U37" s="274">
        <f>SUM(T37/T40)</f>
        <v>0.42226538951034898</v>
      </c>
    </row>
    <row r="38" spans="1:21" x14ac:dyDescent="0.25">
      <c r="A38" s="96" t="s">
        <v>319</v>
      </c>
      <c r="B38" s="1534"/>
      <c r="C38" s="274" t="e">
        <f>SUM(B38/B40)</f>
        <v>#DIV/0!</v>
      </c>
      <c r="D38" s="1870">
        <v>4163</v>
      </c>
      <c r="E38" s="274">
        <f>SUM(D38/D40)</f>
        <v>0.29689060048495219</v>
      </c>
      <c r="F38" s="1728">
        <v>4123</v>
      </c>
      <c r="G38" s="274">
        <f>SUM(F38/F40)</f>
        <v>0.27920362971490487</v>
      </c>
      <c r="H38" s="1621">
        <v>4013</v>
      </c>
      <c r="I38" s="274">
        <f>SUM(H38/H40)</f>
        <v>0.27750501348454465</v>
      </c>
      <c r="J38" s="1431">
        <v>3935</v>
      </c>
      <c r="K38" s="274">
        <f>SUM(J38/J40)</f>
        <v>0.27805257207461842</v>
      </c>
      <c r="L38" s="1012">
        <v>3589</v>
      </c>
      <c r="M38" s="274">
        <f>SUM(L38/L40)</f>
        <v>0.25378305755904396</v>
      </c>
      <c r="N38" s="1012">
        <v>3745</v>
      </c>
      <c r="O38" s="1013">
        <f>SUM(N38/N40)</f>
        <v>0.26363956353396689</v>
      </c>
      <c r="P38" s="808">
        <v>3716</v>
      </c>
      <c r="Q38" s="274">
        <f>SUM(P38/P40)</f>
        <v>0.26962704977506891</v>
      </c>
      <c r="R38" s="656">
        <v>4189</v>
      </c>
      <c r="S38" s="274">
        <f>SUM(R38/R40)</f>
        <v>0.28907597819336139</v>
      </c>
      <c r="T38" s="808">
        <v>4293</v>
      </c>
      <c r="U38" s="274">
        <f>SUM(T38/T40)</f>
        <v>0.28756112264719674</v>
      </c>
    </row>
    <row r="39" spans="1:21" ht="15.75" thickBot="1" x14ac:dyDescent="0.3">
      <c r="A39" s="114" t="s">
        <v>323</v>
      </c>
      <c r="B39" s="1535"/>
      <c r="C39" s="275" t="e">
        <f>SUM(B39/B40)</f>
        <v>#DIV/0!</v>
      </c>
      <c r="D39" s="358">
        <v>3723</v>
      </c>
      <c r="E39" s="275">
        <f>SUM(D39/D40)</f>
        <v>0.26551133932391957</v>
      </c>
      <c r="F39" s="358">
        <v>3695</v>
      </c>
      <c r="G39" s="275">
        <f>SUM(F39/F40)</f>
        <v>0.2502200853253877</v>
      </c>
      <c r="H39" s="358">
        <v>3148</v>
      </c>
      <c r="I39" s="275">
        <f>SUM(H39/H40)</f>
        <v>0.2176889565036996</v>
      </c>
      <c r="J39" s="358">
        <v>3121</v>
      </c>
      <c r="K39" s="275">
        <f>SUM(J39/J40)</f>
        <v>0.22053420011305822</v>
      </c>
      <c r="L39" s="1014">
        <v>3078</v>
      </c>
      <c r="M39" s="275">
        <f>SUM(L39/L40)</f>
        <v>0.21764955451845566</v>
      </c>
      <c r="N39" s="1014">
        <v>3185</v>
      </c>
      <c r="O39" s="1015">
        <f>SUM(N39/N40)</f>
        <v>0.22421682506159804</v>
      </c>
      <c r="P39" s="358">
        <v>3256</v>
      </c>
      <c r="Q39" s="275">
        <f>SUM(P39/P40)</f>
        <v>0.2362501813960238</v>
      </c>
      <c r="R39" s="358">
        <v>3442</v>
      </c>
      <c r="S39" s="275">
        <v>0.23699999999999999</v>
      </c>
      <c r="T39" s="358">
        <v>3628</v>
      </c>
      <c r="U39" s="275">
        <f>SUM(T39/T40)</f>
        <v>0.2430169468819077</v>
      </c>
    </row>
    <row r="40" spans="1:21" ht="16.5" thickTop="1" thickBot="1" x14ac:dyDescent="0.3">
      <c r="A40" s="36" t="s">
        <v>247</v>
      </c>
      <c r="B40" s="112">
        <f t="shared" ref="B40:G40" si="8">SUM(B36:B39)</f>
        <v>0</v>
      </c>
      <c r="C40" s="224" t="e">
        <f t="shared" si="8"/>
        <v>#DIV/0!</v>
      </c>
      <c r="D40" s="112">
        <f t="shared" si="8"/>
        <v>14022</v>
      </c>
      <c r="E40" s="224">
        <f t="shared" si="8"/>
        <v>1</v>
      </c>
      <c r="F40" s="112">
        <f t="shared" si="8"/>
        <v>14767</v>
      </c>
      <c r="G40" s="224">
        <f t="shared" si="8"/>
        <v>1</v>
      </c>
      <c r="H40" s="360">
        <v>14461</v>
      </c>
      <c r="I40" s="224">
        <f>SUM(I36:I39)</f>
        <v>0.99999999999999989</v>
      </c>
      <c r="J40" s="360">
        <f>SUM(J36:J39)</f>
        <v>14152</v>
      </c>
      <c r="K40" s="224">
        <f>SUM(K36:K39)</f>
        <v>1</v>
      </c>
      <c r="L40" s="112">
        <v>14142</v>
      </c>
      <c r="M40" s="224">
        <f t="shared" ref="M40:U40" si="9">SUM(M36:M39)</f>
        <v>1</v>
      </c>
      <c r="N40" s="1016">
        <f t="shared" si="9"/>
        <v>14205</v>
      </c>
      <c r="O40" s="1157">
        <f t="shared" si="9"/>
        <v>1</v>
      </c>
      <c r="P40" s="112">
        <f t="shared" si="9"/>
        <v>13782</v>
      </c>
      <c r="Q40" s="224">
        <f t="shared" si="9"/>
        <v>1</v>
      </c>
      <c r="R40" s="112">
        <f t="shared" si="9"/>
        <v>14491</v>
      </c>
      <c r="S40" s="224">
        <f t="shared" si="9"/>
        <v>0.99947325926437103</v>
      </c>
      <c r="T40" s="112">
        <f t="shared" si="9"/>
        <v>14929</v>
      </c>
      <c r="U40" s="224">
        <f t="shared" si="9"/>
        <v>1</v>
      </c>
    </row>
    <row r="41" spans="1:21" x14ac:dyDescent="0.25">
      <c r="A41" s="95" t="s">
        <v>324</v>
      </c>
      <c r="B41" s="2129"/>
      <c r="C41" s="2130"/>
      <c r="D41" s="2111">
        <v>2.9</v>
      </c>
      <c r="E41" s="2112"/>
      <c r="F41" s="2111">
        <v>2.9</v>
      </c>
      <c r="G41" s="2112"/>
      <c r="H41" s="2111">
        <v>2.91</v>
      </c>
      <c r="I41" s="2112"/>
      <c r="J41" s="2111">
        <v>3.09</v>
      </c>
      <c r="K41" s="2112"/>
      <c r="L41" s="2135">
        <v>3.03</v>
      </c>
      <c r="M41" s="2136"/>
      <c r="N41" s="2135">
        <v>3</v>
      </c>
      <c r="O41" s="2136"/>
      <c r="P41" s="2111">
        <v>2.98</v>
      </c>
      <c r="Q41" s="2112"/>
      <c r="R41" s="2111">
        <v>4.04</v>
      </c>
      <c r="S41" s="2112"/>
      <c r="T41" s="2141">
        <v>2.6</v>
      </c>
      <c r="U41" s="2142"/>
    </row>
    <row r="42" spans="1:21" x14ac:dyDescent="0.25">
      <c r="A42" s="99" t="s">
        <v>150</v>
      </c>
      <c r="B42" s="2131"/>
      <c r="C42" s="2132"/>
      <c r="D42" s="2113">
        <v>2</v>
      </c>
      <c r="E42" s="2114"/>
      <c r="F42" s="2113">
        <v>2</v>
      </c>
      <c r="G42" s="2114"/>
      <c r="H42" s="2113">
        <v>2</v>
      </c>
      <c r="I42" s="2114"/>
      <c r="J42" s="2113">
        <v>2</v>
      </c>
      <c r="K42" s="2114"/>
      <c r="L42" s="2137">
        <v>2</v>
      </c>
      <c r="M42" s="2138"/>
      <c r="N42" s="2137">
        <v>2</v>
      </c>
      <c r="O42" s="2138"/>
      <c r="P42" s="2113">
        <v>2</v>
      </c>
      <c r="Q42" s="2114"/>
      <c r="R42" s="2113">
        <v>3</v>
      </c>
      <c r="S42" s="2114"/>
      <c r="T42" s="2113">
        <v>2</v>
      </c>
      <c r="U42" s="2114"/>
    </row>
    <row r="43" spans="1:21" x14ac:dyDescent="0.25">
      <c r="A43" s="96" t="s">
        <v>325</v>
      </c>
      <c r="B43" s="2131"/>
      <c r="C43" s="2132"/>
      <c r="D43" s="2113">
        <v>1</v>
      </c>
      <c r="E43" s="2114"/>
      <c r="F43" s="2113">
        <v>1</v>
      </c>
      <c r="G43" s="2114"/>
      <c r="H43" s="2113">
        <v>1</v>
      </c>
      <c r="I43" s="2114"/>
      <c r="J43" s="2113">
        <v>1</v>
      </c>
      <c r="K43" s="2114"/>
      <c r="L43" s="2137">
        <v>1</v>
      </c>
      <c r="M43" s="2138"/>
      <c r="N43" s="2137">
        <v>1</v>
      </c>
      <c r="O43" s="2138"/>
      <c r="P43" s="2113">
        <v>1</v>
      </c>
      <c r="Q43" s="2114"/>
      <c r="R43" s="2113">
        <v>1</v>
      </c>
      <c r="S43" s="2114"/>
      <c r="T43" s="2113">
        <v>1</v>
      </c>
      <c r="U43" s="2114"/>
    </row>
    <row r="44" spans="1:21" ht="15.75" thickBot="1" x14ac:dyDescent="0.3">
      <c r="A44" s="100" t="s">
        <v>536</v>
      </c>
      <c r="B44" s="2133"/>
      <c r="C44" s="2134"/>
      <c r="D44" s="2115">
        <v>65</v>
      </c>
      <c r="E44" s="2116"/>
      <c r="F44" s="2115">
        <v>53</v>
      </c>
      <c r="G44" s="2116"/>
      <c r="H44" s="2115">
        <v>62</v>
      </c>
      <c r="I44" s="2116"/>
      <c r="J44" s="2115">
        <v>64</v>
      </c>
      <c r="K44" s="2116"/>
      <c r="L44" s="2139">
        <v>62</v>
      </c>
      <c r="M44" s="2140"/>
      <c r="N44" s="2139">
        <v>61</v>
      </c>
      <c r="O44" s="2140"/>
      <c r="P44" s="2115">
        <v>58</v>
      </c>
      <c r="Q44" s="2116"/>
      <c r="R44" s="2115">
        <v>58</v>
      </c>
      <c r="S44" s="2116"/>
      <c r="T44" s="2115">
        <v>61</v>
      </c>
      <c r="U44" s="2116"/>
    </row>
    <row r="45" spans="1:21" s="276" customFormat="1" ht="12.75" customHeight="1" x14ac:dyDescent="0.25">
      <c r="A45" s="2117" t="s">
        <v>538</v>
      </c>
      <c r="B45" s="2117"/>
      <c r="C45" s="2117"/>
      <c r="D45" s="2117"/>
      <c r="E45" s="2117"/>
      <c r="F45" s="2117"/>
      <c r="G45" s="2117"/>
      <c r="H45" s="2117"/>
      <c r="I45" s="2117"/>
      <c r="J45" s="2117"/>
      <c r="K45" s="2117"/>
      <c r="L45" s="2117"/>
      <c r="M45" s="2117"/>
      <c r="N45" s="2117"/>
      <c r="O45" s="2117"/>
      <c r="P45" s="2117"/>
      <c r="Q45" s="2117"/>
      <c r="R45" s="2117"/>
      <c r="S45" s="2117"/>
      <c r="T45" s="806"/>
      <c r="U45" s="806"/>
    </row>
    <row r="46" spans="1:21" s="276" customFormat="1" ht="23.25" customHeight="1" x14ac:dyDescent="0.25">
      <c r="A46" s="2117" t="s">
        <v>884</v>
      </c>
      <c r="B46" s="2117"/>
      <c r="C46" s="2117"/>
      <c r="D46" s="2117"/>
      <c r="E46" s="2117"/>
      <c r="F46" s="2117"/>
      <c r="G46" s="2117"/>
      <c r="H46" s="2117"/>
      <c r="I46" s="2117"/>
      <c r="J46" s="1689"/>
      <c r="K46" s="1689"/>
      <c r="L46" s="1689"/>
      <c r="M46" s="1689"/>
      <c r="N46" s="1689"/>
      <c r="O46" s="1689"/>
      <c r="P46" s="1689"/>
      <c r="Q46" s="1689"/>
      <c r="R46" s="1689"/>
      <c r="S46" s="1689"/>
      <c r="T46" s="1689"/>
      <c r="U46" s="1689"/>
    </row>
    <row r="47" spans="1:21" s="276" customFormat="1" ht="13.5" customHeight="1" thickBot="1" x14ac:dyDescent="0.3">
      <c r="A47" s="2117" t="s">
        <v>887</v>
      </c>
      <c r="B47" s="2117"/>
      <c r="C47" s="2117"/>
      <c r="D47" s="2117"/>
      <c r="E47" s="2117"/>
      <c r="F47" s="2117"/>
      <c r="G47" s="2117"/>
      <c r="H47" s="2117"/>
      <c r="I47" s="2117"/>
      <c r="J47" s="1689"/>
      <c r="K47" s="1689"/>
      <c r="L47" s="1689"/>
      <c r="M47" s="1689"/>
      <c r="N47" s="1689"/>
      <c r="O47" s="1689"/>
      <c r="P47" s="1689"/>
      <c r="Q47" s="1689"/>
      <c r="R47" s="1689"/>
      <c r="S47" s="1689"/>
      <c r="T47" s="1689"/>
      <c r="U47" s="1689"/>
    </row>
    <row r="48" spans="1:21" s="276" customFormat="1" ht="17.25" hidden="1" customHeight="1" thickBot="1" x14ac:dyDescent="0.3">
      <c r="A48" s="960"/>
      <c r="B48" s="960"/>
      <c r="C48" s="960"/>
      <c r="D48" s="1795"/>
      <c r="E48" s="1795"/>
      <c r="F48" s="1655"/>
      <c r="G48" s="1655"/>
      <c r="H48" s="1435"/>
      <c r="I48" s="1435"/>
      <c r="J48" s="1380"/>
      <c r="K48" s="1380"/>
      <c r="L48" s="1259"/>
      <c r="M48" s="1259"/>
      <c r="N48" s="965"/>
      <c r="O48" s="965"/>
      <c r="P48" s="960"/>
      <c r="Q48" s="963"/>
      <c r="R48" s="960"/>
      <c r="S48" s="960"/>
      <c r="T48" s="960"/>
      <c r="U48" s="960"/>
    </row>
    <row r="49" spans="1:22" ht="21.75" thickBot="1" x14ac:dyDescent="0.3">
      <c r="A49" s="2124" t="s">
        <v>251</v>
      </c>
      <c r="B49" s="2125"/>
      <c r="C49" s="2125"/>
      <c r="D49" s="2125"/>
      <c r="E49" s="2125"/>
      <c r="F49" s="2125"/>
      <c r="G49" s="2125"/>
      <c r="H49" s="2125"/>
      <c r="I49" s="2125"/>
      <c r="J49" s="2125"/>
      <c r="K49" s="2125"/>
      <c r="L49" s="2125"/>
      <c r="M49" s="2125"/>
      <c r="N49" s="2125"/>
      <c r="O49" s="2125"/>
      <c r="P49" s="2125"/>
      <c r="Q49" s="2125"/>
      <c r="R49" s="2125"/>
      <c r="S49" s="2125"/>
      <c r="T49" s="827"/>
      <c r="U49" s="827"/>
    </row>
    <row r="50" spans="1:22" ht="15.75" thickBot="1" x14ac:dyDescent="0.3">
      <c r="A50" s="657"/>
      <c r="B50" s="2109" t="s">
        <v>693</v>
      </c>
      <c r="C50" s="2110"/>
      <c r="D50" s="2118" t="s">
        <v>941</v>
      </c>
      <c r="E50" s="2110"/>
      <c r="F50" s="2109" t="s">
        <v>842</v>
      </c>
      <c r="G50" s="2110"/>
      <c r="H50" s="2109" t="s">
        <v>772</v>
      </c>
      <c r="I50" s="2110"/>
      <c r="J50" s="2109" t="s">
        <v>692</v>
      </c>
      <c r="K50" s="2110"/>
      <c r="L50" s="2109" t="s">
        <v>607</v>
      </c>
      <c r="M50" s="2110"/>
      <c r="N50" s="2109" t="s">
        <v>704</v>
      </c>
      <c r="O50" s="2110"/>
      <c r="P50" s="2109" t="s">
        <v>491</v>
      </c>
      <c r="Q50" s="2110"/>
      <c r="R50" s="2109" t="s">
        <v>705</v>
      </c>
      <c r="S50" s="2110"/>
      <c r="T50" s="2109" t="s">
        <v>264</v>
      </c>
      <c r="U50" s="2110"/>
    </row>
    <row r="51" spans="1:22" ht="29.25" customHeight="1" thickBot="1" x14ac:dyDescent="0.3">
      <c r="A51" s="277"/>
      <c r="B51" s="83" t="s">
        <v>53</v>
      </c>
      <c r="C51" s="84" t="s">
        <v>127</v>
      </c>
      <c r="D51" s="83" t="s">
        <v>53</v>
      </c>
      <c r="E51" s="84" t="s">
        <v>127</v>
      </c>
      <c r="F51" s="83" t="s">
        <v>53</v>
      </c>
      <c r="G51" s="84" t="s">
        <v>127</v>
      </c>
      <c r="H51" s="83" t="s">
        <v>53</v>
      </c>
      <c r="I51" s="84" t="s">
        <v>127</v>
      </c>
      <c r="J51" s="83" t="s">
        <v>53</v>
      </c>
      <c r="K51" s="84" t="s">
        <v>127</v>
      </c>
      <c r="L51" s="83" t="s">
        <v>53</v>
      </c>
      <c r="M51" s="84" t="s">
        <v>127</v>
      </c>
      <c r="N51" s="83" t="s">
        <v>53</v>
      </c>
      <c r="O51" s="84" t="s">
        <v>127</v>
      </c>
      <c r="P51" s="83" t="s">
        <v>53</v>
      </c>
      <c r="Q51" s="84" t="s">
        <v>127</v>
      </c>
      <c r="R51" s="83" t="s">
        <v>53</v>
      </c>
      <c r="S51" s="84" t="s">
        <v>127</v>
      </c>
      <c r="T51" s="85" t="s">
        <v>53</v>
      </c>
      <c r="U51" s="85" t="s">
        <v>127</v>
      </c>
    </row>
    <row r="52" spans="1:22" ht="15.75" customHeight="1" x14ac:dyDescent="0.25">
      <c r="A52" s="2123" t="s">
        <v>658</v>
      </c>
      <c r="B52" s="2028"/>
      <c r="C52" s="2028"/>
      <c r="D52" s="2028"/>
      <c r="E52" s="2028"/>
      <c r="F52" s="2028"/>
      <c r="G52" s="2028"/>
      <c r="H52" s="2028"/>
      <c r="I52" s="2028"/>
      <c r="J52" s="2028"/>
      <c r="K52" s="2028"/>
      <c r="L52" s="2028"/>
      <c r="M52" s="2028"/>
      <c r="N52" s="2028"/>
      <c r="O52" s="2028"/>
      <c r="P52" s="2028"/>
      <c r="Q52" s="2028"/>
      <c r="R52" s="2028"/>
      <c r="S52" s="2028"/>
      <c r="T52" s="803"/>
      <c r="U52" s="803"/>
    </row>
    <row r="53" spans="1:22" ht="15.75" thickBot="1" x14ac:dyDescent="0.3">
      <c r="A53" s="96" t="s">
        <v>244</v>
      </c>
      <c r="B53" s="1534"/>
      <c r="C53" s="822" t="e">
        <f>SUM(B53/B60)</f>
        <v>#DIV/0!</v>
      </c>
      <c r="D53" s="1870">
        <v>4433</v>
      </c>
      <c r="E53" s="822">
        <f>SUM(D53/D60)</f>
        <v>0.34409687184661958</v>
      </c>
      <c r="F53" s="1803">
        <v>4546</v>
      </c>
      <c r="G53" s="822">
        <f>SUM(F53/F60)</f>
        <v>0.34891396116355822</v>
      </c>
      <c r="H53" s="1621">
        <v>4351</v>
      </c>
      <c r="I53" s="822">
        <f>SUM(H53/H60)</f>
        <v>0.4768219178082192</v>
      </c>
      <c r="J53" s="1431">
        <v>3518</v>
      </c>
      <c r="K53" s="822">
        <f>SUM(J53/J60)</f>
        <v>0.36467295532289828</v>
      </c>
      <c r="L53" s="1012">
        <v>4392</v>
      </c>
      <c r="M53" s="822">
        <f>SUM(L53/L60)</f>
        <v>0.49773345421577514</v>
      </c>
      <c r="N53" s="1012">
        <v>4968</v>
      </c>
      <c r="O53" s="822">
        <f>SUM(N53/N60)</f>
        <v>0.59192183962826161</v>
      </c>
      <c r="P53" s="808">
        <v>4473</v>
      </c>
      <c r="Q53" s="822">
        <f>SUM(P53/P60)</f>
        <v>0.5251232683728575</v>
      </c>
      <c r="R53" s="656">
        <v>4207</v>
      </c>
      <c r="S53" s="274">
        <f>SUM(R53/R60)</f>
        <v>0.44457360245165378</v>
      </c>
      <c r="T53" s="808">
        <v>3477</v>
      </c>
      <c r="U53" s="274">
        <f>SUM(T53/T60)</f>
        <v>0.32777149321266968</v>
      </c>
    </row>
    <row r="54" spans="1:22" x14ac:dyDescent="0.25">
      <c r="A54" s="96" t="s">
        <v>242</v>
      </c>
      <c r="B54" s="1533"/>
      <c r="C54" s="821" t="e">
        <f>SUM(B54/B60)</f>
        <v>#DIV/0!</v>
      </c>
      <c r="D54" s="1870">
        <v>4138</v>
      </c>
      <c r="E54" s="822">
        <f>SUM(D54/D60)</f>
        <v>0.32119847861522938</v>
      </c>
      <c r="F54" s="1803">
        <v>4715</v>
      </c>
      <c r="G54" s="822">
        <f>SUM(F54/F60)</f>
        <v>0.36188502571187353</v>
      </c>
      <c r="H54" s="406">
        <v>6072</v>
      </c>
      <c r="I54" s="821">
        <f>SUM(H54/H60)</f>
        <v>0.66542465753424662</v>
      </c>
      <c r="J54" s="406">
        <v>6511</v>
      </c>
      <c r="K54" s="821">
        <f>SUM(J54/J60)</f>
        <v>0.67492484710272627</v>
      </c>
      <c r="L54" s="1155">
        <v>5633</v>
      </c>
      <c r="M54" s="821">
        <f>SUM(L54/L60)</f>
        <v>0.63837262012692653</v>
      </c>
      <c r="N54" s="1155">
        <v>5037</v>
      </c>
      <c r="O54" s="821">
        <f>SUM(N54/N60)</f>
        <v>0.60014297628976532</v>
      </c>
      <c r="P54" s="406">
        <v>5138</v>
      </c>
      <c r="Q54" s="821">
        <f>SUM(P54/P60)</f>
        <v>0.60319323784926038</v>
      </c>
      <c r="R54" s="406">
        <v>5574</v>
      </c>
      <c r="S54" s="273">
        <f>SUM(R54/R60)</f>
        <v>0.5890309626968192</v>
      </c>
      <c r="T54" s="406">
        <v>6512</v>
      </c>
      <c r="U54" s="273">
        <f>SUM(T54/T60)</f>
        <v>0.61387631975867274</v>
      </c>
    </row>
    <row r="55" spans="1:22" x14ac:dyDescent="0.25">
      <c r="A55" s="96" t="s">
        <v>243</v>
      </c>
      <c r="B55" s="1534"/>
      <c r="C55" s="822" t="e">
        <f>SUM(B55/B60)</f>
        <v>#DIV/0!</v>
      </c>
      <c r="D55" s="1870">
        <v>2538</v>
      </c>
      <c r="E55" s="822">
        <f>SUM(D55/D60)</f>
        <v>0.19700380346192656</v>
      </c>
      <c r="F55" s="1803">
        <v>2713</v>
      </c>
      <c r="G55" s="822">
        <f>SUM(F55/F60)</f>
        <v>0.20822779952413847</v>
      </c>
      <c r="H55" s="1621">
        <v>2329</v>
      </c>
      <c r="I55" s="822">
        <f>SUM(H55/H60)</f>
        <v>0.25523287671232875</v>
      </c>
      <c r="J55" s="1431">
        <v>2105</v>
      </c>
      <c r="K55" s="822">
        <f>SUM(J55/J60)</f>
        <v>0.21820255001554886</v>
      </c>
      <c r="L55" s="1012">
        <v>2226</v>
      </c>
      <c r="M55" s="822">
        <f>SUM(L55/L60)</f>
        <v>0.25226654578422486</v>
      </c>
      <c r="N55" s="1012">
        <v>2339</v>
      </c>
      <c r="O55" s="822">
        <f>SUM(N55/N60)</f>
        <v>0.2786846181341594</v>
      </c>
      <c r="P55" s="808">
        <v>2487</v>
      </c>
      <c r="Q55" s="822">
        <f>SUM(P55/P60)</f>
        <v>0.29196994599671283</v>
      </c>
      <c r="R55" s="656">
        <v>1506</v>
      </c>
      <c r="S55" s="274">
        <f>SUM(R55/R60)</f>
        <v>0.15914614815597591</v>
      </c>
      <c r="T55" s="808">
        <v>1740</v>
      </c>
      <c r="U55" s="274">
        <f>SUM(T55/T60)</f>
        <v>0.16402714932126697</v>
      </c>
    </row>
    <row r="56" spans="1:22" ht="15.75" thickBot="1" x14ac:dyDescent="0.3">
      <c r="A56" s="96" t="s">
        <v>123</v>
      </c>
      <c r="B56" s="1535"/>
      <c r="C56" s="820" t="e">
        <f>SUM(B56/B60)</f>
        <v>#DIV/0!</v>
      </c>
      <c r="D56" s="1870">
        <v>1367</v>
      </c>
      <c r="E56" s="822">
        <f>SUM(D56/D60)</f>
        <v>0.10610882558410308</v>
      </c>
      <c r="F56" s="1803">
        <v>680</v>
      </c>
      <c r="G56" s="822">
        <f>SUM(F56/F60)</f>
        <v>5.2191265638191729E-2</v>
      </c>
      <c r="H56" s="358">
        <v>662</v>
      </c>
      <c r="I56" s="820">
        <f>SUM(H56/H60)</f>
        <v>7.2547945205479455E-2</v>
      </c>
      <c r="J56" s="358">
        <v>952</v>
      </c>
      <c r="K56" s="820">
        <f>SUM(J56/J60)</f>
        <v>9.8683528558100961E-2</v>
      </c>
      <c r="L56" s="1014">
        <v>846</v>
      </c>
      <c r="M56" s="820">
        <f>SUM(L56/L60)</f>
        <v>9.5874886672710782E-2</v>
      </c>
      <c r="N56" s="1014">
        <v>901</v>
      </c>
      <c r="O56" s="820">
        <f>SUM(N56/N60)</f>
        <v>0.10735136423209818</v>
      </c>
      <c r="P56" s="358">
        <v>686</v>
      </c>
      <c r="Q56" s="820">
        <f>SUM(P56/P60)</f>
        <v>8.053533693355247E-2</v>
      </c>
      <c r="R56" s="358">
        <v>266</v>
      </c>
      <c r="S56" s="275">
        <f>SUM(R56/R60)</f>
        <v>2.8109479023565465E-2</v>
      </c>
      <c r="T56" s="358">
        <v>422</v>
      </c>
      <c r="U56" s="275">
        <f>SUM(T56/T60)</f>
        <v>3.9781297134238308E-2</v>
      </c>
    </row>
    <row r="57" spans="1:22" ht="15.75" thickTop="1" x14ac:dyDescent="0.25">
      <c r="A57" s="96" t="s">
        <v>245</v>
      </c>
      <c r="B57" s="1534"/>
      <c r="C57" s="822" t="e">
        <f>SUM(B57/B60)</f>
        <v>#DIV/0!</v>
      </c>
      <c r="D57" s="1870">
        <v>396</v>
      </c>
      <c r="E57" s="822">
        <f>SUM(D57/D60)</f>
        <v>3.0738182100442442E-2</v>
      </c>
      <c r="F57" s="1803">
        <v>354</v>
      </c>
      <c r="G57" s="822">
        <f>SUM(F57/F60)</f>
        <v>2.7170158876352751E-2</v>
      </c>
      <c r="H57" s="1621">
        <v>45</v>
      </c>
      <c r="I57" s="822">
        <f>SUM(H57/H60)</f>
        <v>4.9315068493150684E-3</v>
      </c>
      <c r="J57" s="1431">
        <v>67</v>
      </c>
      <c r="K57" s="822">
        <f>SUM(J57/J60)</f>
        <v>6.9451642997823155E-3</v>
      </c>
      <c r="L57" s="1012">
        <v>79</v>
      </c>
      <c r="M57" s="822">
        <f>SUM(L57/L60)</f>
        <v>8.9528558476881237E-3</v>
      </c>
      <c r="N57" s="1012">
        <v>85</v>
      </c>
      <c r="O57" s="822">
        <f>SUM(N57/N60)</f>
        <v>1.0127487191707375E-2</v>
      </c>
      <c r="P57" s="808">
        <v>169</v>
      </c>
      <c r="Q57" s="822">
        <f>SUM(P57/P60)</f>
        <v>1.9840338107536982E-2</v>
      </c>
      <c r="R57" s="656">
        <v>2066</v>
      </c>
      <c r="S57" s="274">
        <f>SUM(R57/R60)</f>
        <v>0.2183239987319032</v>
      </c>
      <c r="T57" s="808">
        <v>1863</v>
      </c>
      <c r="U57" s="274">
        <f>SUM(T57/T60)</f>
        <v>0.17562217194570134</v>
      </c>
    </row>
    <row r="58" spans="1:22" x14ac:dyDescent="0.25">
      <c r="A58" s="96" t="s">
        <v>390</v>
      </c>
      <c r="B58" s="1534"/>
      <c r="C58" s="822" t="e">
        <f>SUM(B58/B60)</f>
        <v>#DIV/0!</v>
      </c>
      <c r="D58" s="1870">
        <v>10</v>
      </c>
      <c r="E58" s="822">
        <f>SUM(D58/D60)</f>
        <v>7.7621671970814251E-4</v>
      </c>
      <c r="F58" s="1803">
        <v>19</v>
      </c>
      <c r="G58" s="822">
        <f>SUM(F58/F60)</f>
        <v>1.4582853634200628E-3</v>
      </c>
      <c r="H58" s="1621">
        <v>16</v>
      </c>
      <c r="I58" s="822">
        <f>SUM(H58/H60)</f>
        <v>1.7534246575342466E-3</v>
      </c>
      <c r="J58" s="1431">
        <v>10</v>
      </c>
      <c r="K58" s="822">
        <f>SUM(J58/J60)</f>
        <v>1.0365916865346741E-3</v>
      </c>
      <c r="L58" s="1012">
        <v>36</v>
      </c>
      <c r="M58" s="822">
        <f>SUM(L58/L60)</f>
        <v>4.0797824116047144E-3</v>
      </c>
      <c r="N58" s="1012">
        <v>28</v>
      </c>
      <c r="O58" s="822">
        <f>SUM(N58/N60)</f>
        <v>3.336113427856547E-3</v>
      </c>
      <c r="P58" s="808">
        <v>35</v>
      </c>
      <c r="Q58" s="822">
        <f>SUM(P58/P60)</f>
        <v>4.1089457619159428E-3</v>
      </c>
      <c r="R58" s="656">
        <v>49</v>
      </c>
      <c r="S58" s="274">
        <f>SUM(R58/R60)</f>
        <v>5.1780619253936387E-3</v>
      </c>
      <c r="T58" s="808">
        <v>67</v>
      </c>
      <c r="U58" s="274">
        <f>SUM(T58/T60)</f>
        <v>6.3159879336349926E-3</v>
      </c>
    </row>
    <row r="59" spans="1:22" ht="15.75" thickBot="1" x14ac:dyDescent="0.3">
      <c r="A59" s="96" t="s">
        <v>246</v>
      </c>
      <c r="B59" s="1534"/>
      <c r="C59" s="822" t="e">
        <f>SUM(B59/B60)</f>
        <v>#DIV/0!</v>
      </c>
      <c r="D59" s="358">
        <v>1</v>
      </c>
      <c r="E59" s="820">
        <f>SUM(D59/D60)</f>
        <v>7.7621671970814246E-5</v>
      </c>
      <c r="F59" s="358">
        <v>2</v>
      </c>
      <c r="G59" s="820">
        <f>SUM(F59/F60)</f>
        <v>1.5350372246526978E-4</v>
      </c>
      <c r="H59" s="1621">
        <v>1</v>
      </c>
      <c r="I59" s="822">
        <f>SUM(H59/H60)</f>
        <v>1.0958904109589041E-4</v>
      </c>
      <c r="J59" s="1431">
        <v>2</v>
      </c>
      <c r="K59" s="822">
        <f>SUM(J59/J60)</f>
        <v>2.0731833730693481E-4</v>
      </c>
      <c r="L59" s="1012">
        <v>4</v>
      </c>
      <c r="M59" s="822">
        <f>SUM(L59/L60)</f>
        <v>4.5330915684496827E-4</v>
      </c>
      <c r="N59" s="1012">
        <v>3</v>
      </c>
      <c r="O59" s="822">
        <v>1E-3</v>
      </c>
      <c r="P59" s="808">
        <v>3</v>
      </c>
      <c r="Q59" s="822">
        <f>SUM(P59/P60)</f>
        <v>3.5219535102136651E-4</v>
      </c>
      <c r="R59" s="656">
        <v>2</v>
      </c>
      <c r="S59" s="274">
        <f>SUM(R59/R60)</f>
        <v>2.1134946634259749E-4</v>
      </c>
      <c r="T59" s="808">
        <v>4</v>
      </c>
      <c r="U59" s="274">
        <f>SUM(T59/T60)</f>
        <v>3.7707390648567121E-4</v>
      </c>
    </row>
    <row r="60" spans="1:22" ht="16.5" thickTop="1" thickBot="1" x14ac:dyDescent="0.3">
      <c r="A60" s="36" t="s">
        <v>247</v>
      </c>
      <c r="B60" s="112">
        <f>SUM(B54:B59)</f>
        <v>0</v>
      </c>
      <c r="C60" s="224" t="e">
        <f>SUM(C54:C59)</f>
        <v>#DIV/0!</v>
      </c>
      <c r="D60" s="112">
        <f>SUM(D53:D59)</f>
        <v>12883</v>
      </c>
      <c r="E60" s="224">
        <f>SUM(E54:E59)</f>
        <v>0.65590312815338037</v>
      </c>
      <c r="F60" s="112">
        <f>SUM(F53:F59)</f>
        <v>13029</v>
      </c>
      <c r="G60" s="224">
        <f t="shared" ref="G60:U60" si="10">SUM(G54:G59)</f>
        <v>0.65108603883644189</v>
      </c>
      <c r="H60" s="112">
        <f t="shared" si="10"/>
        <v>9125</v>
      </c>
      <c r="I60" s="224">
        <f t="shared" si="10"/>
        <v>1</v>
      </c>
      <c r="J60" s="360">
        <f t="shared" si="10"/>
        <v>9647</v>
      </c>
      <c r="K60" s="224">
        <f t="shared" si="10"/>
        <v>1</v>
      </c>
      <c r="L60" s="112">
        <f t="shared" si="10"/>
        <v>8824</v>
      </c>
      <c r="M60" s="224">
        <f t="shared" si="10"/>
        <v>1</v>
      </c>
      <c r="N60" s="112">
        <f t="shared" si="10"/>
        <v>8393</v>
      </c>
      <c r="O60" s="224">
        <f t="shared" si="10"/>
        <v>1.000642559275587</v>
      </c>
      <c r="P60" s="112">
        <f t="shared" si="10"/>
        <v>8518</v>
      </c>
      <c r="Q60" s="224">
        <f t="shared" si="10"/>
        <v>0.99999999999999989</v>
      </c>
      <c r="R60" s="112">
        <f t="shared" si="10"/>
        <v>9463</v>
      </c>
      <c r="S60" s="224">
        <f t="shared" si="10"/>
        <v>1</v>
      </c>
      <c r="T60" s="112">
        <f t="shared" si="10"/>
        <v>10608</v>
      </c>
      <c r="U60" s="224">
        <f t="shared" si="10"/>
        <v>1</v>
      </c>
    </row>
    <row r="61" spans="1:22" ht="5.25" customHeight="1" thickBot="1" x14ac:dyDescent="0.3">
      <c r="A61" s="789"/>
      <c r="B61" s="86"/>
      <c r="C61" s="86"/>
      <c r="D61" s="86"/>
      <c r="E61" s="86"/>
      <c r="F61" s="86"/>
      <c r="G61" s="86"/>
      <c r="H61" s="86"/>
      <c r="I61" s="86"/>
      <c r="J61" s="86"/>
      <c r="K61" s="86"/>
      <c r="L61" s="86"/>
      <c r="M61" s="86"/>
      <c r="N61" s="86"/>
      <c r="O61" s="86"/>
      <c r="P61" s="86"/>
      <c r="Q61" s="86"/>
      <c r="R61" s="86"/>
      <c r="S61" s="86"/>
      <c r="T61" s="86"/>
      <c r="U61" s="789"/>
    </row>
    <row r="62" spans="1:22" s="203" customFormat="1" ht="15.75" customHeight="1" thickBot="1" x14ac:dyDescent="0.3">
      <c r="A62" s="278"/>
      <c r="B62" s="2109" t="s">
        <v>693</v>
      </c>
      <c r="C62" s="2110"/>
      <c r="D62" s="2118" t="s">
        <v>941</v>
      </c>
      <c r="E62" s="2110"/>
      <c r="F62" s="2109" t="s">
        <v>842</v>
      </c>
      <c r="G62" s="2110"/>
      <c r="H62" s="2109" t="s">
        <v>772</v>
      </c>
      <c r="I62" s="2110"/>
      <c r="J62" s="2109" t="s">
        <v>688</v>
      </c>
      <c r="K62" s="2110"/>
      <c r="L62" s="2109" t="s">
        <v>697</v>
      </c>
      <c r="M62" s="2110"/>
      <c r="N62" s="2109" t="s">
        <v>698</v>
      </c>
      <c r="O62" s="2110"/>
      <c r="P62" s="2109" t="s">
        <v>711</v>
      </c>
      <c r="Q62" s="2110"/>
      <c r="R62" s="2109" t="s">
        <v>702</v>
      </c>
      <c r="S62" s="2110"/>
      <c r="T62" s="2109" t="s">
        <v>261</v>
      </c>
      <c r="U62" s="2110"/>
      <c r="V62" s="276"/>
    </row>
    <row r="63" spans="1:22" ht="15.75" thickBot="1" x14ac:dyDescent="0.3">
      <c r="A63" s="2123" t="s">
        <v>657</v>
      </c>
      <c r="B63" s="2028"/>
      <c r="C63" s="2028"/>
      <c r="D63" s="2028"/>
      <c r="E63" s="2028"/>
      <c r="F63" s="2028"/>
      <c r="G63" s="2028"/>
      <c r="H63" s="2028"/>
      <c r="I63" s="2028"/>
      <c r="J63" s="2028"/>
      <c r="K63" s="2028"/>
      <c r="L63" s="2028"/>
      <c r="M63" s="2028"/>
      <c r="N63" s="2028"/>
      <c r="O63" s="2028"/>
      <c r="P63" s="2028"/>
      <c r="Q63" s="2028"/>
      <c r="R63" s="2028"/>
      <c r="S63" s="2028"/>
      <c r="T63" s="803"/>
      <c r="U63" s="803"/>
    </row>
    <row r="64" spans="1:22" x14ac:dyDescent="0.25">
      <c r="A64" s="661" t="s">
        <v>391</v>
      </c>
      <c r="B64" s="1533"/>
      <c r="C64" s="273" t="e">
        <f>SUM(B64/B72)</f>
        <v>#DIV/0!</v>
      </c>
      <c r="D64" s="406">
        <v>0</v>
      </c>
      <c r="E64" s="273">
        <f>SUM(D64/D72)</f>
        <v>0</v>
      </c>
      <c r="F64" s="406">
        <v>0</v>
      </c>
      <c r="G64" s="273">
        <f>SUM(F64/F72)</f>
        <v>0</v>
      </c>
      <c r="H64" s="406">
        <v>0</v>
      </c>
      <c r="I64" s="273">
        <f>SUM(H64/H72)</f>
        <v>0</v>
      </c>
      <c r="J64" s="406">
        <v>0</v>
      </c>
      <c r="K64" s="273">
        <f>SUM(J64/J72)</f>
        <v>0</v>
      </c>
      <c r="L64" s="1155">
        <v>0</v>
      </c>
      <c r="M64" s="273">
        <f>SUM(L64/L72)</f>
        <v>0</v>
      </c>
      <c r="N64" s="1155">
        <v>0</v>
      </c>
      <c r="O64" s="273">
        <f>SUM(N64/N72)</f>
        <v>0</v>
      </c>
      <c r="P64" s="406">
        <v>0</v>
      </c>
      <c r="Q64" s="273">
        <f>SUM(P64/P72)</f>
        <v>0</v>
      </c>
      <c r="R64" s="406">
        <v>0</v>
      </c>
      <c r="S64" s="273">
        <f>SUM(R64/R72)</f>
        <v>0</v>
      </c>
      <c r="T64" s="406">
        <v>3</v>
      </c>
      <c r="U64" s="273">
        <f>SUM(T64/T72)</f>
        <v>6.4935064935064939E-3</v>
      </c>
    </row>
    <row r="65" spans="1:25" x14ac:dyDescent="0.25">
      <c r="A65" s="96" t="s">
        <v>392</v>
      </c>
      <c r="B65" s="1534"/>
      <c r="C65" s="274" t="e">
        <f>SUM(B65/B72)</f>
        <v>#DIV/0!</v>
      </c>
      <c r="D65" s="1870">
        <v>0</v>
      </c>
      <c r="E65" s="274">
        <f>SUM(D65/D72)</f>
        <v>0</v>
      </c>
      <c r="F65" s="1728">
        <v>0</v>
      </c>
      <c r="G65" s="274">
        <f>SUM(F65/F72)</f>
        <v>0</v>
      </c>
      <c r="H65" s="1621">
        <v>0</v>
      </c>
      <c r="I65" s="274">
        <f>SUM(H65/H72)</f>
        <v>0</v>
      </c>
      <c r="J65" s="1431">
        <v>0</v>
      </c>
      <c r="K65" s="274">
        <f>SUM(J65/J72)</f>
        <v>0</v>
      </c>
      <c r="L65" s="1012">
        <v>0</v>
      </c>
      <c r="M65" s="274">
        <f>SUM(L65/L72)</f>
        <v>0</v>
      </c>
      <c r="N65" s="1012">
        <v>3</v>
      </c>
      <c r="O65" s="274">
        <f>SUM(N65/N72)</f>
        <v>3.3333333333333333E-2</v>
      </c>
      <c r="P65" s="808">
        <v>1</v>
      </c>
      <c r="Q65" s="274">
        <f>SUM(P65/P72)</f>
        <v>4.807692307692308E-3</v>
      </c>
      <c r="R65" s="660">
        <v>3</v>
      </c>
      <c r="S65" s="274">
        <f>SUM(R65/R72)</f>
        <v>7.7720207253886009E-3</v>
      </c>
      <c r="T65" s="2143">
        <v>40</v>
      </c>
      <c r="U65" s="2145">
        <f>SUM(T65/T72)</f>
        <v>8.6580086580086577E-2</v>
      </c>
    </row>
    <row r="66" spans="1:25" x14ac:dyDescent="0.25">
      <c r="A66" s="96" t="s">
        <v>393</v>
      </c>
      <c r="B66" s="1534"/>
      <c r="C66" s="274" t="e">
        <f>SUM(B66/B72)</f>
        <v>#DIV/0!</v>
      </c>
      <c r="D66" s="1870">
        <v>3</v>
      </c>
      <c r="E66" s="274">
        <f>SUM(D66/D72)</f>
        <v>0.1</v>
      </c>
      <c r="F66" s="1728">
        <v>4</v>
      </c>
      <c r="G66" s="274">
        <f>SUM(F66/F72)</f>
        <v>8.5106382978723402E-2</v>
      </c>
      <c r="H66" s="1621">
        <v>4</v>
      </c>
      <c r="I66" s="274">
        <f>SUM(H66/H72)</f>
        <v>8.6956521739130432E-2</v>
      </c>
      <c r="J66" s="1431">
        <v>6</v>
      </c>
      <c r="K66" s="274">
        <f>SUM(J66/J72)</f>
        <v>0.11538461538461539</v>
      </c>
      <c r="L66" s="1012">
        <v>5</v>
      </c>
      <c r="M66" s="274">
        <f>SUM(L66/L72)</f>
        <v>6.25E-2</v>
      </c>
      <c r="N66" s="1012">
        <v>6</v>
      </c>
      <c r="O66" s="274">
        <f>SUM(N66/N72)</f>
        <v>6.6666666666666666E-2</v>
      </c>
      <c r="P66" s="808">
        <v>8</v>
      </c>
      <c r="Q66" s="274">
        <f>SUM(P66/P72)</f>
        <v>3.8461538461538464E-2</v>
      </c>
      <c r="R66" s="660">
        <v>21</v>
      </c>
      <c r="S66" s="274">
        <f>SUM(R66/R72)</f>
        <v>5.4404145077720206E-2</v>
      </c>
      <c r="T66" s="2144"/>
      <c r="U66" s="2146"/>
    </row>
    <row r="67" spans="1:25" s="30" customFormat="1" x14ac:dyDescent="0.25">
      <c r="A67" s="96" t="s">
        <v>394</v>
      </c>
      <c r="B67" s="1534"/>
      <c r="C67" s="274" t="e">
        <f>SUM(B67/B72)</f>
        <v>#DIV/0!</v>
      </c>
      <c r="D67" s="1870">
        <v>5</v>
      </c>
      <c r="E67" s="274">
        <f>SUM(D67/D72)</f>
        <v>0.16666666666666666</v>
      </c>
      <c r="F67" s="1728">
        <v>5</v>
      </c>
      <c r="G67" s="274">
        <f>SUM(F67/F72)</f>
        <v>0.10638297872340426</v>
      </c>
      <c r="H67" s="1621">
        <v>4</v>
      </c>
      <c r="I67" s="274">
        <f>SUM(H67/H72)</f>
        <v>8.6956521739130432E-2</v>
      </c>
      <c r="J67" s="1431">
        <v>4</v>
      </c>
      <c r="K67" s="274">
        <f>SUM(J67/J72)</f>
        <v>7.6923076923076927E-2</v>
      </c>
      <c r="L67" s="1012">
        <v>4</v>
      </c>
      <c r="M67" s="274">
        <f>SUM(L67/L72)</f>
        <v>0.05</v>
      </c>
      <c r="N67" s="1012">
        <v>14</v>
      </c>
      <c r="O67" s="274">
        <f>SUM(N67/N72)</f>
        <v>0.15555555555555556</v>
      </c>
      <c r="P67" s="808">
        <v>22</v>
      </c>
      <c r="Q67" s="274">
        <f>SUM(P67/P72)</f>
        <v>0.10576923076923077</v>
      </c>
      <c r="R67" s="660">
        <v>32</v>
      </c>
      <c r="S67" s="274">
        <f>SUM(R67/R72)</f>
        <v>8.2901554404145081E-2</v>
      </c>
      <c r="T67" s="2143">
        <v>96</v>
      </c>
      <c r="U67" s="2145">
        <f>SUM(T67/T72)</f>
        <v>0.20779220779220781</v>
      </c>
      <c r="V67" s="1697"/>
    </row>
    <row r="68" spans="1:25" x14ac:dyDescent="0.25">
      <c r="A68" s="96" t="s">
        <v>395</v>
      </c>
      <c r="B68" s="1534"/>
      <c r="C68" s="274" t="e">
        <f>SUM(B68/B72)</f>
        <v>#DIV/0!</v>
      </c>
      <c r="D68" s="1870">
        <v>3</v>
      </c>
      <c r="E68" s="274">
        <f>SUM(D68/D72)</f>
        <v>0.1</v>
      </c>
      <c r="F68" s="1728">
        <v>7</v>
      </c>
      <c r="G68" s="274">
        <f>SUM(F68/F72)</f>
        <v>0.14893617021276595</v>
      </c>
      <c r="H68" s="1621">
        <v>3</v>
      </c>
      <c r="I68" s="274">
        <f>SUM(H68/H72)</f>
        <v>6.5217391304347824E-2</v>
      </c>
      <c r="J68" s="1431">
        <v>3</v>
      </c>
      <c r="K68" s="274">
        <f>SUM(J68/J72)</f>
        <v>5.7692307692307696E-2</v>
      </c>
      <c r="L68" s="1012">
        <v>7</v>
      </c>
      <c r="M68" s="274">
        <f>SUM(L68/L72)</f>
        <v>8.7499999999999994E-2</v>
      </c>
      <c r="N68" s="1012">
        <v>12</v>
      </c>
      <c r="O68" s="274">
        <f>SUM(N68/N72)</f>
        <v>0.13333333333333333</v>
      </c>
      <c r="P68" s="808">
        <v>18</v>
      </c>
      <c r="Q68" s="274">
        <v>8.5999999999999993E-2</v>
      </c>
      <c r="R68" s="660">
        <v>49</v>
      </c>
      <c r="S68" s="274">
        <f>SUM(R68/R72)</f>
        <v>0.12694300518134716</v>
      </c>
      <c r="T68" s="2144"/>
      <c r="U68" s="2146"/>
    </row>
    <row r="69" spans="1:25" x14ac:dyDescent="0.25">
      <c r="A69" s="96" t="s">
        <v>248</v>
      </c>
      <c r="B69" s="1534"/>
      <c r="C69" s="274" t="e">
        <f>SUM(B69/B72)</f>
        <v>#DIV/0!</v>
      </c>
      <c r="D69" s="1870">
        <v>9</v>
      </c>
      <c r="E69" s="274">
        <f>SUM(D69/D72)</f>
        <v>0.3</v>
      </c>
      <c r="F69" s="1728">
        <v>17</v>
      </c>
      <c r="G69" s="274">
        <f>SUM(F69/F72)</f>
        <v>0.36170212765957449</v>
      </c>
      <c r="H69" s="1621">
        <v>19</v>
      </c>
      <c r="I69" s="274">
        <f>SUM(H69/H72)</f>
        <v>0.41304347826086957</v>
      </c>
      <c r="J69" s="1431">
        <v>19</v>
      </c>
      <c r="K69" s="274">
        <f>SUM(J69/J72)</f>
        <v>0.36538461538461536</v>
      </c>
      <c r="L69" s="1012">
        <v>32</v>
      </c>
      <c r="M69" s="274">
        <f>SUM(L69/L72)</f>
        <v>0.4</v>
      </c>
      <c r="N69" s="1012">
        <v>27</v>
      </c>
      <c r="O69" s="274">
        <f>SUM(N69/N72)</f>
        <v>0.3</v>
      </c>
      <c r="P69" s="808">
        <v>85</v>
      </c>
      <c r="Q69" s="274">
        <f>SUM(P69/P72)</f>
        <v>0.40865384615384615</v>
      </c>
      <c r="R69" s="660">
        <v>147</v>
      </c>
      <c r="S69" s="274">
        <f>SUM(R69/R72)</f>
        <v>0.38082901554404147</v>
      </c>
      <c r="T69" s="2143">
        <v>298</v>
      </c>
      <c r="U69" s="2145">
        <f>SUM(T69/T72)</f>
        <v>0.64502164502164505</v>
      </c>
    </row>
    <row r="70" spans="1:25" x14ac:dyDescent="0.25">
      <c r="A70" s="96" t="s">
        <v>249</v>
      </c>
      <c r="B70" s="1534"/>
      <c r="C70" s="274" t="e">
        <f>SUM(B70/B72)</f>
        <v>#DIV/0!</v>
      </c>
      <c r="D70" s="1870">
        <v>9</v>
      </c>
      <c r="E70" s="274">
        <f>SUM(D70/D72)</f>
        <v>0.3</v>
      </c>
      <c r="F70" s="1728">
        <v>13</v>
      </c>
      <c r="G70" s="274">
        <f>SUM(F70/F72)</f>
        <v>0.27659574468085107</v>
      </c>
      <c r="H70" s="1621">
        <v>15</v>
      </c>
      <c r="I70" s="274">
        <f>SUM(H70/H72)</f>
        <v>0.32608695652173914</v>
      </c>
      <c r="J70" s="1431">
        <v>20</v>
      </c>
      <c r="K70" s="274">
        <f>SUM(J70/J72)</f>
        <v>0.38461538461538464</v>
      </c>
      <c r="L70" s="1012">
        <v>30</v>
      </c>
      <c r="M70" s="274">
        <f>SUM(L70/L72)</f>
        <v>0.375</v>
      </c>
      <c r="N70" s="1012">
        <v>28</v>
      </c>
      <c r="O70" s="274">
        <f>SUM(N70/N72)</f>
        <v>0.31111111111111112</v>
      </c>
      <c r="P70" s="808">
        <v>70</v>
      </c>
      <c r="Q70" s="274">
        <f>SUM(P70/P72)</f>
        <v>0.33653846153846156</v>
      </c>
      <c r="R70" s="660">
        <v>126</v>
      </c>
      <c r="S70" s="274">
        <f>SUM(R70/R72)</f>
        <v>0.32642487046632124</v>
      </c>
      <c r="T70" s="2144"/>
      <c r="U70" s="2146"/>
    </row>
    <row r="71" spans="1:25" ht="15.75" thickBot="1" x14ac:dyDescent="0.3">
      <c r="A71" s="97" t="s">
        <v>250</v>
      </c>
      <c r="B71" s="1535"/>
      <c r="C71" s="820" t="e">
        <f>SUM(B71/B72)</f>
        <v>#DIV/0!</v>
      </c>
      <c r="D71" s="358">
        <v>1</v>
      </c>
      <c r="E71" s="820">
        <f>SUM(D71/D72)</f>
        <v>3.3333333333333333E-2</v>
      </c>
      <c r="F71" s="358">
        <v>1</v>
      </c>
      <c r="G71" s="820">
        <f>SUM(F71/F72)</f>
        <v>2.1276595744680851E-2</v>
      </c>
      <c r="H71" s="358">
        <v>1</v>
      </c>
      <c r="I71" s="820">
        <f>SUM(H71/H72)</f>
        <v>2.1739130434782608E-2</v>
      </c>
      <c r="J71" s="358">
        <v>0</v>
      </c>
      <c r="K71" s="820">
        <f>SUM(J71/J72)</f>
        <v>0</v>
      </c>
      <c r="L71" s="1014">
        <v>2</v>
      </c>
      <c r="M71" s="820">
        <f>SUM(L71/L72)</f>
        <v>2.5000000000000001E-2</v>
      </c>
      <c r="N71" s="1014">
        <v>0</v>
      </c>
      <c r="O71" s="820">
        <f>SUM(N71/N72)</f>
        <v>0</v>
      </c>
      <c r="P71" s="358">
        <v>4</v>
      </c>
      <c r="Q71" s="820">
        <f>SUM(P71/P72)</f>
        <v>1.9230769230769232E-2</v>
      </c>
      <c r="R71" s="358">
        <v>8</v>
      </c>
      <c r="S71" s="275">
        <f>SUM(R71/R72)</f>
        <v>2.072538860103627E-2</v>
      </c>
      <c r="T71" s="358">
        <v>25</v>
      </c>
      <c r="U71" s="275">
        <f>SUM(T71/T72)</f>
        <v>5.4112554112554112E-2</v>
      </c>
    </row>
    <row r="72" spans="1:25" ht="16.5" thickTop="1" thickBot="1" x14ac:dyDescent="0.3">
      <c r="A72" s="36" t="s">
        <v>128</v>
      </c>
      <c r="B72" s="112">
        <f t="shared" ref="B72:I72" si="11">SUM(B64:B71)</f>
        <v>0</v>
      </c>
      <c r="C72" s="224" t="e">
        <f t="shared" si="11"/>
        <v>#DIV/0!</v>
      </c>
      <c r="D72" s="112">
        <f>SUM(D64:D71)</f>
        <v>30</v>
      </c>
      <c r="E72" s="224">
        <f t="shared" ref="E72" si="12">SUM(E64:E71)</f>
        <v>1.0000000000000002</v>
      </c>
      <c r="F72" s="112">
        <f t="shared" si="11"/>
        <v>47</v>
      </c>
      <c r="G72" s="224">
        <f t="shared" si="11"/>
        <v>1</v>
      </c>
      <c r="H72" s="112">
        <f t="shared" si="11"/>
        <v>46</v>
      </c>
      <c r="I72" s="224">
        <f t="shared" si="11"/>
        <v>1</v>
      </c>
      <c r="J72" s="360">
        <f t="shared" ref="J72:O72" si="13">SUM(J64:J71)</f>
        <v>52</v>
      </c>
      <c r="K72" s="224">
        <f t="shared" si="13"/>
        <v>1</v>
      </c>
      <c r="L72" s="112">
        <f t="shared" si="13"/>
        <v>80</v>
      </c>
      <c r="M72" s="224">
        <f t="shared" si="13"/>
        <v>1</v>
      </c>
      <c r="N72" s="112">
        <f t="shared" si="13"/>
        <v>90</v>
      </c>
      <c r="O72" s="224">
        <f t="shared" si="13"/>
        <v>1</v>
      </c>
      <c r="P72" s="112">
        <f>SUM(P64:P71)</f>
        <v>208</v>
      </c>
      <c r="Q72" s="224">
        <f>SUM(Q64:Q71)</f>
        <v>0.99946153846153851</v>
      </c>
      <c r="R72" s="112">
        <f>SUM(R64:R71)</f>
        <v>386</v>
      </c>
      <c r="S72" s="224">
        <f>SUM(S64:S71)</f>
        <v>1.0000000000000002</v>
      </c>
      <c r="T72" s="112">
        <f>SUM(T64:T71)</f>
        <v>462</v>
      </c>
      <c r="U72" s="224">
        <f>SUM(T72/T72)</f>
        <v>1</v>
      </c>
    </row>
    <row r="73" spans="1:25" s="203" customFormat="1" ht="5.25" customHeight="1" thickBot="1" x14ac:dyDescent="0.3">
      <c r="A73" s="789"/>
      <c r="B73" s="86"/>
      <c r="C73" s="86"/>
      <c r="D73" s="86"/>
      <c r="E73" s="86"/>
      <c r="F73" s="86"/>
      <c r="G73" s="86"/>
      <c r="H73" s="86"/>
      <c r="I73" s="86"/>
      <c r="J73" s="86"/>
      <c r="K73" s="86"/>
      <c r="L73" s="86"/>
      <c r="M73" s="86"/>
      <c r="N73" s="86"/>
      <c r="O73" s="86"/>
      <c r="P73" s="86"/>
      <c r="Q73" s="86"/>
      <c r="R73" s="86"/>
      <c r="S73" s="86"/>
      <c r="T73" s="86"/>
      <c r="U73" s="789"/>
      <c r="V73" s="276"/>
    </row>
    <row r="74" spans="1:25" s="203" customFormat="1" ht="15.75" thickBot="1" x14ac:dyDescent="0.3">
      <c r="A74" s="2123" t="s">
        <v>659</v>
      </c>
      <c r="B74" s="2028"/>
      <c r="C74" s="2028"/>
      <c r="D74" s="2028"/>
      <c r="E74" s="2028"/>
      <c r="F74" s="2028"/>
      <c r="G74" s="2028"/>
      <c r="H74" s="2028"/>
      <c r="I74" s="2028"/>
      <c r="J74" s="2028"/>
      <c r="K74" s="2028"/>
      <c r="L74" s="2028"/>
      <c r="M74" s="2028"/>
      <c r="N74" s="2028"/>
      <c r="O74" s="2028"/>
      <c r="P74" s="2028"/>
      <c r="Q74" s="2028"/>
      <c r="R74" s="2028"/>
      <c r="S74" s="2028"/>
      <c r="T74" s="803"/>
      <c r="U74" s="803"/>
      <c r="V74" s="276"/>
    </row>
    <row r="75" spans="1:25" s="203" customFormat="1" ht="15" customHeight="1" thickBot="1" x14ac:dyDescent="0.3">
      <c r="A75" s="640"/>
      <c r="B75" s="2109" t="s">
        <v>706</v>
      </c>
      <c r="C75" s="2110"/>
      <c r="D75" s="2118" t="s">
        <v>941</v>
      </c>
      <c r="E75" s="2110"/>
      <c r="F75" s="2109" t="s">
        <v>842</v>
      </c>
      <c r="G75" s="2110"/>
      <c r="H75" s="2109" t="s">
        <v>772</v>
      </c>
      <c r="I75" s="2110"/>
      <c r="J75" s="2109" t="s">
        <v>692</v>
      </c>
      <c r="K75" s="2110"/>
      <c r="L75" s="2109" t="s">
        <v>607</v>
      </c>
      <c r="M75" s="2110"/>
      <c r="N75" s="2109" t="s">
        <v>704</v>
      </c>
      <c r="O75" s="2110"/>
      <c r="P75" s="2109" t="s">
        <v>510</v>
      </c>
      <c r="Q75" s="2110"/>
      <c r="R75" s="2109" t="s">
        <v>705</v>
      </c>
      <c r="S75" s="2110"/>
      <c r="T75" s="2109" t="s">
        <v>264</v>
      </c>
      <c r="U75" s="2110"/>
      <c r="V75" s="276"/>
    </row>
    <row r="76" spans="1:25" s="203" customFormat="1" ht="29.25" customHeight="1" thickBot="1" x14ac:dyDescent="0.3">
      <c r="A76" s="721" t="s">
        <v>425</v>
      </c>
      <c r="B76" s="1671"/>
      <c r="C76" s="619"/>
      <c r="D76" s="414">
        <v>3817</v>
      </c>
      <c r="E76" s="619"/>
      <c r="F76" s="414">
        <v>3714</v>
      </c>
      <c r="G76" s="619"/>
      <c r="H76" s="414">
        <v>3972</v>
      </c>
      <c r="I76" s="619"/>
      <c r="J76" s="414">
        <v>3666</v>
      </c>
      <c r="K76" s="619"/>
      <c r="L76" s="1158">
        <v>3529</v>
      </c>
      <c r="M76" s="619"/>
      <c r="N76" s="1158">
        <v>3060</v>
      </c>
      <c r="O76" s="619"/>
      <c r="P76" s="414">
        <v>3081</v>
      </c>
      <c r="Q76" s="619"/>
      <c r="R76" s="414">
        <v>3430</v>
      </c>
      <c r="S76" s="619"/>
      <c r="T76" s="414" t="s">
        <v>313</v>
      </c>
      <c r="U76" s="639" t="s">
        <v>313</v>
      </c>
      <c r="V76" s="276"/>
    </row>
    <row r="77" spans="1:25" ht="5.25" customHeight="1" thickBot="1" x14ac:dyDescent="0.3">
      <c r="A77" s="789"/>
      <c r="B77" s="86"/>
      <c r="C77" s="86"/>
      <c r="D77" s="86"/>
      <c r="E77" s="86"/>
      <c r="F77" s="86"/>
      <c r="G77" s="86"/>
      <c r="H77" s="86"/>
      <c r="I77" s="86"/>
      <c r="J77" s="86"/>
      <c r="K77" s="86"/>
      <c r="L77" s="86"/>
      <c r="M77" s="86"/>
      <c r="N77" s="86"/>
      <c r="O77" s="86"/>
      <c r="P77" s="86"/>
      <c r="Q77" s="86"/>
      <c r="R77" s="86"/>
      <c r="S77" s="86"/>
      <c r="T77" s="86"/>
      <c r="U77" s="789"/>
    </row>
    <row r="78" spans="1:25" ht="15.75" thickBot="1" x14ac:dyDescent="0.3">
      <c r="A78" s="2123" t="s">
        <v>660</v>
      </c>
      <c r="B78" s="2028"/>
      <c r="C78" s="2028"/>
      <c r="D78" s="2028"/>
      <c r="E78" s="2028"/>
      <c r="F78" s="2028"/>
      <c r="G78" s="2028"/>
      <c r="H78" s="2028"/>
      <c r="I78" s="2028"/>
      <c r="J78" s="2028"/>
      <c r="K78" s="2028"/>
      <c r="L78" s="2028"/>
      <c r="M78" s="2028"/>
      <c r="N78" s="2028"/>
      <c r="O78" s="2028"/>
      <c r="P78" s="2028"/>
      <c r="Q78" s="2028"/>
      <c r="R78" s="2028"/>
      <c r="S78" s="2128"/>
      <c r="T78" s="803"/>
      <c r="U78" s="803"/>
      <c r="W78" s="1413"/>
      <c r="X78" s="1413"/>
      <c r="Y78" s="1413"/>
    </row>
    <row r="79" spans="1:25" s="203" customFormat="1" ht="15" customHeight="1" thickBot="1" x14ac:dyDescent="0.3">
      <c r="A79" s="640"/>
      <c r="B79" s="2118" t="s">
        <v>706</v>
      </c>
      <c r="C79" s="2110"/>
      <c r="D79" s="2118" t="s">
        <v>941</v>
      </c>
      <c r="E79" s="2110"/>
      <c r="F79" s="2109" t="s">
        <v>842</v>
      </c>
      <c r="G79" s="2110"/>
      <c r="H79" s="2109" t="s">
        <v>772</v>
      </c>
      <c r="I79" s="2110"/>
      <c r="J79" s="2109" t="s">
        <v>692</v>
      </c>
      <c r="K79" s="2110"/>
      <c r="L79" s="2109" t="s">
        <v>607</v>
      </c>
      <c r="M79" s="2110"/>
      <c r="N79" s="2118" t="s">
        <v>704</v>
      </c>
      <c r="O79" s="2110"/>
      <c r="P79" s="2109" t="s">
        <v>510</v>
      </c>
      <c r="Q79" s="2110"/>
      <c r="R79" s="2109" t="s">
        <v>705</v>
      </c>
      <c r="S79" s="2110"/>
      <c r="T79" s="2118" t="s">
        <v>264</v>
      </c>
      <c r="U79" s="2110"/>
      <c r="V79" s="276"/>
      <c r="W79" s="1413"/>
      <c r="X79" s="1413"/>
      <c r="Y79" s="1413"/>
    </row>
    <row r="80" spans="1:25" ht="21.75" customHeight="1" thickBot="1" x14ac:dyDescent="0.3">
      <c r="A80" s="924"/>
      <c r="B80" s="928" t="s">
        <v>429</v>
      </c>
      <c r="C80" s="927" t="s">
        <v>426</v>
      </c>
      <c r="D80" s="928" t="s">
        <v>429</v>
      </c>
      <c r="E80" s="927" t="s">
        <v>426</v>
      </c>
      <c r="F80" s="928" t="s">
        <v>429</v>
      </c>
      <c r="G80" s="650" t="s">
        <v>426</v>
      </c>
      <c r="H80" s="928" t="s">
        <v>429</v>
      </c>
      <c r="I80" s="927" t="s">
        <v>426</v>
      </c>
      <c r="J80" s="1316" t="s">
        <v>429</v>
      </c>
      <c r="K80" s="1317" t="s">
        <v>623</v>
      </c>
      <c r="L80" s="1316" t="s">
        <v>429</v>
      </c>
      <c r="M80" s="1317" t="s">
        <v>623</v>
      </c>
      <c r="N80" s="1316" t="s">
        <v>429</v>
      </c>
      <c r="O80" s="1317" t="s">
        <v>624</v>
      </c>
      <c r="P80" s="927" t="s">
        <v>429</v>
      </c>
      <c r="Q80" s="927" t="s">
        <v>546</v>
      </c>
      <c r="R80" s="927" t="s">
        <v>429</v>
      </c>
      <c r="S80" s="944" t="s">
        <v>546</v>
      </c>
      <c r="T80" s="943" t="s">
        <v>429</v>
      </c>
      <c r="U80" s="650" t="s">
        <v>426</v>
      </c>
      <c r="W80" s="1413"/>
      <c r="X80" s="1413"/>
      <c r="Y80" s="1413"/>
    </row>
    <row r="81" spans="1:26" s="203" customFormat="1" ht="29.25" customHeight="1" thickTop="1" x14ac:dyDescent="0.25">
      <c r="A81" s="929" t="s">
        <v>545</v>
      </c>
      <c r="B81" s="1672"/>
      <c r="C81" s="930"/>
      <c r="D81" s="406">
        <v>488</v>
      </c>
      <c r="E81" s="1303"/>
      <c r="F81" s="1834">
        <v>586</v>
      </c>
      <c r="G81" s="1303"/>
      <c r="H81" s="1455">
        <v>550</v>
      </c>
      <c r="I81" s="930"/>
      <c r="J81" s="1455">
        <v>505</v>
      </c>
      <c r="K81" s="930"/>
      <c r="L81" s="1300">
        <v>490</v>
      </c>
      <c r="M81" s="1303"/>
      <c r="N81" s="1300">
        <v>498</v>
      </c>
      <c r="O81" s="1303"/>
      <c r="P81" s="1295">
        <v>487</v>
      </c>
      <c r="Q81" s="1007"/>
      <c r="R81" s="1005">
        <v>473</v>
      </c>
      <c r="S81" s="947"/>
      <c r="T81" s="922"/>
      <c r="U81" s="917"/>
      <c r="V81" s="276"/>
      <c r="W81" s="1413"/>
      <c r="X81" s="1413"/>
      <c r="Y81" s="1413"/>
    </row>
    <row r="82" spans="1:26" s="203" customFormat="1" ht="29.25" customHeight="1" thickBot="1" x14ac:dyDescent="0.3">
      <c r="A82" s="931" t="s">
        <v>544</v>
      </c>
      <c r="B82" s="1673"/>
      <c r="C82" s="932"/>
      <c r="D82" s="358">
        <v>56</v>
      </c>
      <c r="E82" s="1304"/>
      <c r="F82" s="1835">
        <f>SUM(F83-F81)</f>
        <v>63</v>
      </c>
      <c r="G82" s="1304"/>
      <c r="H82" s="1456">
        <f>SUM(H83-H81)</f>
        <v>133</v>
      </c>
      <c r="I82" s="932"/>
      <c r="J82" s="1456">
        <f>SUM(J83-J81)</f>
        <v>257</v>
      </c>
      <c r="K82" s="932"/>
      <c r="L82" s="1301">
        <v>305</v>
      </c>
      <c r="M82" s="1304"/>
      <c r="N82" s="1301">
        <f>SUM(N83-N81)</f>
        <v>306</v>
      </c>
      <c r="O82" s="1304"/>
      <c r="P82" s="1006">
        <f>SUM(P83-P81)</f>
        <v>348</v>
      </c>
      <c r="Q82" s="1008"/>
      <c r="R82" s="1006">
        <f>SUM(R83-R81)</f>
        <v>415</v>
      </c>
      <c r="S82" s="948"/>
      <c r="T82" s="922"/>
      <c r="U82" s="917"/>
      <c r="V82" s="276"/>
      <c r="W82" s="1413"/>
      <c r="X82" s="1413"/>
      <c r="Y82" s="1413"/>
    </row>
    <row r="83" spans="1:26" ht="29.25" customHeight="1" thickTop="1" thickBot="1" x14ac:dyDescent="0.3">
      <c r="A83" s="934" t="s">
        <v>539</v>
      </c>
      <c r="B83" s="1674"/>
      <c r="C83" s="919"/>
      <c r="D83" s="1921">
        <f>SUM(D81:D82)</f>
        <v>544</v>
      </c>
      <c r="E83" s="1450">
        <v>1065</v>
      </c>
      <c r="F83" s="1852">
        <v>649</v>
      </c>
      <c r="G83" s="1450">
        <v>1242</v>
      </c>
      <c r="H83" s="1626">
        <v>683</v>
      </c>
      <c r="I83" s="1450">
        <v>1259</v>
      </c>
      <c r="J83" s="1449">
        <v>762</v>
      </c>
      <c r="K83" s="1450">
        <v>1480</v>
      </c>
      <c r="L83" s="1302">
        <v>795</v>
      </c>
      <c r="M83" s="1305">
        <v>1451</v>
      </c>
      <c r="N83" s="1302">
        <v>804</v>
      </c>
      <c r="O83" s="1305" t="s">
        <v>574</v>
      </c>
      <c r="P83" s="1296">
        <v>835</v>
      </c>
      <c r="Q83" s="1009">
        <v>1671</v>
      </c>
      <c r="R83" s="946">
        <v>888</v>
      </c>
      <c r="S83" s="949">
        <v>1859</v>
      </c>
      <c r="T83" s="923" t="s">
        <v>313</v>
      </c>
      <c r="U83" s="810" t="s">
        <v>313</v>
      </c>
      <c r="W83" s="1413"/>
      <c r="X83" s="1413"/>
      <c r="Y83" s="1413"/>
      <c r="Z83" s="203"/>
    </row>
    <row r="84" spans="1:26" s="203" customFormat="1" ht="29.25" customHeight="1" thickBot="1" x14ac:dyDescent="0.3">
      <c r="A84" s="114" t="s">
        <v>509</v>
      </c>
      <c r="B84" s="1675">
        <f>SUM(B85-B83)</f>
        <v>0</v>
      </c>
      <c r="C84" s="506"/>
      <c r="D84" s="358">
        <v>2580</v>
      </c>
      <c r="E84" s="641">
        <v>5936</v>
      </c>
      <c r="F84" s="1835">
        <v>2801</v>
      </c>
      <c r="G84" s="641">
        <v>6394</v>
      </c>
      <c r="H84" s="925">
        <v>2910</v>
      </c>
      <c r="I84" s="641">
        <v>6771</v>
      </c>
      <c r="J84" s="1451">
        <v>2968</v>
      </c>
      <c r="K84" s="1452">
        <v>6841</v>
      </c>
      <c r="L84" s="1314">
        <v>2999</v>
      </c>
      <c r="M84" s="1315">
        <v>7182</v>
      </c>
      <c r="N84" s="1201">
        <f>SUM(N85-N83)</f>
        <v>3183</v>
      </c>
      <c r="O84" s="1298">
        <v>8658</v>
      </c>
      <c r="P84" s="920">
        <f>SUM(P85-P83)</f>
        <v>3408</v>
      </c>
      <c r="Q84" s="921">
        <v>7856</v>
      </c>
      <c r="R84" s="918">
        <f>SUM(R85-R83)</f>
        <v>3561</v>
      </c>
      <c r="S84" s="920">
        <v>8156</v>
      </c>
      <c r="T84" s="925" t="s">
        <v>313</v>
      </c>
      <c r="U84" s="641">
        <v>10211</v>
      </c>
      <c r="V84" s="276"/>
      <c r="W84" s="1413"/>
      <c r="X84" s="1413"/>
      <c r="Y84" s="1413"/>
    </row>
    <row r="85" spans="1:26" ht="29.25" customHeight="1" thickTop="1" thickBot="1" x14ac:dyDescent="0.3">
      <c r="A85" s="34" t="s">
        <v>431</v>
      </c>
      <c r="B85" s="1676"/>
      <c r="C85" s="919"/>
      <c r="D85" s="360">
        <f>SUM(D83:D84)</f>
        <v>3124</v>
      </c>
      <c r="E85" s="1454">
        <f>SUM(E83:E84)</f>
        <v>7001</v>
      </c>
      <c r="F85" s="1853">
        <v>3450</v>
      </c>
      <c r="G85" s="1454">
        <v>7636</v>
      </c>
      <c r="H85" s="1453">
        <v>3593</v>
      </c>
      <c r="I85" s="1454">
        <v>8030</v>
      </c>
      <c r="J85" s="1453">
        <v>3730</v>
      </c>
      <c r="K85" s="1454">
        <v>8321</v>
      </c>
      <c r="L85" s="1299">
        <v>3794</v>
      </c>
      <c r="M85" s="1306">
        <v>8633</v>
      </c>
      <c r="N85" s="1299">
        <v>3987</v>
      </c>
      <c r="O85" s="1306">
        <v>10140</v>
      </c>
      <c r="P85" s="1297">
        <v>4243</v>
      </c>
      <c r="Q85" s="996">
        <f>SUM(Q83:Q84)</f>
        <v>9527</v>
      </c>
      <c r="R85" s="955">
        <v>4449</v>
      </c>
      <c r="S85" s="945">
        <f>SUM(S83:S84)</f>
        <v>10015</v>
      </c>
      <c r="T85" s="926">
        <v>5213</v>
      </c>
      <c r="U85" s="415"/>
      <c r="W85" s="1413"/>
      <c r="X85" s="1413"/>
      <c r="Y85" s="1413"/>
      <c r="Z85" s="203"/>
    </row>
    <row r="86" spans="1:26" ht="15" hidden="1" customHeight="1" x14ac:dyDescent="0.25">
      <c r="A86" s="2126" t="s">
        <v>336</v>
      </c>
      <c r="B86" s="2126"/>
      <c r="C86" s="2126"/>
      <c r="D86" s="2126"/>
      <c r="E86" s="2126"/>
      <c r="F86" s="2126"/>
      <c r="G86" s="2126"/>
      <c r="H86" s="2126"/>
      <c r="I86" s="2126"/>
      <c r="J86" s="2126"/>
      <c r="K86" s="2126"/>
      <c r="L86" s="2126"/>
      <c r="M86" s="2126"/>
      <c r="N86" s="2126"/>
      <c r="O86" s="2126"/>
      <c r="P86" s="2126"/>
      <c r="Q86" s="2126"/>
      <c r="R86" s="2126"/>
      <c r="S86" s="2126"/>
      <c r="T86" s="805"/>
      <c r="U86" s="805"/>
      <c r="X86" s="203"/>
      <c r="Y86" s="203"/>
      <c r="Z86" s="203"/>
    </row>
    <row r="87" spans="1:26" ht="15" hidden="1" customHeight="1" x14ac:dyDescent="0.25">
      <c r="A87" s="2127"/>
      <c r="B87" s="2127"/>
      <c r="C87" s="2127"/>
      <c r="D87" s="2127"/>
      <c r="E87" s="2127"/>
      <c r="F87" s="2127"/>
      <c r="G87" s="2127"/>
      <c r="H87" s="2127"/>
      <c r="I87" s="2127"/>
      <c r="J87" s="2127"/>
      <c r="K87" s="2127"/>
      <c r="L87" s="2127"/>
      <c r="M87" s="2127"/>
      <c r="N87" s="2127"/>
      <c r="O87" s="2127"/>
      <c r="P87" s="2127"/>
      <c r="Q87" s="2127"/>
      <c r="R87" s="2127"/>
      <c r="S87" s="2127"/>
      <c r="T87" s="805"/>
      <c r="U87" s="805"/>
      <c r="X87" s="203"/>
      <c r="Y87" s="203"/>
      <c r="Z87" s="203"/>
    </row>
    <row r="88" spans="1:26" ht="15" hidden="1" customHeight="1" x14ac:dyDescent="0.25">
      <c r="A88" s="2119" t="s">
        <v>537</v>
      </c>
      <c r="B88" s="2119"/>
      <c r="C88" s="2119"/>
      <c r="D88" s="2119"/>
      <c r="E88" s="2119"/>
      <c r="F88" s="2119"/>
      <c r="G88" s="2119"/>
      <c r="H88" s="2119"/>
      <c r="I88" s="2119"/>
      <c r="J88" s="2119"/>
      <c r="K88" s="2119"/>
      <c r="L88" s="2119"/>
      <c r="M88" s="2119"/>
      <c r="N88" s="2119"/>
      <c r="O88" s="2119"/>
      <c r="P88" s="2119"/>
      <c r="Q88" s="2119"/>
      <c r="R88" s="2119"/>
      <c r="S88" s="2119"/>
    </row>
    <row r="89" spans="1:26" ht="30" customHeight="1" x14ac:dyDescent="0.25">
      <c r="A89" s="2120" t="s">
        <v>661</v>
      </c>
      <c r="B89" s="2120"/>
      <c r="C89" s="2120"/>
      <c r="D89" s="2120"/>
      <c r="E89" s="2120"/>
      <c r="F89" s="2120"/>
      <c r="G89" s="2120"/>
      <c r="H89" s="2120"/>
      <c r="I89" s="2120"/>
      <c r="J89" s="2120"/>
      <c r="K89" s="2120"/>
      <c r="L89" s="2120"/>
      <c r="M89" s="2120"/>
      <c r="N89" s="2120"/>
      <c r="O89" s="2120"/>
      <c r="P89" s="2120"/>
      <c r="Q89" s="2120"/>
      <c r="R89" s="2120"/>
      <c r="S89" s="2120"/>
      <c r="T89" s="805"/>
      <c r="U89" s="805"/>
    </row>
    <row r="90" spans="1:26" ht="18.75" customHeight="1" x14ac:dyDescent="0.25">
      <c r="A90" s="964"/>
      <c r="B90" s="964"/>
      <c r="C90" s="964"/>
      <c r="D90" s="964"/>
      <c r="E90" s="964"/>
      <c r="F90" s="964"/>
      <c r="G90" s="964"/>
      <c r="H90" s="964"/>
      <c r="I90" s="964"/>
      <c r="J90" s="964"/>
      <c r="K90" s="964"/>
      <c r="L90" s="964"/>
      <c r="M90" s="964"/>
      <c r="N90" s="964"/>
      <c r="O90" s="964"/>
      <c r="P90" s="964"/>
      <c r="Q90" s="963"/>
      <c r="R90" s="964"/>
      <c r="S90" s="964"/>
      <c r="T90" s="805"/>
      <c r="U90" s="805"/>
    </row>
    <row r="91" spans="1:26" x14ac:dyDescent="0.25">
      <c r="B91" s="629"/>
      <c r="D91" s="629"/>
      <c r="F91" s="629"/>
      <c r="H91" s="629"/>
      <c r="L91" s="629"/>
      <c r="N91" s="629"/>
      <c r="R91" s="629"/>
    </row>
  </sheetData>
  <sheetProtection algorithmName="SHA-512" hashValue="CTGsbo9hjrZFDOMdiuAuMzoMLOvyn3lW2mIdekdL2puZ1sgp8K73UGCxi0ACaUe6oAlNdtxIVJX5bXTjdOrbEw==" saltValue="hrhRDNfjYE3ljginJ1oRpQ==" spinCount="100000" sheet="1" objects="1" scenarios="1"/>
  <mergeCells count="118">
    <mergeCell ref="T79:U79"/>
    <mergeCell ref="P50:Q50"/>
    <mergeCell ref="P62:Q62"/>
    <mergeCell ref="P75:Q75"/>
    <mergeCell ref="P79:Q79"/>
    <mergeCell ref="T67:T68"/>
    <mergeCell ref="U67:U68"/>
    <mergeCell ref="T69:T70"/>
    <mergeCell ref="U69:U70"/>
    <mergeCell ref="T75:U75"/>
    <mergeCell ref="T50:U50"/>
    <mergeCell ref="T62:U62"/>
    <mergeCell ref="T65:T66"/>
    <mergeCell ref="U65:U66"/>
    <mergeCell ref="T2:U2"/>
    <mergeCell ref="T7:T8"/>
    <mergeCell ref="U7:U8"/>
    <mergeCell ref="T9:T10"/>
    <mergeCell ref="U9:U10"/>
    <mergeCell ref="P2:Q2"/>
    <mergeCell ref="T11:T12"/>
    <mergeCell ref="U11:U12"/>
    <mergeCell ref="L2:M2"/>
    <mergeCell ref="N2:O2"/>
    <mergeCell ref="T42:U42"/>
    <mergeCell ref="T43:U43"/>
    <mergeCell ref="P41:Q41"/>
    <mergeCell ref="P42:Q42"/>
    <mergeCell ref="P43:Q43"/>
    <mergeCell ref="P44:Q44"/>
    <mergeCell ref="B41:C41"/>
    <mergeCell ref="B42:C42"/>
    <mergeCell ref="B43:C43"/>
    <mergeCell ref="B44:C44"/>
    <mergeCell ref="L41:M41"/>
    <mergeCell ref="L42:M42"/>
    <mergeCell ref="L43:M43"/>
    <mergeCell ref="L44:M44"/>
    <mergeCell ref="N41:O41"/>
    <mergeCell ref="N42:O42"/>
    <mergeCell ref="N43:O43"/>
    <mergeCell ref="N44:O44"/>
    <mergeCell ref="D41:E41"/>
    <mergeCell ref="D42:E42"/>
    <mergeCell ref="D43:E43"/>
    <mergeCell ref="D44:E44"/>
    <mergeCell ref="T44:U44"/>
    <mergeCell ref="T41:U41"/>
    <mergeCell ref="A88:S88"/>
    <mergeCell ref="A89:S89"/>
    <mergeCell ref="A1:S1"/>
    <mergeCell ref="A35:S35"/>
    <mergeCell ref="A4:S4"/>
    <mergeCell ref="A16:S16"/>
    <mergeCell ref="A63:S63"/>
    <mergeCell ref="R50:S50"/>
    <mergeCell ref="A49:S49"/>
    <mergeCell ref="R44:S44"/>
    <mergeCell ref="R2:S2"/>
    <mergeCell ref="R41:S41"/>
    <mergeCell ref="R42:S42"/>
    <mergeCell ref="R43:S43"/>
    <mergeCell ref="A25:S25"/>
    <mergeCell ref="B50:C50"/>
    <mergeCell ref="A86:S87"/>
    <mergeCell ref="A78:S78"/>
    <mergeCell ref="A45:S45"/>
    <mergeCell ref="A52:S52"/>
    <mergeCell ref="R62:S62"/>
    <mergeCell ref="A74:S74"/>
    <mergeCell ref="R79:S79"/>
    <mergeCell ref="R75:S75"/>
    <mergeCell ref="N50:O50"/>
    <mergeCell ref="N62:O62"/>
    <mergeCell ref="N75:O75"/>
    <mergeCell ref="N79:O79"/>
    <mergeCell ref="L50:M50"/>
    <mergeCell ref="L62:M62"/>
    <mergeCell ref="L75:M75"/>
    <mergeCell ref="L79:M79"/>
    <mergeCell ref="H2:I2"/>
    <mergeCell ref="H41:I41"/>
    <mergeCell ref="H42:I42"/>
    <mergeCell ref="H43:I43"/>
    <mergeCell ref="H44:I44"/>
    <mergeCell ref="J79:K79"/>
    <mergeCell ref="J2:K2"/>
    <mergeCell ref="J41:K41"/>
    <mergeCell ref="J42:K42"/>
    <mergeCell ref="J43:K43"/>
    <mergeCell ref="J44:K44"/>
    <mergeCell ref="J50:K50"/>
    <mergeCell ref="J62:K62"/>
    <mergeCell ref="J75:K75"/>
    <mergeCell ref="F50:G50"/>
    <mergeCell ref="F62:G62"/>
    <mergeCell ref="F75:G75"/>
    <mergeCell ref="F79:G79"/>
    <mergeCell ref="F2:G2"/>
    <mergeCell ref="F41:G41"/>
    <mergeCell ref="F42:G42"/>
    <mergeCell ref="F43:G43"/>
    <mergeCell ref="F44:G44"/>
    <mergeCell ref="A47:I47"/>
    <mergeCell ref="A46:I46"/>
    <mergeCell ref="B75:C75"/>
    <mergeCell ref="B79:C79"/>
    <mergeCell ref="B62:C62"/>
    <mergeCell ref="H50:I50"/>
    <mergeCell ref="H62:I62"/>
    <mergeCell ref="H75:I75"/>
    <mergeCell ref="H79:I79"/>
    <mergeCell ref="D2:E2"/>
    <mergeCell ref="B2:C2"/>
    <mergeCell ref="D50:E50"/>
    <mergeCell ref="D62:E62"/>
    <mergeCell ref="D75:E75"/>
    <mergeCell ref="D79:E79"/>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July 1, 2021 through December 31, 2021</oddHeader>
    <oddFooter>&amp;CPage &amp;P</oddFooter>
  </headerFooter>
  <ignoredErrors>
    <ignoredError sqref="O23:R23 L23:M23 N23 J23 H23 F23 D23 D6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18"/>
  <sheetViews>
    <sheetView showGridLines="0" zoomScaleNormal="100" workbookViewId="0">
      <selection activeCell="E6" sqref="E6"/>
    </sheetView>
  </sheetViews>
  <sheetFormatPr defaultColWidth="8.85546875" defaultRowHeight="15" x14ac:dyDescent="0.25"/>
  <cols>
    <col min="1" max="1" width="26.42578125" bestFit="1" customWidth="1"/>
    <col min="2" max="3" width="16.140625" style="203" hidden="1" customWidth="1"/>
    <col min="4" max="9" width="16.140625" style="1413" customWidth="1"/>
    <col min="10" max="21" width="16.140625" style="203" hidden="1" customWidth="1"/>
  </cols>
  <sheetData>
    <row r="1" spans="1:26" ht="21" customHeight="1" thickBot="1" x14ac:dyDescent="0.35">
      <c r="A1" s="2147" t="s">
        <v>133</v>
      </c>
      <c r="B1" s="2148"/>
      <c r="C1" s="2148"/>
      <c r="D1" s="2148"/>
      <c r="E1" s="2148"/>
      <c r="F1" s="2148"/>
      <c r="G1" s="2148"/>
      <c r="H1" s="2148"/>
      <c r="I1" s="2148"/>
      <c r="J1" s="2148"/>
      <c r="K1" s="2148"/>
      <c r="L1" s="2148"/>
      <c r="M1" s="2148"/>
      <c r="N1" s="2148"/>
      <c r="O1" s="2148"/>
      <c r="P1" s="2148"/>
      <c r="Q1" s="2148"/>
      <c r="R1" s="2148"/>
      <c r="S1" s="2148"/>
      <c r="T1" s="2148"/>
      <c r="U1" s="2149"/>
    </row>
    <row r="2" spans="1:26" ht="15.75" thickBot="1" x14ac:dyDescent="0.3">
      <c r="A2" s="133"/>
      <c r="B2" s="2109" t="s">
        <v>845</v>
      </c>
      <c r="C2" s="2110"/>
      <c r="D2" s="2109" t="s">
        <v>910</v>
      </c>
      <c r="E2" s="2110"/>
      <c r="F2" s="2109" t="s">
        <v>842</v>
      </c>
      <c r="G2" s="2110"/>
      <c r="H2" s="2109" t="s">
        <v>773</v>
      </c>
      <c r="I2" s="2110"/>
      <c r="J2" s="2109" t="s">
        <v>692</v>
      </c>
      <c r="K2" s="2110"/>
      <c r="L2" s="2109" t="s">
        <v>607</v>
      </c>
      <c r="M2" s="2110"/>
      <c r="N2" s="2109" t="s">
        <v>694</v>
      </c>
      <c r="O2" s="2110"/>
      <c r="P2" s="2109" t="s">
        <v>491</v>
      </c>
      <c r="Q2" s="2110"/>
      <c r="R2" s="2109" t="s">
        <v>703</v>
      </c>
      <c r="S2" s="2110"/>
      <c r="T2" s="2109" t="s">
        <v>258</v>
      </c>
      <c r="U2" s="2110"/>
    </row>
    <row r="3" spans="1:26" ht="26.25" customHeight="1" thickBot="1" x14ac:dyDescent="0.3">
      <c r="A3" s="162"/>
      <c r="B3" s="85" t="s">
        <v>126</v>
      </c>
      <c r="C3" s="85" t="s">
        <v>127</v>
      </c>
      <c r="D3" s="85" t="s">
        <v>126</v>
      </c>
      <c r="E3" s="85" t="s">
        <v>127</v>
      </c>
      <c r="F3" s="85" t="s">
        <v>126</v>
      </c>
      <c r="G3" s="85" t="s">
        <v>127</v>
      </c>
      <c r="H3" s="85" t="s">
        <v>126</v>
      </c>
      <c r="I3" s="85" t="s">
        <v>127</v>
      </c>
      <c r="J3" s="85" t="s">
        <v>126</v>
      </c>
      <c r="K3" s="85" t="s">
        <v>127</v>
      </c>
      <c r="L3" s="85" t="s">
        <v>126</v>
      </c>
      <c r="M3" s="85" t="s">
        <v>127</v>
      </c>
      <c r="N3" s="85" t="s">
        <v>126</v>
      </c>
      <c r="O3" s="85" t="s">
        <v>127</v>
      </c>
      <c r="P3" s="85" t="s">
        <v>126</v>
      </c>
      <c r="Q3" s="85" t="s">
        <v>127</v>
      </c>
      <c r="R3" s="108" t="s">
        <v>53</v>
      </c>
      <c r="S3" s="85" t="s">
        <v>127</v>
      </c>
      <c r="T3" s="85" t="s">
        <v>126</v>
      </c>
      <c r="U3" s="85" t="s">
        <v>127</v>
      </c>
    </row>
    <row r="4" spans="1:26" ht="15.75" thickBot="1" x14ac:dyDescent="0.3">
      <c r="A4" s="2025" t="s">
        <v>731</v>
      </c>
      <c r="B4" s="2026"/>
      <c r="C4" s="2026"/>
      <c r="D4" s="2026"/>
      <c r="E4" s="2026"/>
      <c r="F4" s="2026"/>
      <c r="G4" s="2026"/>
      <c r="H4" s="2026"/>
      <c r="I4" s="2026"/>
      <c r="J4" s="2026"/>
      <c r="K4" s="2026"/>
      <c r="L4" s="2026"/>
      <c r="M4" s="2026"/>
      <c r="N4" s="2026"/>
      <c r="O4" s="2026"/>
      <c r="P4" s="2026"/>
      <c r="Q4" s="2026"/>
      <c r="R4" s="2026"/>
      <c r="S4" s="2026"/>
      <c r="T4" s="2026"/>
      <c r="U4" s="2027"/>
    </row>
    <row r="5" spans="1:26" ht="26.25" customHeight="1" x14ac:dyDescent="0.25">
      <c r="A5" s="95" t="s">
        <v>252</v>
      </c>
      <c r="B5" s="1668"/>
      <c r="C5" s="223"/>
      <c r="D5" s="370">
        <v>14022</v>
      </c>
      <c r="E5" s="223"/>
      <c r="F5" s="370">
        <v>14767</v>
      </c>
      <c r="G5" s="223"/>
      <c r="H5" s="370">
        <v>14461</v>
      </c>
      <c r="I5" s="223"/>
      <c r="J5" s="370">
        <v>14152</v>
      </c>
      <c r="K5" s="223"/>
      <c r="L5" s="950">
        <v>14142</v>
      </c>
      <c r="M5" s="223"/>
      <c r="N5" s="950">
        <v>14205</v>
      </c>
      <c r="O5" s="223"/>
      <c r="P5" s="370">
        <v>13782</v>
      </c>
      <c r="Q5" s="223"/>
      <c r="R5" s="416">
        <v>14491</v>
      </c>
      <c r="S5" s="223"/>
      <c r="T5" s="370">
        <v>14929</v>
      </c>
      <c r="U5" s="223"/>
    </row>
    <row r="6" spans="1:26" ht="26.25" customHeight="1" x14ac:dyDescent="0.25">
      <c r="A6" s="96" t="s">
        <v>335</v>
      </c>
      <c r="B6" s="1669"/>
      <c r="C6" s="272" t="e">
        <f>B6/B5</f>
        <v>#DIV/0!</v>
      </c>
      <c r="D6" s="373" t="s">
        <v>879</v>
      </c>
      <c r="E6" s="1764" t="e">
        <f>D6/D5</f>
        <v>#VALUE!</v>
      </c>
      <c r="F6" s="373" t="s">
        <v>879</v>
      </c>
      <c r="G6" s="1764" t="e">
        <f>F6/F5</f>
        <v>#VALUE!</v>
      </c>
      <c r="H6" s="373">
        <v>13600</v>
      </c>
      <c r="I6" s="272">
        <f>H6/H5</f>
        <v>0.94046054906299703</v>
      </c>
      <c r="J6" s="373">
        <v>13617</v>
      </c>
      <c r="K6" s="272">
        <f>J6/J5</f>
        <v>0.96219615602035047</v>
      </c>
      <c r="L6" s="1126">
        <v>13557</v>
      </c>
      <c r="M6" s="272">
        <f>L6/L5</f>
        <v>0.95863385659736955</v>
      </c>
      <c r="N6" s="1126">
        <v>13681</v>
      </c>
      <c r="O6" s="1161">
        <f>N6/N5</f>
        <v>0.96311158042942624</v>
      </c>
      <c r="P6" s="373">
        <v>13264</v>
      </c>
      <c r="Q6" s="272">
        <f>P6/P5</f>
        <v>0.96241474386881443</v>
      </c>
      <c r="R6" s="417">
        <v>13931</v>
      </c>
      <c r="S6" s="269">
        <f>SUM(R6/R5)</f>
        <v>0.96135532399420331</v>
      </c>
      <c r="T6" s="373">
        <v>14434</v>
      </c>
      <c r="U6" s="272">
        <f>T6/T5</f>
        <v>0.96684305713711571</v>
      </c>
    </row>
    <row r="7" spans="1:26" ht="26.25" customHeight="1" thickBot="1" x14ac:dyDescent="0.3">
      <c r="A7" s="98" t="s">
        <v>888</v>
      </c>
      <c r="B7" s="1678"/>
      <c r="C7" s="271" t="e">
        <f>B7/B5</f>
        <v>#DIV/0!</v>
      </c>
      <c r="D7" s="420" t="s">
        <v>879</v>
      </c>
      <c r="E7" s="1765" t="e">
        <f>D7/D5</f>
        <v>#VALUE!</v>
      </c>
      <c r="F7" s="420" t="s">
        <v>879</v>
      </c>
      <c r="G7" s="1765" t="e">
        <f>F7/F5</f>
        <v>#VALUE!</v>
      </c>
      <c r="H7" s="420">
        <v>861</v>
      </c>
      <c r="I7" s="271">
        <f>H7/H5</f>
        <v>5.9539450937002976E-2</v>
      </c>
      <c r="J7" s="1457">
        <f>J5-J6</f>
        <v>535</v>
      </c>
      <c r="K7" s="271">
        <f>J7/J5</f>
        <v>3.7803843979649518E-2</v>
      </c>
      <c r="L7" s="1159">
        <v>585</v>
      </c>
      <c r="M7" s="271">
        <f>L7/L5</f>
        <v>4.1366143402630465E-2</v>
      </c>
      <c r="N7" s="1159">
        <v>524</v>
      </c>
      <c r="O7" s="951">
        <f>N7/N5</f>
        <v>3.688841957057374E-2</v>
      </c>
      <c r="P7" s="420">
        <v>518</v>
      </c>
      <c r="Q7" s="271">
        <f>P7/P5</f>
        <v>3.7585256131185601E-2</v>
      </c>
      <c r="R7" s="418">
        <v>560</v>
      </c>
      <c r="S7" s="270">
        <f>SUM(R7/R5)</f>
        <v>3.8644676005796699E-2</v>
      </c>
      <c r="T7" s="420">
        <v>495</v>
      </c>
      <c r="U7" s="271">
        <f>T7/T5</f>
        <v>3.3156942862884321E-2</v>
      </c>
    </row>
    <row r="8" spans="1:26" ht="9.75" customHeight="1" thickBot="1" x14ac:dyDescent="0.3">
      <c r="A8" s="657"/>
      <c r="B8" s="421"/>
      <c r="C8" s="86"/>
      <c r="D8" s="421"/>
      <c r="E8" s="86"/>
      <c r="F8" s="421"/>
      <c r="G8" s="86"/>
      <c r="H8" s="421"/>
      <c r="I8" s="86"/>
      <c r="J8" s="421"/>
      <c r="K8" s="86"/>
      <c r="L8" s="421"/>
      <c r="M8" s="86"/>
      <c r="N8" s="421"/>
      <c r="O8" s="86"/>
      <c r="P8" s="421"/>
      <c r="Q8" s="86"/>
      <c r="R8" s="86"/>
      <c r="S8" s="86"/>
      <c r="T8" s="421"/>
      <c r="U8" s="1767"/>
    </row>
    <row r="9" spans="1:26" ht="15.75" thickBot="1" x14ac:dyDescent="0.3">
      <c r="A9" s="2123" t="s">
        <v>732</v>
      </c>
      <c r="B9" s="2028"/>
      <c r="C9" s="2028"/>
      <c r="D9" s="2028"/>
      <c r="E9" s="2028"/>
      <c r="F9" s="2028"/>
      <c r="G9" s="2028"/>
      <c r="H9" s="2028"/>
      <c r="I9" s="2028"/>
      <c r="J9" s="2028"/>
      <c r="K9" s="2028"/>
      <c r="L9" s="2028"/>
      <c r="M9" s="2028"/>
      <c r="N9" s="2028"/>
      <c r="O9" s="2028"/>
      <c r="P9" s="2028"/>
      <c r="Q9" s="2028"/>
      <c r="R9" s="2028"/>
      <c r="S9" s="2028"/>
      <c r="T9" s="2028"/>
      <c r="U9" s="2128"/>
    </row>
    <row r="10" spans="1:26" ht="26.25" customHeight="1" thickBot="1" x14ac:dyDescent="0.3">
      <c r="A10" s="107" t="s">
        <v>312</v>
      </c>
      <c r="B10" s="1679"/>
      <c r="C10" s="1318"/>
      <c r="D10" s="419" t="s">
        <v>879</v>
      </c>
      <c r="E10" s="1318"/>
      <c r="F10" s="419" t="s">
        <v>879</v>
      </c>
      <c r="G10" s="1318"/>
      <c r="H10" s="419">
        <v>0.56299999999999994</v>
      </c>
      <c r="I10" s="1318"/>
      <c r="J10" s="419">
        <v>0.63</v>
      </c>
      <c r="K10" s="1318"/>
      <c r="L10" s="1160">
        <v>0.65800000000000003</v>
      </c>
      <c r="M10" s="1318"/>
      <c r="N10" s="1160">
        <v>0.66080000000000005</v>
      </c>
      <c r="O10" s="1318"/>
      <c r="P10" s="419">
        <v>0.60750000000000004</v>
      </c>
      <c r="Q10" s="1318"/>
      <c r="R10" s="419">
        <v>0.64419999999999999</v>
      </c>
      <c r="S10" s="1318"/>
      <c r="T10" s="419">
        <v>0.64800000000000002</v>
      </c>
      <c r="U10" s="1318"/>
    </row>
    <row r="11" spans="1:26" ht="8.25" customHeight="1" thickBot="1" x14ac:dyDescent="0.3">
      <c r="A11" s="1768"/>
      <c r="B11" s="87"/>
      <c r="C11" s="87"/>
      <c r="D11" s="87"/>
      <c r="E11" s="87"/>
      <c r="F11" s="87"/>
      <c r="G11" s="87"/>
      <c r="H11" s="87"/>
      <c r="I11" s="87"/>
      <c r="J11" s="87"/>
      <c r="K11" s="87"/>
      <c r="L11" s="87"/>
      <c r="M11" s="87"/>
      <c r="N11" s="87"/>
      <c r="O11" s="87"/>
      <c r="P11" s="87"/>
      <c r="Q11" s="87"/>
      <c r="R11" s="87"/>
      <c r="S11" s="87"/>
      <c r="T11" s="87"/>
      <c r="U11" s="1769"/>
    </row>
    <row r="12" spans="1:26" ht="15.75" thickBot="1" x14ac:dyDescent="0.3">
      <c r="A12" s="2025" t="s">
        <v>733</v>
      </c>
      <c r="B12" s="2026"/>
      <c r="C12" s="2026"/>
      <c r="D12" s="2026"/>
      <c r="E12" s="2026"/>
      <c r="F12" s="2026"/>
      <c r="G12" s="2026"/>
      <c r="H12" s="2026"/>
      <c r="I12" s="2026"/>
      <c r="J12" s="2026"/>
      <c r="K12" s="2026"/>
      <c r="L12" s="2026"/>
      <c r="M12" s="2026"/>
      <c r="N12" s="2026"/>
      <c r="O12" s="2026"/>
      <c r="P12" s="2026"/>
      <c r="Q12" s="2026"/>
      <c r="R12" s="2026"/>
      <c r="S12" s="2026"/>
      <c r="T12" s="2026"/>
      <c r="U12" s="2027"/>
    </row>
    <row r="13" spans="1:26" ht="26.25" customHeight="1" x14ac:dyDescent="0.25">
      <c r="A13" s="95" t="s">
        <v>253</v>
      </c>
      <c r="B13" s="1668"/>
      <c r="C13" s="223"/>
      <c r="D13" s="370">
        <v>3124</v>
      </c>
      <c r="E13" s="223"/>
      <c r="F13" s="370">
        <v>3450</v>
      </c>
      <c r="G13" s="223"/>
      <c r="H13" s="370">
        <v>3593</v>
      </c>
      <c r="I13" s="223"/>
      <c r="J13" s="370">
        <f>SUM(OOH!J85)</f>
        <v>3730</v>
      </c>
      <c r="K13" s="223"/>
      <c r="L13" s="950">
        <v>3794</v>
      </c>
      <c r="M13" s="223"/>
      <c r="N13" s="950">
        <v>3987</v>
      </c>
      <c r="O13" s="223"/>
      <c r="P13" s="370">
        <v>4243</v>
      </c>
      <c r="Q13" s="223"/>
      <c r="R13" s="950">
        <f>OOH!R85</f>
        <v>4449</v>
      </c>
      <c r="S13" s="223"/>
      <c r="T13" s="370">
        <v>5213</v>
      </c>
      <c r="U13" s="223"/>
    </row>
    <row r="14" spans="1:26" ht="26.25" customHeight="1" thickBot="1" x14ac:dyDescent="0.3">
      <c r="A14" s="98" t="s">
        <v>543</v>
      </c>
      <c r="B14" s="1678"/>
      <c r="C14" s="270" t="e">
        <f>B14/B13</f>
        <v>#DIV/0!</v>
      </c>
      <c r="D14" s="420">
        <v>3036</v>
      </c>
      <c r="E14" s="270">
        <f>D14/D13</f>
        <v>0.971830985915493</v>
      </c>
      <c r="F14" s="420">
        <v>3374</v>
      </c>
      <c r="G14" s="270">
        <f>F14/F13</f>
        <v>0.97797101449275359</v>
      </c>
      <c r="H14" s="420">
        <v>3521</v>
      </c>
      <c r="I14" s="270">
        <f>H14/H13</f>
        <v>0.97996103534650714</v>
      </c>
      <c r="J14" s="420">
        <v>2533</v>
      </c>
      <c r="K14" s="271">
        <f>SUM(J14/J13)</f>
        <v>0.67908847184986598</v>
      </c>
      <c r="L14" s="1159">
        <v>3535</v>
      </c>
      <c r="M14" s="270">
        <f>L14/L13</f>
        <v>0.93173431734317347</v>
      </c>
      <c r="N14" s="1159">
        <v>3131</v>
      </c>
      <c r="O14" s="951">
        <f>N14/N13</f>
        <v>0.7853022322548282</v>
      </c>
      <c r="P14" s="420">
        <v>2858</v>
      </c>
      <c r="Q14" s="270">
        <f>P14/P13</f>
        <v>0.67358001414093804</v>
      </c>
      <c r="R14" s="420">
        <v>3517</v>
      </c>
      <c r="S14" s="951">
        <f>R14/R13</f>
        <v>0.79051472240953025</v>
      </c>
      <c r="T14" s="420">
        <v>4469</v>
      </c>
      <c r="U14" s="270">
        <f>T14/T13</f>
        <v>0.85727987723000187</v>
      </c>
      <c r="X14" s="203"/>
      <c r="Y14" s="203"/>
      <c r="Z14" s="203"/>
    </row>
    <row r="15" spans="1:26" ht="32.25" customHeight="1" x14ac:dyDescent="0.25">
      <c r="A15" s="2150" t="s">
        <v>542</v>
      </c>
      <c r="B15" s="2150"/>
      <c r="C15" s="2150"/>
      <c r="D15" s="2150"/>
      <c r="E15" s="2150"/>
      <c r="F15" s="2150"/>
      <c r="G15" s="2150"/>
      <c r="H15" s="2150"/>
      <c r="I15" s="2150"/>
      <c r="J15" s="2150"/>
      <c r="K15" s="2150"/>
      <c r="L15" s="2150"/>
      <c r="M15" s="2150"/>
      <c r="N15" s="2150"/>
      <c r="O15" s="2150"/>
      <c r="P15" s="2150"/>
      <c r="Q15" s="2150"/>
      <c r="R15" s="2150"/>
      <c r="S15" s="2150"/>
      <c r="T15" s="2150"/>
      <c r="U15" s="2150"/>
      <c r="X15" s="203"/>
      <c r="Y15" s="203"/>
      <c r="Z15" s="203"/>
    </row>
    <row r="16" spans="1:26" ht="31.5" customHeight="1" thickBot="1" x14ac:dyDescent="0.3">
      <c r="A16" s="2150" t="s">
        <v>884</v>
      </c>
      <c r="B16" s="2150"/>
      <c r="C16" s="2150"/>
      <c r="D16" s="2150"/>
      <c r="E16" s="2150"/>
      <c r="F16" s="2150"/>
      <c r="G16" s="2150"/>
      <c r="H16" s="2150"/>
      <c r="I16" s="2150"/>
      <c r="J16" s="1766"/>
      <c r="K16" s="1766"/>
      <c r="L16" s="1766"/>
      <c r="M16" s="1766"/>
      <c r="N16" s="1766"/>
      <c r="O16" s="1766"/>
      <c r="P16" s="1766"/>
      <c r="Q16" s="1766"/>
      <c r="R16" s="1766"/>
      <c r="S16" s="1766"/>
      <c r="T16" s="1766"/>
      <c r="U16" s="1766"/>
      <c r="X16" s="203"/>
      <c r="Y16" s="203"/>
      <c r="Z16" s="203"/>
    </row>
    <row r="17" spans="10:26" x14ac:dyDescent="0.25">
      <c r="X17" s="203"/>
      <c r="Y17" s="203"/>
      <c r="Z17" s="203"/>
    </row>
    <row r="18" spans="10:26" x14ac:dyDescent="0.25">
      <c r="J18" s="629"/>
      <c r="L18" s="629"/>
    </row>
  </sheetData>
  <sheetProtection algorithmName="SHA-512" hashValue="q1ss9feGiIdqZQu3J/XYcdp+H+wsLicNzgCbgi0yUrLJqN7LU222RZ2cgQIRowpzyBJUdENSoSjvFTlxGBxUKw==" saltValue="5LOiLtyxkHYx3d5i+V5eWg==" spinCount="100000" sheet="1" objects="1" scenarios="1"/>
  <mergeCells count="16">
    <mergeCell ref="A16:I16"/>
    <mergeCell ref="A15:U15"/>
    <mergeCell ref="A4:U4"/>
    <mergeCell ref="A9:U9"/>
    <mergeCell ref="A12:U12"/>
    <mergeCell ref="A1:U1"/>
    <mergeCell ref="T2:U2"/>
    <mergeCell ref="B2:C2"/>
    <mergeCell ref="P2:Q2"/>
    <mergeCell ref="R2:S2"/>
    <mergeCell ref="N2:O2"/>
    <mergeCell ref="L2:M2"/>
    <mergeCell ref="J2:K2"/>
    <mergeCell ref="H2:I2"/>
    <mergeCell ref="F2:G2"/>
    <mergeCell ref="D2:E2"/>
  </mergeCells>
  <printOptions horizontalCentered="1"/>
  <pageMargins left="0.7" right="0.7" top="1.0104166666666701" bottom="0.5" header="0.3" footer="0.3"/>
  <pageSetup scale="73" fitToHeight="0" orientation="portrait" r:id="rId1"/>
  <headerFooter>
    <oddHeader>&amp;L&amp;9
Semi-Annual Child Welfare Report&amp;C&amp;"-,Bold"&amp;14ARIZONA DEPARTMENT of CHILD SAFETY&amp;R&amp;9
July 1, 2021 through December 31, 2021</oddHeader>
    <oddFooter>&amp;CPage 17</oddFooter>
  </headerFooter>
  <ignoredErrors>
    <ignoredError sqref="J7" formula="1"/>
    <ignoredError sqref="G6:G7 E6:E7"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241"/>
  <sheetViews>
    <sheetView showGridLines="0" zoomScaleNormal="100" workbookViewId="0">
      <selection activeCell="G40" sqref="G40"/>
    </sheetView>
  </sheetViews>
  <sheetFormatPr defaultColWidth="8.85546875" defaultRowHeight="15" x14ac:dyDescent="0.25"/>
  <cols>
    <col min="1" max="1" width="20.42578125" customWidth="1"/>
    <col min="2" max="12" width="9.140625" customWidth="1"/>
  </cols>
  <sheetData>
    <row r="1" spans="1:12" s="203" customFormat="1" ht="18" customHeight="1" x14ac:dyDescent="0.3">
      <c r="A1" s="2034" t="s">
        <v>947</v>
      </c>
      <c r="B1" s="2035"/>
      <c r="C1" s="2035"/>
      <c r="D1" s="2035"/>
      <c r="E1" s="2035"/>
      <c r="F1" s="2035"/>
      <c r="G1" s="2035"/>
      <c r="H1" s="2035"/>
      <c r="I1" s="2035"/>
      <c r="J1" s="2035"/>
      <c r="K1" s="2035"/>
      <c r="L1" s="2036"/>
    </row>
    <row r="2" spans="1:12" s="1413" customFormat="1" ht="16.5" hidden="1" thickBot="1" x14ac:dyDescent="0.3">
      <c r="A2" s="2151" t="s">
        <v>841</v>
      </c>
      <c r="B2" s="2152"/>
      <c r="C2" s="2152"/>
      <c r="D2" s="2152"/>
      <c r="E2" s="2152"/>
      <c r="F2" s="2152"/>
      <c r="G2" s="2152"/>
      <c r="H2" s="2152"/>
      <c r="I2" s="2152"/>
      <c r="J2" s="2152"/>
      <c r="K2" s="2152"/>
      <c r="L2" s="2153"/>
    </row>
    <row r="3" spans="1:12" s="1413" customFormat="1" ht="78" hidden="1" customHeight="1" thickBot="1" x14ac:dyDescent="0.3">
      <c r="A3" s="132"/>
      <c r="B3" s="163" t="s">
        <v>443</v>
      </c>
      <c r="C3" s="164" t="s">
        <v>444</v>
      </c>
      <c r="D3" s="164" t="s">
        <v>445</v>
      </c>
      <c r="E3" s="164" t="s">
        <v>446</v>
      </c>
      <c r="F3" s="164" t="s">
        <v>447</v>
      </c>
      <c r="G3" s="164" t="s">
        <v>567</v>
      </c>
      <c r="H3" s="164" t="s">
        <v>568</v>
      </c>
      <c r="I3" s="164" t="s">
        <v>448</v>
      </c>
      <c r="J3" s="165" t="s">
        <v>449</v>
      </c>
      <c r="K3" s="595" t="s">
        <v>450</v>
      </c>
      <c r="L3" s="595" t="s">
        <v>96</v>
      </c>
    </row>
    <row r="4" spans="1:12" s="1413" customFormat="1" hidden="1" x14ac:dyDescent="0.25">
      <c r="A4" s="121" t="s">
        <v>131</v>
      </c>
      <c r="B4" s="970"/>
      <c r="C4" s="969"/>
      <c r="D4" s="969"/>
      <c r="E4" s="969"/>
      <c r="F4" s="969"/>
      <c r="G4" s="969"/>
      <c r="H4" s="969"/>
      <c r="I4" s="969"/>
      <c r="J4" s="971"/>
      <c r="K4" s="220">
        <f t="shared" ref="K4:K22" si="0">SUM(B4:J4)</f>
        <v>0</v>
      </c>
      <c r="L4" s="646" t="e">
        <f>SUM(K4/K23)</f>
        <v>#DIV/0!</v>
      </c>
    </row>
    <row r="5" spans="1:12" s="1413" customFormat="1" hidden="1" x14ac:dyDescent="0.25">
      <c r="A5" s="166">
        <v>1</v>
      </c>
      <c r="B5" s="972"/>
      <c r="C5" s="973"/>
      <c r="D5" s="973"/>
      <c r="E5" s="973"/>
      <c r="F5" s="973"/>
      <c r="G5" s="973"/>
      <c r="H5" s="973"/>
      <c r="I5" s="973"/>
      <c r="J5" s="974"/>
      <c r="K5" s="221">
        <f t="shared" si="0"/>
        <v>0</v>
      </c>
      <c r="L5" s="332" t="e">
        <f>SUM(K5/K23)</f>
        <v>#DIV/0!</v>
      </c>
    </row>
    <row r="6" spans="1:12" s="1413" customFormat="1" hidden="1" x14ac:dyDescent="0.25">
      <c r="A6" s="166">
        <v>2</v>
      </c>
      <c r="B6" s="972"/>
      <c r="C6" s="973"/>
      <c r="D6" s="973"/>
      <c r="E6" s="973"/>
      <c r="F6" s="973"/>
      <c r="G6" s="973"/>
      <c r="H6" s="973"/>
      <c r="I6" s="973"/>
      <c r="J6" s="974"/>
      <c r="K6" s="221">
        <f t="shared" si="0"/>
        <v>0</v>
      </c>
      <c r="L6" s="332" t="e">
        <f>SUM(K6/K23)</f>
        <v>#DIV/0!</v>
      </c>
    </row>
    <row r="7" spans="1:12" s="1413" customFormat="1" hidden="1" x14ac:dyDescent="0.25">
      <c r="A7" s="166">
        <v>3</v>
      </c>
      <c r="B7" s="972"/>
      <c r="C7" s="973"/>
      <c r="D7" s="973"/>
      <c r="E7" s="973"/>
      <c r="F7" s="973"/>
      <c r="G7" s="973"/>
      <c r="H7" s="973"/>
      <c r="I7" s="973"/>
      <c r="J7" s="974"/>
      <c r="K7" s="221">
        <f t="shared" si="0"/>
        <v>0</v>
      </c>
      <c r="L7" s="332" t="e">
        <f>SUM(K7/K23)</f>
        <v>#DIV/0!</v>
      </c>
    </row>
    <row r="8" spans="1:12" s="1413" customFormat="1" hidden="1" x14ac:dyDescent="0.25">
      <c r="A8" s="166">
        <v>4</v>
      </c>
      <c r="B8" s="972"/>
      <c r="C8" s="973"/>
      <c r="D8" s="973"/>
      <c r="E8" s="973"/>
      <c r="F8" s="973"/>
      <c r="G8" s="973"/>
      <c r="H8" s="973"/>
      <c r="I8" s="973"/>
      <c r="J8" s="974"/>
      <c r="K8" s="221">
        <f t="shared" si="0"/>
        <v>0</v>
      </c>
      <c r="L8" s="332" t="e">
        <f>SUM(K8/K23)</f>
        <v>#DIV/0!</v>
      </c>
    </row>
    <row r="9" spans="1:12" s="1413" customFormat="1" hidden="1" x14ac:dyDescent="0.25">
      <c r="A9" s="166">
        <v>5</v>
      </c>
      <c r="B9" s="972"/>
      <c r="C9" s="973"/>
      <c r="D9" s="973"/>
      <c r="E9" s="973"/>
      <c r="F9" s="973"/>
      <c r="G9" s="973"/>
      <c r="H9" s="973"/>
      <c r="I9" s="973"/>
      <c r="J9" s="974"/>
      <c r="K9" s="221">
        <f t="shared" si="0"/>
        <v>0</v>
      </c>
      <c r="L9" s="332" t="e">
        <f>SUM(K9/K23)</f>
        <v>#DIV/0!</v>
      </c>
    </row>
    <row r="10" spans="1:12" s="1413" customFormat="1" hidden="1" x14ac:dyDescent="0.25">
      <c r="A10" s="166">
        <v>6</v>
      </c>
      <c r="B10" s="972"/>
      <c r="C10" s="973"/>
      <c r="D10" s="973"/>
      <c r="E10" s="973"/>
      <c r="F10" s="973"/>
      <c r="G10" s="973"/>
      <c r="H10" s="973"/>
      <c r="I10" s="973"/>
      <c r="J10" s="974"/>
      <c r="K10" s="221">
        <f t="shared" si="0"/>
        <v>0</v>
      </c>
      <c r="L10" s="332" t="e">
        <f>SUM(K10/K23)</f>
        <v>#DIV/0!</v>
      </c>
    </row>
    <row r="11" spans="1:12" s="1413" customFormat="1" hidden="1" x14ac:dyDescent="0.25">
      <c r="A11" s="166">
        <v>7</v>
      </c>
      <c r="B11" s="972"/>
      <c r="C11" s="973"/>
      <c r="D11" s="973"/>
      <c r="E11" s="973"/>
      <c r="F11" s="973"/>
      <c r="G11" s="973"/>
      <c r="H11" s="973"/>
      <c r="I11" s="973"/>
      <c r="J11" s="974"/>
      <c r="K11" s="221">
        <f t="shared" si="0"/>
        <v>0</v>
      </c>
      <c r="L11" s="332" t="e">
        <f>SUM(K11/K23)</f>
        <v>#DIV/0!</v>
      </c>
    </row>
    <row r="12" spans="1:12" s="1413" customFormat="1" hidden="1" x14ac:dyDescent="0.25">
      <c r="A12" s="166">
        <v>8</v>
      </c>
      <c r="B12" s="972"/>
      <c r="C12" s="973"/>
      <c r="D12" s="973"/>
      <c r="E12" s="973"/>
      <c r="F12" s="973"/>
      <c r="G12" s="973"/>
      <c r="H12" s="973"/>
      <c r="I12" s="973"/>
      <c r="J12" s="974"/>
      <c r="K12" s="221">
        <f t="shared" si="0"/>
        <v>0</v>
      </c>
      <c r="L12" s="332" t="e">
        <f>SUM(K12/K23)</f>
        <v>#DIV/0!</v>
      </c>
    </row>
    <row r="13" spans="1:12" s="1413" customFormat="1" hidden="1" x14ac:dyDescent="0.25">
      <c r="A13" s="166">
        <v>9</v>
      </c>
      <c r="B13" s="972"/>
      <c r="C13" s="973"/>
      <c r="D13" s="973"/>
      <c r="E13" s="973"/>
      <c r="F13" s="973"/>
      <c r="G13" s="973"/>
      <c r="H13" s="973"/>
      <c r="I13" s="973"/>
      <c r="J13" s="974"/>
      <c r="K13" s="221">
        <f t="shared" si="0"/>
        <v>0</v>
      </c>
      <c r="L13" s="332" t="e">
        <f>SUM(K13/K23)</f>
        <v>#DIV/0!</v>
      </c>
    </row>
    <row r="14" spans="1:12" s="1413" customFormat="1" hidden="1" x14ac:dyDescent="0.25">
      <c r="A14" s="166">
        <v>10</v>
      </c>
      <c r="B14" s="972"/>
      <c r="C14" s="973"/>
      <c r="D14" s="973"/>
      <c r="E14" s="973"/>
      <c r="F14" s="973"/>
      <c r="G14" s="973"/>
      <c r="H14" s="973"/>
      <c r="I14" s="973"/>
      <c r="J14" s="974"/>
      <c r="K14" s="221">
        <f t="shared" si="0"/>
        <v>0</v>
      </c>
      <c r="L14" s="332" t="e">
        <f>SUM(K14/K23)</f>
        <v>#DIV/0!</v>
      </c>
    </row>
    <row r="15" spans="1:12" s="1413" customFormat="1" hidden="1" x14ac:dyDescent="0.25">
      <c r="A15" s="166">
        <v>11</v>
      </c>
      <c r="B15" s="972"/>
      <c r="C15" s="973"/>
      <c r="D15" s="973"/>
      <c r="E15" s="973"/>
      <c r="F15" s="973"/>
      <c r="G15" s="973"/>
      <c r="H15" s="973"/>
      <c r="I15" s="973"/>
      <c r="J15" s="974"/>
      <c r="K15" s="221">
        <f t="shared" si="0"/>
        <v>0</v>
      </c>
      <c r="L15" s="332" t="e">
        <f>SUM(K15/K23)</f>
        <v>#DIV/0!</v>
      </c>
    </row>
    <row r="16" spans="1:12" s="1413" customFormat="1" hidden="1" x14ac:dyDescent="0.25">
      <c r="A16" s="166">
        <v>12</v>
      </c>
      <c r="B16" s="972"/>
      <c r="C16" s="973"/>
      <c r="D16" s="973"/>
      <c r="E16" s="973"/>
      <c r="F16" s="973"/>
      <c r="G16" s="973"/>
      <c r="H16" s="973"/>
      <c r="I16" s="973"/>
      <c r="J16" s="974"/>
      <c r="K16" s="221">
        <f t="shared" si="0"/>
        <v>0</v>
      </c>
      <c r="L16" s="332" t="e">
        <f>SUM(K16/K23)</f>
        <v>#DIV/0!</v>
      </c>
    </row>
    <row r="17" spans="1:12" s="1413" customFormat="1" hidden="1" x14ac:dyDescent="0.25">
      <c r="A17" s="166">
        <v>13</v>
      </c>
      <c r="B17" s="972"/>
      <c r="C17" s="973"/>
      <c r="D17" s="973"/>
      <c r="E17" s="973"/>
      <c r="F17" s="973"/>
      <c r="G17" s="973"/>
      <c r="H17" s="973"/>
      <c r="I17" s="973"/>
      <c r="J17" s="974"/>
      <c r="K17" s="221">
        <f t="shared" si="0"/>
        <v>0</v>
      </c>
      <c r="L17" s="332" t="e">
        <f>SUM(K17/K23)</f>
        <v>#DIV/0!</v>
      </c>
    </row>
    <row r="18" spans="1:12" s="1413" customFormat="1" hidden="1" x14ac:dyDescent="0.25">
      <c r="A18" s="166">
        <v>14</v>
      </c>
      <c r="B18" s="972"/>
      <c r="C18" s="973"/>
      <c r="D18" s="973"/>
      <c r="E18" s="973"/>
      <c r="F18" s="973"/>
      <c r="G18" s="973"/>
      <c r="H18" s="973"/>
      <c r="I18" s="973"/>
      <c r="J18" s="974"/>
      <c r="K18" s="221">
        <f t="shared" si="0"/>
        <v>0</v>
      </c>
      <c r="L18" s="332" t="e">
        <f>SUM(K18/K23)</f>
        <v>#DIV/0!</v>
      </c>
    </row>
    <row r="19" spans="1:12" s="1413" customFormat="1" hidden="1" x14ac:dyDescent="0.25">
      <c r="A19" s="166">
        <v>15</v>
      </c>
      <c r="B19" s="972"/>
      <c r="C19" s="973"/>
      <c r="D19" s="973"/>
      <c r="E19" s="973"/>
      <c r="F19" s="973"/>
      <c r="G19" s="973"/>
      <c r="H19" s="973"/>
      <c r="I19" s="973"/>
      <c r="J19" s="974"/>
      <c r="K19" s="221">
        <f t="shared" si="0"/>
        <v>0</v>
      </c>
      <c r="L19" s="332" t="e">
        <f>SUM(K19/K23)</f>
        <v>#DIV/0!</v>
      </c>
    </row>
    <row r="20" spans="1:12" s="1413" customFormat="1" hidden="1" x14ac:dyDescent="0.25">
      <c r="A20" s="166">
        <v>16</v>
      </c>
      <c r="B20" s="972"/>
      <c r="C20" s="973"/>
      <c r="D20" s="973"/>
      <c r="E20" s="973"/>
      <c r="F20" s="973"/>
      <c r="G20" s="973"/>
      <c r="H20" s="973"/>
      <c r="I20" s="973"/>
      <c r="J20" s="974"/>
      <c r="K20" s="221">
        <f t="shared" si="0"/>
        <v>0</v>
      </c>
      <c r="L20" s="332" t="e">
        <f>SUM(K20/K23)</f>
        <v>#DIV/0!</v>
      </c>
    </row>
    <row r="21" spans="1:12" s="1413" customFormat="1" hidden="1" x14ac:dyDescent="0.25">
      <c r="A21" s="166">
        <v>17</v>
      </c>
      <c r="B21" s="972"/>
      <c r="C21" s="973"/>
      <c r="D21" s="973"/>
      <c r="E21" s="973"/>
      <c r="F21" s="973"/>
      <c r="G21" s="973"/>
      <c r="H21" s="973"/>
      <c r="I21" s="973"/>
      <c r="J21" s="974"/>
      <c r="K21" s="221">
        <f t="shared" si="0"/>
        <v>0</v>
      </c>
      <c r="L21" s="332" t="e">
        <f>SUM(K21/K23)</f>
        <v>#DIV/0!</v>
      </c>
    </row>
    <row r="22" spans="1:12" s="1413" customFormat="1" ht="15.75" hidden="1" thickBot="1" x14ac:dyDescent="0.3">
      <c r="A22" s="167" t="s">
        <v>321</v>
      </c>
      <c r="B22" s="975"/>
      <c r="C22" s="976"/>
      <c r="D22" s="976"/>
      <c r="E22" s="976"/>
      <c r="F22" s="976"/>
      <c r="G22" s="976"/>
      <c r="H22" s="976"/>
      <c r="I22" s="976"/>
      <c r="J22" s="977"/>
      <c r="K22" s="222">
        <f t="shared" si="0"/>
        <v>0</v>
      </c>
      <c r="L22" s="647" t="e">
        <f>SUM(K22/K23)</f>
        <v>#DIV/0!</v>
      </c>
    </row>
    <row r="23" spans="1:12" s="1413" customFormat="1" ht="16.5" hidden="1" thickTop="1" thickBot="1" x14ac:dyDescent="0.3">
      <c r="A23" s="121" t="s">
        <v>26</v>
      </c>
      <c r="B23" s="296">
        <f>SUM(B4:B22)</f>
        <v>0</v>
      </c>
      <c r="C23" s="297">
        <f t="shared" ref="C23:J23" si="1">SUM(C4:C22)</f>
        <v>0</v>
      </c>
      <c r="D23" s="297">
        <f t="shared" si="1"/>
        <v>0</v>
      </c>
      <c r="E23" s="297">
        <f t="shared" si="1"/>
        <v>0</v>
      </c>
      <c r="F23" s="297">
        <f t="shared" si="1"/>
        <v>0</v>
      </c>
      <c r="G23" s="297">
        <f t="shared" si="1"/>
        <v>0</v>
      </c>
      <c r="H23" s="297">
        <f t="shared" si="1"/>
        <v>0</v>
      </c>
      <c r="I23" s="297">
        <f t="shared" si="1"/>
        <v>0</v>
      </c>
      <c r="J23" s="298">
        <f t="shared" si="1"/>
        <v>0</v>
      </c>
      <c r="K23" s="219">
        <f>SUM(K4:K22)</f>
        <v>0</v>
      </c>
      <c r="L23" s="648" t="e">
        <f>SUM(L4:L22)</f>
        <v>#DIV/0!</v>
      </c>
    </row>
    <row r="24" spans="1:12" s="1413" customFormat="1" ht="15.75" hidden="1" thickBot="1" x14ac:dyDescent="0.3">
      <c r="A24" s="88" t="s">
        <v>132</v>
      </c>
      <c r="B24" s="642" t="e">
        <f>SUM(B23/K23)</f>
        <v>#DIV/0!</v>
      </c>
      <c r="C24" s="643" t="e">
        <f>SUM(C23/K23)</f>
        <v>#DIV/0!</v>
      </c>
      <c r="D24" s="643" t="e">
        <f>SUM(D23/K23)</f>
        <v>#DIV/0!</v>
      </c>
      <c r="E24" s="643" t="e">
        <f>SUM(E23/K23)</f>
        <v>#DIV/0!</v>
      </c>
      <c r="F24" s="643" t="e">
        <f>SUM(F23/K23)</f>
        <v>#DIV/0!</v>
      </c>
      <c r="G24" s="643" t="e">
        <f>SUM(G23/K23)</f>
        <v>#DIV/0!</v>
      </c>
      <c r="H24" s="643" t="e">
        <f>SUM(H23/K23)</f>
        <v>#DIV/0!</v>
      </c>
      <c r="I24" s="643" t="e">
        <f>SUM(I23/K23)</f>
        <v>#DIV/0!</v>
      </c>
      <c r="J24" s="644" t="e">
        <f>SUM(J23/K23)</f>
        <v>#DIV/0!</v>
      </c>
      <c r="K24" s="645" t="e">
        <f>SUM(B24:J24)</f>
        <v>#DIV/0!</v>
      </c>
      <c r="L24" s="415"/>
    </row>
    <row r="25" spans="1:12" s="203" customFormat="1" ht="16.5" thickBot="1" x14ac:dyDescent="0.3">
      <c r="A25" s="2151" t="s">
        <v>910</v>
      </c>
      <c r="B25" s="2152"/>
      <c r="C25" s="2152"/>
      <c r="D25" s="2152"/>
      <c r="E25" s="2152"/>
      <c r="F25" s="2152"/>
      <c r="G25" s="2152"/>
      <c r="H25" s="2152"/>
      <c r="I25" s="2152"/>
      <c r="J25" s="2152"/>
      <c r="K25" s="2152"/>
      <c r="L25" s="2153"/>
    </row>
    <row r="26" spans="1:12" s="203" customFormat="1" ht="78" customHeight="1" thickBot="1" x14ac:dyDescent="0.3">
      <c r="A26" s="132"/>
      <c r="B26" s="163" t="s">
        <v>443</v>
      </c>
      <c r="C26" s="164" t="s">
        <v>444</v>
      </c>
      <c r="D26" s="164" t="s">
        <v>445</v>
      </c>
      <c r="E26" s="164" t="s">
        <v>446</v>
      </c>
      <c r="F26" s="164" t="s">
        <v>447</v>
      </c>
      <c r="G26" s="164" t="s">
        <v>567</v>
      </c>
      <c r="H26" s="164" t="s">
        <v>568</v>
      </c>
      <c r="I26" s="164" t="s">
        <v>448</v>
      </c>
      <c r="J26" s="165" t="s">
        <v>449</v>
      </c>
      <c r="K26" s="595" t="s">
        <v>450</v>
      </c>
      <c r="L26" s="595" t="s">
        <v>96</v>
      </c>
    </row>
    <row r="27" spans="1:12" s="203" customFormat="1" x14ac:dyDescent="0.25">
      <c r="A27" s="121" t="s">
        <v>131</v>
      </c>
      <c r="B27" s="426">
        <v>618</v>
      </c>
      <c r="C27" s="365">
        <v>547</v>
      </c>
      <c r="D27" s="365">
        <v>2</v>
      </c>
      <c r="E27" s="365">
        <v>0</v>
      </c>
      <c r="F27" s="365">
        <v>0</v>
      </c>
      <c r="G27" s="365">
        <v>0</v>
      </c>
      <c r="H27" s="365">
        <v>1</v>
      </c>
      <c r="I27" s="365">
        <v>0</v>
      </c>
      <c r="J27" s="427">
        <v>82</v>
      </c>
      <c r="K27" s="220">
        <f t="shared" ref="K27:K45" si="2">SUM(B27:J27)</f>
        <v>1250</v>
      </c>
      <c r="L27" s="646">
        <f>SUM(K27/K47)</f>
        <v>8.9145628298388249E-2</v>
      </c>
    </row>
    <row r="28" spans="1:12" s="203" customFormat="1" x14ac:dyDescent="0.25">
      <c r="A28" s="166">
        <v>1</v>
      </c>
      <c r="B28" s="428">
        <v>641</v>
      </c>
      <c r="C28" s="369">
        <v>515</v>
      </c>
      <c r="D28" s="369">
        <v>5</v>
      </c>
      <c r="E28" s="369">
        <v>0</v>
      </c>
      <c r="F28" s="369">
        <v>0</v>
      </c>
      <c r="G28" s="369">
        <v>0</v>
      </c>
      <c r="H28" s="369">
        <v>2</v>
      </c>
      <c r="I28" s="369">
        <v>0</v>
      </c>
      <c r="J28" s="429">
        <v>87</v>
      </c>
      <c r="K28" s="221">
        <f t="shared" si="2"/>
        <v>1250</v>
      </c>
      <c r="L28" s="332">
        <f>SUM(K28/K47)</f>
        <v>8.9145628298388249E-2</v>
      </c>
    </row>
    <row r="29" spans="1:12" s="203" customFormat="1" x14ac:dyDescent="0.25">
      <c r="A29" s="166">
        <v>2</v>
      </c>
      <c r="B29" s="428">
        <v>452</v>
      </c>
      <c r="C29" s="369">
        <v>385</v>
      </c>
      <c r="D29" s="369">
        <v>1</v>
      </c>
      <c r="E29" s="369">
        <v>1</v>
      </c>
      <c r="F29" s="369">
        <v>0</v>
      </c>
      <c r="G29" s="369">
        <v>0</v>
      </c>
      <c r="H29" s="369">
        <v>2</v>
      </c>
      <c r="I29" s="369">
        <v>0</v>
      </c>
      <c r="J29" s="429">
        <v>81</v>
      </c>
      <c r="K29" s="221">
        <f t="shared" si="2"/>
        <v>922</v>
      </c>
      <c r="L29" s="332">
        <f>SUM(K29/K47)</f>
        <v>6.5753815432891174E-2</v>
      </c>
    </row>
    <row r="30" spans="1:12" s="203" customFormat="1" x14ac:dyDescent="0.25">
      <c r="A30" s="166">
        <v>3</v>
      </c>
      <c r="B30" s="428">
        <v>450</v>
      </c>
      <c r="C30" s="369">
        <v>329</v>
      </c>
      <c r="D30" s="369">
        <v>2</v>
      </c>
      <c r="E30" s="369">
        <v>0</v>
      </c>
      <c r="F30" s="369">
        <v>0</v>
      </c>
      <c r="G30" s="369">
        <v>0</v>
      </c>
      <c r="H30" s="369">
        <v>0</v>
      </c>
      <c r="I30" s="369">
        <v>0</v>
      </c>
      <c r="J30" s="429">
        <v>63</v>
      </c>
      <c r="K30" s="221">
        <f t="shared" si="2"/>
        <v>844</v>
      </c>
      <c r="L30" s="332">
        <f>SUM(K30/K47)</f>
        <v>6.0191128227071747E-2</v>
      </c>
    </row>
    <row r="31" spans="1:12" s="203" customFormat="1" x14ac:dyDescent="0.25">
      <c r="A31" s="166">
        <v>4</v>
      </c>
      <c r="B31" s="428">
        <v>408</v>
      </c>
      <c r="C31" s="369">
        <v>295</v>
      </c>
      <c r="D31" s="369">
        <v>4</v>
      </c>
      <c r="E31" s="369">
        <v>2</v>
      </c>
      <c r="F31" s="369">
        <v>0</v>
      </c>
      <c r="G31" s="369">
        <v>0</v>
      </c>
      <c r="H31" s="369">
        <v>1</v>
      </c>
      <c r="I31" s="369">
        <v>0</v>
      </c>
      <c r="J31" s="429">
        <v>65</v>
      </c>
      <c r="K31" s="221">
        <f t="shared" si="2"/>
        <v>775</v>
      </c>
      <c r="L31" s="332">
        <f>SUM(K31/K47)</f>
        <v>5.5270289545000711E-2</v>
      </c>
    </row>
    <row r="32" spans="1:12" s="203" customFormat="1" x14ac:dyDescent="0.25">
      <c r="A32" s="166">
        <v>5</v>
      </c>
      <c r="B32" s="428">
        <v>384</v>
      </c>
      <c r="C32" s="369">
        <v>276</v>
      </c>
      <c r="D32" s="369">
        <v>11</v>
      </c>
      <c r="E32" s="369">
        <v>1</v>
      </c>
      <c r="F32" s="369">
        <v>0</v>
      </c>
      <c r="G32" s="369">
        <v>0</v>
      </c>
      <c r="H32" s="369">
        <v>0</v>
      </c>
      <c r="I32" s="369">
        <v>0</v>
      </c>
      <c r="J32" s="429">
        <v>71</v>
      </c>
      <c r="K32" s="221">
        <f t="shared" si="2"/>
        <v>743</v>
      </c>
      <c r="L32" s="332">
        <f>SUM(K32/K47)</f>
        <v>5.2988161460561976E-2</v>
      </c>
    </row>
    <row r="33" spans="1:12" s="203" customFormat="1" x14ac:dyDescent="0.25">
      <c r="A33" s="166">
        <v>6</v>
      </c>
      <c r="B33" s="428">
        <v>321</v>
      </c>
      <c r="C33" s="369">
        <v>241</v>
      </c>
      <c r="D33" s="369">
        <v>25</v>
      </c>
      <c r="E33" s="369">
        <v>0</v>
      </c>
      <c r="F33" s="369">
        <v>0</v>
      </c>
      <c r="G33" s="369">
        <v>0</v>
      </c>
      <c r="H33" s="369">
        <v>1</v>
      </c>
      <c r="I33" s="369">
        <v>0</v>
      </c>
      <c r="J33" s="429">
        <v>62</v>
      </c>
      <c r="K33" s="221">
        <f t="shared" si="2"/>
        <v>650</v>
      </c>
      <c r="L33" s="332">
        <f>SUM(K33/K47)</f>
        <v>4.6355726715161888E-2</v>
      </c>
    </row>
    <row r="34" spans="1:12" s="203" customFormat="1" x14ac:dyDescent="0.25">
      <c r="A34" s="166">
        <v>7</v>
      </c>
      <c r="B34" s="428">
        <v>326</v>
      </c>
      <c r="C34" s="369">
        <v>209</v>
      </c>
      <c r="D34" s="369">
        <v>44</v>
      </c>
      <c r="E34" s="369">
        <v>0</v>
      </c>
      <c r="F34" s="369">
        <v>0</v>
      </c>
      <c r="G34" s="369">
        <v>0</v>
      </c>
      <c r="H34" s="369">
        <v>1</v>
      </c>
      <c r="I34" s="369">
        <v>0</v>
      </c>
      <c r="J34" s="429">
        <v>52</v>
      </c>
      <c r="K34" s="221">
        <f t="shared" si="2"/>
        <v>632</v>
      </c>
      <c r="L34" s="332">
        <f>SUM(K34/K47)</f>
        <v>4.5072029667665096E-2</v>
      </c>
    </row>
    <row r="35" spans="1:12" s="203" customFormat="1" x14ac:dyDescent="0.25">
      <c r="A35" s="166">
        <v>8</v>
      </c>
      <c r="B35" s="428">
        <v>287</v>
      </c>
      <c r="C35" s="369">
        <v>165</v>
      </c>
      <c r="D35" s="369">
        <v>60</v>
      </c>
      <c r="E35" s="369">
        <v>0</v>
      </c>
      <c r="F35" s="369">
        <v>0</v>
      </c>
      <c r="G35" s="369">
        <v>0</v>
      </c>
      <c r="H35" s="369">
        <v>0</v>
      </c>
      <c r="I35" s="369">
        <v>0</v>
      </c>
      <c r="J35" s="429">
        <v>38</v>
      </c>
      <c r="K35" s="221">
        <f t="shared" si="2"/>
        <v>550</v>
      </c>
      <c r="L35" s="332">
        <f>SUM(K35/K47)</f>
        <v>3.9224076451290828E-2</v>
      </c>
    </row>
    <row r="36" spans="1:12" s="203" customFormat="1" x14ac:dyDescent="0.25">
      <c r="A36" s="166">
        <v>9</v>
      </c>
      <c r="B36" s="428">
        <v>266</v>
      </c>
      <c r="C36" s="369">
        <v>149</v>
      </c>
      <c r="D36" s="369">
        <v>67</v>
      </c>
      <c r="E36" s="369">
        <v>0</v>
      </c>
      <c r="F36" s="369">
        <v>0</v>
      </c>
      <c r="G36" s="369">
        <v>0</v>
      </c>
      <c r="H36" s="369">
        <v>2</v>
      </c>
      <c r="I36" s="369">
        <v>0</v>
      </c>
      <c r="J36" s="429">
        <v>48</v>
      </c>
      <c r="K36" s="221">
        <f t="shared" si="2"/>
        <v>532</v>
      </c>
      <c r="L36" s="332">
        <f>SUM(K36/K47)</f>
        <v>3.7940379403794036E-2</v>
      </c>
    </row>
    <row r="37" spans="1:12" s="203" customFormat="1" x14ac:dyDescent="0.25">
      <c r="A37" s="166">
        <v>10</v>
      </c>
      <c r="B37" s="428">
        <v>242</v>
      </c>
      <c r="C37" s="369">
        <v>136</v>
      </c>
      <c r="D37" s="369">
        <v>81</v>
      </c>
      <c r="E37" s="369">
        <v>2</v>
      </c>
      <c r="F37" s="369">
        <v>0</v>
      </c>
      <c r="G37" s="369">
        <v>0</v>
      </c>
      <c r="H37" s="369">
        <v>1</v>
      </c>
      <c r="I37" s="369">
        <v>0</v>
      </c>
      <c r="J37" s="429">
        <v>39</v>
      </c>
      <c r="K37" s="221">
        <f t="shared" si="2"/>
        <v>501</v>
      </c>
      <c r="L37" s="332">
        <f>SUM(K37/K47)</f>
        <v>3.5729567821994011E-2</v>
      </c>
    </row>
    <row r="38" spans="1:12" s="203" customFormat="1" x14ac:dyDescent="0.25">
      <c r="A38" s="166">
        <v>11</v>
      </c>
      <c r="B38" s="428">
        <v>234</v>
      </c>
      <c r="C38" s="369">
        <v>106</v>
      </c>
      <c r="D38" s="369">
        <v>83</v>
      </c>
      <c r="E38" s="369">
        <v>3</v>
      </c>
      <c r="F38" s="369">
        <v>0</v>
      </c>
      <c r="G38" s="369">
        <v>0</v>
      </c>
      <c r="H38" s="369">
        <v>0</v>
      </c>
      <c r="I38" s="369">
        <v>0</v>
      </c>
      <c r="J38" s="429">
        <v>56</v>
      </c>
      <c r="K38" s="221">
        <f t="shared" si="2"/>
        <v>482</v>
      </c>
      <c r="L38" s="332">
        <f>SUM(K38/K47)</f>
        <v>3.437455427185851E-2</v>
      </c>
    </row>
    <row r="39" spans="1:12" s="203" customFormat="1" x14ac:dyDescent="0.25">
      <c r="A39" s="166">
        <v>12</v>
      </c>
      <c r="B39" s="428">
        <v>248</v>
      </c>
      <c r="C39" s="369">
        <v>113</v>
      </c>
      <c r="D39" s="369">
        <v>107</v>
      </c>
      <c r="E39" s="369">
        <v>4</v>
      </c>
      <c r="F39" s="369">
        <v>0</v>
      </c>
      <c r="G39" s="369">
        <v>0</v>
      </c>
      <c r="H39" s="369">
        <v>1</v>
      </c>
      <c r="I39" s="369">
        <v>0</v>
      </c>
      <c r="J39" s="429">
        <v>45</v>
      </c>
      <c r="K39" s="221">
        <f t="shared" si="2"/>
        <v>518</v>
      </c>
      <c r="L39" s="332">
        <f>SUM(K39/K47)</f>
        <v>3.6941948366852093E-2</v>
      </c>
    </row>
    <row r="40" spans="1:12" s="203" customFormat="1" x14ac:dyDescent="0.25">
      <c r="A40" s="166">
        <v>13</v>
      </c>
      <c r="B40" s="428">
        <v>223</v>
      </c>
      <c r="C40" s="369">
        <v>113</v>
      </c>
      <c r="D40" s="369">
        <v>125</v>
      </c>
      <c r="E40" s="369">
        <v>11</v>
      </c>
      <c r="F40" s="369">
        <v>0</v>
      </c>
      <c r="G40" s="369">
        <v>1</v>
      </c>
      <c r="H40" s="369">
        <v>2</v>
      </c>
      <c r="I40" s="369">
        <v>0</v>
      </c>
      <c r="J40" s="429">
        <v>65</v>
      </c>
      <c r="K40" s="221">
        <f t="shared" si="2"/>
        <v>540</v>
      </c>
      <c r="L40" s="332">
        <f>SUM(K40/K47)</f>
        <v>3.8510911424903725E-2</v>
      </c>
    </row>
    <row r="41" spans="1:12" s="203" customFormat="1" x14ac:dyDescent="0.25">
      <c r="A41" s="166">
        <v>14</v>
      </c>
      <c r="B41" s="428">
        <v>250</v>
      </c>
      <c r="C41" s="369">
        <v>101</v>
      </c>
      <c r="D41" s="369">
        <v>186</v>
      </c>
      <c r="E41" s="369">
        <v>17</v>
      </c>
      <c r="F41" s="369">
        <v>0</v>
      </c>
      <c r="G41" s="369">
        <v>9</v>
      </c>
      <c r="H41" s="369">
        <v>2</v>
      </c>
      <c r="I41" s="369">
        <v>0</v>
      </c>
      <c r="J41" s="429">
        <v>82</v>
      </c>
      <c r="K41" s="221">
        <f t="shared" si="2"/>
        <v>647</v>
      </c>
      <c r="L41" s="332">
        <f>SUM(K41/K47)</f>
        <v>4.6141777207245757E-2</v>
      </c>
    </row>
    <row r="42" spans="1:12" s="203" customFormat="1" x14ac:dyDescent="0.25">
      <c r="A42" s="166">
        <v>15</v>
      </c>
      <c r="B42" s="428">
        <v>203</v>
      </c>
      <c r="C42" s="369">
        <v>94</v>
      </c>
      <c r="D42" s="369">
        <v>188</v>
      </c>
      <c r="E42" s="369">
        <v>19</v>
      </c>
      <c r="F42" s="369">
        <v>0</v>
      </c>
      <c r="G42" s="369">
        <v>33</v>
      </c>
      <c r="H42" s="369">
        <v>5</v>
      </c>
      <c r="I42" s="369">
        <v>0</v>
      </c>
      <c r="J42" s="429">
        <v>110</v>
      </c>
      <c r="K42" s="221">
        <f t="shared" si="2"/>
        <v>652</v>
      </c>
      <c r="L42" s="332">
        <f>SUM(K42/K47)</f>
        <v>4.6498359720439308E-2</v>
      </c>
    </row>
    <row r="43" spans="1:12" s="203" customFormat="1" x14ac:dyDescent="0.25">
      <c r="A43" s="166">
        <v>16</v>
      </c>
      <c r="B43" s="428">
        <v>184</v>
      </c>
      <c r="C43" s="369">
        <v>89</v>
      </c>
      <c r="D43" s="369">
        <v>260</v>
      </c>
      <c r="E43" s="369">
        <v>37</v>
      </c>
      <c r="F43" s="369">
        <v>0</v>
      </c>
      <c r="G43" s="369">
        <v>39</v>
      </c>
      <c r="H43" s="369">
        <v>5</v>
      </c>
      <c r="I43" s="369">
        <v>0</v>
      </c>
      <c r="J43" s="429">
        <v>88</v>
      </c>
      <c r="K43" s="221">
        <f t="shared" si="2"/>
        <v>702</v>
      </c>
      <c r="L43" s="332">
        <f>SUM(K43/K47)</f>
        <v>5.0064184852374842E-2</v>
      </c>
    </row>
    <row r="44" spans="1:12" s="203" customFormat="1" x14ac:dyDescent="0.25">
      <c r="A44" s="166">
        <v>17</v>
      </c>
      <c r="B44" s="428">
        <v>186</v>
      </c>
      <c r="C44" s="369">
        <v>56</v>
      </c>
      <c r="D44" s="369">
        <v>244</v>
      </c>
      <c r="E44" s="369">
        <v>38</v>
      </c>
      <c r="F44" s="369">
        <v>1</v>
      </c>
      <c r="G44" s="369">
        <v>65</v>
      </c>
      <c r="H44" s="369">
        <v>1</v>
      </c>
      <c r="I44" s="369">
        <v>0</v>
      </c>
      <c r="J44" s="429">
        <v>102</v>
      </c>
      <c r="K44" s="221">
        <f t="shared" si="2"/>
        <v>693</v>
      </c>
      <c r="L44" s="332">
        <f>SUM(K44/K47)</f>
        <v>4.9422336328626443E-2</v>
      </c>
    </row>
    <row r="45" spans="1:12" s="203" customFormat="1" x14ac:dyDescent="0.25">
      <c r="A45" s="166" t="s">
        <v>321</v>
      </c>
      <c r="B45" s="428">
        <v>36</v>
      </c>
      <c r="C45" s="369">
        <v>44</v>
      </c>
      <c r="D45" s="369">
        <v>205</v>
      </c>
      <c r="E45" s="369">
        <v>6</v>
      </c>
      <c r="F45" s="369">
        <v>641</v>
      </c>
      <c r="G45" s="369">
        <v>13</v>
      </c>
      <c r="H45" s="369">
        <v>0</v>
      </c>
      <c r="I45" s="369">
        <v>0</v>
      </c>
      <c r="J45" s="429">
        <v>187</v>
      </c>
      <c r="K45" s="221">
        <f t="shared" si="2"/>
        <v>1132</v>
      </c>
      <c r="L45" s="332">
        <f>SUM(K45/K47)</f>
        <v>8.0730280987020397E-2</v>
      </c>
    </row>
    <row r="46" spans="1:12" s="1413" customFormat="1" ht="13.7" customHeight="1" thickBot="1" x14ac:dyDescent="0.3">
      <c r="A46" s="1836" t="s">
        <v>920</v>
      </c>
      <c r="B46" s="1922">
        <v>3</v>
      </c>
      <c r="C46" s="1923">
        <v>1</v>
      </c>
      <c r="D46" s="1923">
        <v>0</v>
      </c>
      <c r="E46" s="1923">
        <v>0</v>
      </c>
      <c r="F46" s="1923">
        <v>0</v>
      </c>
      <c r="G46" s="1923">
        <v>0</v>
      </c>
      <c r="H46" s="1923">
        <v>0</v>
      </c>
      <c r="I46" s="1923">
        <v>0</v>
      </c>
      <c r="J46" s="1924">
        <v>3</v>
      </c>
      <c r="K46" s="742">
        <f>SUM(B46:J46)</f>
        <v>7</v>
      </c>
      <c r="L46" s="332">
        <f>SUM(K46/K47)</f>
        <v>4.9921551847097417E-4</v>
      </c>
    </row>
    <row r="47" spans="1:12" s="203" customFormat="1" ht="16.5" thickTop="1" thickBot="1" x14ac:dyDescent="0.3">
      <c r="A47" s="121" t="s">
        <v>26</v>
      </c>
      <c r="B47" s="296">
        <f>SUM(B27:B45)</f>
        <v>5959</v>
      </c>
      <c r="C47" s="297">
        <f t="shared" ref="C47:J47" si="3">SUM(C27:C45)</f>
        <v>3963</v>
      </c>
      <c r="D47" s="297">
        <f t="shared" si="3"/>
        <v>1700</v>
      </c>
      <c r="E47" s="297">
        <f t="shared" si="3"/>
        <v>141</v>
      </c>
      <c r="F47" s="297">
        <f t="shared" si="3"/>
        <v>642</v>
      </c>
      <c r="G47" s="297">
        <f t="shared" si="3"/>
        <v>160</v>
      </c>
      <c r="H47" s="297">
        <f t="shared" si="3"/>
        <v>27</v>
      </c>
      <c r="I47" s="297">
        <f t="shared" si="3"/>
        <v>0</v>
      </c>
      <c r="J47" s="298">
        <f t="shared" si="3"/>
        <v>1423</v>
      </c>
      <c r="K47" s="219">
        <f>SUM(K27:K46)</f>
        <v>14022</v>
      </c>
      <c r="L47" s="648">
        <f>SUM(L27:L45)</f>
        <v>0.9995007844815289</v>
      </c>
    </row>
    <row r="48" spans="1:12" s="203" customFormat="1" ht="15.75" thickBot="1" x14ac:dyDescent="0.3">
      <c r="A48" s="88" t="s">
        <v>132</v>
      </c>
      <c r="B48" s="642">
        <f>SUM(B47/K47)</f>
        <v>0.42497503922407648</v>
      </c>
      <c r="C48" s="643">
        <f>SUM(C47/K47)</f>
        <v>0.28262729995721009</v>
      </c>
      <c r="D48" s="643">
        <f>SUM(D47/K47)</f>
        <v>0.12123805448580802</v>
      </c>
      <c r="E48" s="643">
        <f>SUM(E47/K47)</f>
        <v>1.0055626872058195E-2</v>
      </c>
      <c r="F48" s="643">
        <f>SUM(F47/K47)</f>
        <v>4.5785194694052206E-2</v>
      </c>
      <c r="G48" s="643">
        <f>SUM(G47/K47)</f>
        <v>1.1410640422193696E-2</v>
      </c>
      <c r="H48" s="643">
        <f>SUM(H47/K47)</f>
        <v>1.9255455712451862E-3</v>
      </c>
      <c r="I48" s="643">
        <f>SUM(I47/K47)</f>
        <v>0</v>
      </c>
      <c r="J48" s="644">
        <f>SUM(J47/K47)</f>
        <v>0.10148338325488518</v>
      </c>
      <c r="K48" s="645">
        <f>SUM(B48:J48)</f>
        <v>0.99950078448152901</v>
      </c>
      <c r="L48" s="415"/>
    </row>
    <row r="49" spans="1:12" s="1413" customFormat="1" ht="16.5" hidden="1" thickBot="1" x14ac:dyDescent="0.3">
      <c r="A49" s="2151" t="s">
        <v>842</v>
      </c>
      <c r="B49" s="2152"/>
      <c r="C49" s="2152"/>
      <c r="D49" s="2152"/>
      <c r="E49" s="2152"/>
      <c r="F49" s="2152"/>
      <c r="G49" s="2152"/>
      <c r="H49" s="2152"/>
      <c r="I49" s="2152"/>
      <c r="J49" s="2152"/>
      <c r="K49" s="2152"/>
      <c r="L49" s="2153"/>
    </row>
    <row r="50" spans="1:12" s="1413" customFormat="1" ht="78" hidden="1" customHeight="1" thickBot="1" x14ac:dyDescent="0.3">
      <c r="A50" s="132"/>
      <c r="B50" s="163" t="s">
        <v>443</v>
      </c>
      <c r="C50" s="164" t="s">
        <v>444</v>
      </c>
      <c r="D50" s="164" t="s">
        <v>445</v>
      </c>
      <c r="E50" s="164" t="s">
        <v>446</v>
      </c>
      <c r="F50" s="164" t="s">
        <v>447</v>
      </c>
      <c r="G50" s="164" t="s">
        <v>893</v>
      </c>
      <c r="H50" s="164" t="s">
        <v>889</v>
      </c>
      <c r="I50" s="164" t="s">
        <v>448</v>
      </c>
      <c r="J50" s="165" t="s">
        <v>449</v>
      </c>
      <c r="K50" s="595" t="s">
        <v>450</v>
      </c>
      <c r="L50" s="595" t="s">
        <v>96</v>
      </c>
    </row>
    <row r="51" spans="1:12" s="1413" customFormat="1" hidden="1" x14ac:dyDescent="0.25">
      <c r="A51" s="121" t="s">
        <v>131</v>
      </c>
      <c r="B51" s="426">
        <v>628</v>
      </c>
      <c r="C51" s="365">
        <v>608</v>
      </c>
      <c r="D51" s="365">
        <v>3</v>
      </c>
      <c r="E51" s="365">
        <v>2</v>
      </c>
      <c r="F51" s="365">
        <v>0</v>
      </c>
      <c r="G51" s="365">
        <v>0</v>
      </c>
      <c r="H51" s="365">
        <v>2</v>
      </c>
      <c r="I51" s="365">
        <v>0</v>
      </c>
      <c r="J51" s="427">
        <v>99</v>
      </c>
      <c r="K51" s="220">
        <f t="shared" ref="K51:K69" si="4">SUM(B51:J51)</f>
        <v>1342</v>
      </c>
      <c r="L51" s="646">
        <f>SUM(K51/K70)</f>
        <v>9.0878309744701027E-2</v>
      </c>
    </row>
    <row r="52" spans="1:12" s="1413" customFormat="1" hidden="1" x14ac:dyDescent="0.25">
      <c r="A52" s="166">
        <v>1</v>
      </c>
      <c r="B52" s="428">
        <v>572</v>
      </c>
      <c r="C52" s="369">
        <v>575</v>
      </c>
      <c r="D52" s="369">
        <v>3</v>
      </c>
      <c r="E52" s="369">
        <v>0</v>
      </c>
      <c r="F52" s="369">
        <v>0</v>
      </c>
      <c r="G52" s="369">
        <v>0</v>
      </c>
      <c r="H52" s="369">
        <v>4</v>
      </c>
      <c r="I52" s="369">
        <v>0</v>
      </c>
      <c r="J52" s="429">
        <v>120</v>
      </c>
      <c r="K52" s="221">
        <f t="shared" si="4"/>
        <v>1274</v>
      </c>
      <c r="L52" s="332">
        <f>SUM(K52/K70)</f>
        <v>8.6273447551973997E-2</v>
      </c>
    </row>
    <row r="53" spans="1:12" s="1413" customFormat="1" hidden="1" x14ac:dyDescent="0.25">
      <c r="A53" s="166">
        <v>2</v>
      </c>
      <c r="B53" s="428">
        <v>486</v>
      </c>
      <c r="C53" s="369">
        <v>404</v>
      </c>
      <c r="D53" s="369">
        <v>1</v>
      </c>
      <c r="E53" s="369">
        <v>1</v>
      </c>
      <c r="F53" s="369">
        <v>0</v>
      </c>
      <c r="G53" s="369">
        <v>0</v>
      </c>
      <c r="H53" s="369">
        <v>1</v>
      </c>
      <c r="I53" s="369">
        <v>1</v>
      </c>
      <c r="J53" s="429">
        <v>98</v>
      </c>
      <c r="K53" s="221">
        <f t="shared" si="4"/>
        <v>992</v>
      </c>
      <c r="L53" s="332">
        <f>SUM(K53/K70)</f>
        <v>6.7176813164488383E-2</v>
      </c>
    </row>
    <row r="54" spans="1:12" s="1413" customFormat="1" hidden="1" x14ac:dyDescent="0.25">
      <c r="A54" s="166">
        <v>3</v>
      </c>
      <c r="B54" s="428">
        <v>439</v>
      </c>
      <c r="C54" s="369">
        <v>350</v>
      </c>
      <c r="D54" s="369">
        <v>2</v>
      </c>
      <c r="E54" s="369">
        <v>0</v>
      </c>
      <c r="F54" s="369">
        <v>0</v>
      </c>
      <c r="G54" s="369">
        <v>0</v>
      </c>
      <c r="H54" s="369">
        <v>1</v>
      </c>
      <c r="I54" s="369">
        <v>0</v>
      </c>
      <c r="J54" s="429">
        <v>82</v>
      </c>
      <c r="K54" s="221">
        <f t="shared" si="4"/>
        <v>874</v>
      </c>
      <c r="L54" s="332">
        <f>SUM(K54/K70)</f>
        <v>5.918602288887384E-2</v>
      </c>
    </row>
    <row r="55" spans="1:12" s="1413" customFormat="1" hidden="1" x14ac:dyDescent="0.25">
      <c r="A55" s="166">
        <v>4</v>
      </c>
      <c r="B55" s="428">
        <v>418</v>
      </c>
      <c r="C55" s="369">
        <v>335</v>
      </c>
      <c r="D55" s="369">
        <v>4</v>
      </c>
      <c r="E55" s="369">
        <v>3</v>
      </c>
      <c r="F55" s="369">
        <v>0</v>
      </c>
      <c r="G55" s="369">
        <v>0</v>
      </c>
      <c r="H55" s="369">
        <v>3</v>
      </c>
      <c r="I55" s="369">
        <v>0</v>
      </c>
      <c r="J55" s="429">
        <v>88</v>
      </c>
      <c r="K55" s="221">
        <f t="shared" si="4"/>
        <v>851</v>
      </c>
      <c r="L55" s="332">
        <f>SUM(K55/K70)</f>
        <v>5.7628495970745583E-2</v>
      </c>
    </row>
    <row r="56" spans="1:12" s="1413" customFormat="1" hidden="1" x14ac:dyDescent="0.25">
      <c r="A56" s="166">
        <v>5</v>
      </c>
      <c r="B56" s="428">
        <v>362</v>
      </c>
      <c r="C56" s="369">
        <v>329</v>
      </c>
      <c r="D56" s="369">
        <v>14</v>
      </c>
      <c r="E56" s="369">
        <v>1</v>
      </c>
      <c r="F56" s="369">
        <v>0</v>
      </c>
      <c r="G56" s="369">
        <v>0</v>
      </c>
      <c r="H56" s="369">
        <v>0</v>
      </c>
      <c r="I56" s="369">
        <v>0</v>
      </c>
      <c r="J56" s="429">
        <v>74</v>
      </c>
      <c r="K56" s="221">
        <f t="shared" si="4"/>
        <v>780</v>
      </c>
      <c r="L56" s="332">
        <f>SUM(K56/K70)</f>
        <v>5.2820478093045305E-2</v>
      </c>
    </row>
    <row r="57" spans="1:12" s="1413" customFormat="1" hidden="1" x14ac:dyDescent="0.25">
      <c r="A57" s="166">
        <v>6</v>
      </c>
      <c r="B57" s="428">
        <v>364</v>
      </c>
      <c r="C57" s="369">
        <v>253</v>
      </c>
      <c r="D57" s="369">
        <v>25</v>
      </c>
      <c r="E57" s="369">
        <v>1</v>
      </c>
      <c r="F57" s="369">
        <v>0</v>
      </c>
      <c r="G57" s="369">
        <v>0</v>
      </c>
      <c r="H57" s="369">
        <v>2</v>
      </c>
      <c r="I57" s="369">
        <v>0</v>
      </c>
      <c r="J57" s="429">
        <v>67</v>
      </c>
      <c r="K57" s="221">
        <f t="shared" si="4"/>
        <v>712</v>
      </c>
      <c r="L57" s="332">
        <f>SUM(K57/K70)</f>
        <v>4.8215615900318275E-2</v>
      </c>
    </row>
    <row r="58" spans="1:12" s="1413" customFormat="1" hidden="1" x14ac:dyDescent="0.25">
      <c r="A58" s="166">
        <v>7</v>
      </c>
      <c r="B58" s="428">
        <v>337</v>
      </c>
      <c r="C58" s="369">
        <v>207</v>
      </c>
      <c r="D58" s="369">
        <v>37</v>
      </c>
      <c r="E58" s="369">
        <v>1</v>
      </c>
      <c r="F58" s="369">
        <v>0</v>
      </c>
      <c r="G58" s="369">
        <v>0</v>
      </c>
      <c r="H58" s="369">
        <v>3</v>
      </c>
      <c r="I58" s="369">
        <v>0</v>
      </c>
      <c r="J58" s="429">
        <v>53</v>
      </c>
      <c r="K58" s="221">
        <f t="shared" si="4"/>
        <v>638</v>
      </c>
      <c r="L58" s="332">
        <f>SUM(K58/K70)</f>
        <v>4.3204442337644748E-2</v>
      </c>
    </row>
    <row r="59" spans="1:12" s="1413" customFormat="1" hidden="1" x14ac:dyDescent="0.25">
      <c r="A59" s="166">
        <v>8</v>
      </c>
      <c r="B59" s="428">
        <v>282</v>
      </c>
      <c r="C59" s="369">
        <v>204</v>
      </c>
      <c r="D59" s="369">
        <v>59</v>
      </c>
      <c r="E59" s="369">
        <v>0</v>
      </c>
      <c r="F59" s="369">
        <v>0</v>
      </c>
      <c r="G59" s="369">
        <v>0</v>
      </c>
      <c r="H59" s="369">
        <v>2</v>
      </c>
      <c r="I59" s="369">
        <v>0</v>
      </c>
      <c r="J59" s="429">
        <v>55</v>
      </c>
      <c r="K59" s="221">
        <f t="shared" si="4"/>
        <v>602</v>
      </c>
      <c r="L59" s="332">
        <f>SUM(K59/K70)</f>
        <v>4.0766574117965734E-2</v>
      </c>
    </row>
    <row r="60" spans="1:12" s="1413" customFormat="1" hidden="1" x14ac:dyDescent="0.25">
      <c r="A60" s="166">
        <v>9</v>
      </c>
      <c r="B60" s="428">
        <v>257</v>
      </c>
      <c r="C60" s="369">
        <v>173</v>
      </c>
      <c r="D60" s="369">
        <v>66</v>
      </c>
      <c r="E60" s="369">
        <v>3</v>
      </c>
      <c r="F60" s="369">
        <v>0</v>
      </c>
      <c r="G60" s="369">
        <v>0</v>
      </c>
      <c r="H60" s="369">
        <v>0</v>
      </c>
      <c r="I60" s="369">
        <v>0</v>
      </c>
      <c r="J60" s="429">
        <v>49</v>
      </c>
      <c r="K60" s="221">
        <f t="shared" si="4"/>
        <v>548</v>
      </c>
      <c r="L60" s="332">
        <f>SUM(K60/K70)</f>
        <v>3.710977178844721E-2</v>
      </c>
    </row>
    <row r="61" spans="1:12" s="1413" customFormat="1" hidden="1" x14ac:dyDescent="0.25">
      <c r="A61" s="166">
        <v>10</v>
      </c>
      <c r="B61" s="428">
        <v>256</v>
      </c>
      <c r="C61" s="369">
        <v>133</v>
      </c>
      <c r="D61" s="369">
        <v>86</v>
      </c>
      <c r="E61" s="369">
        <v>3</v>
      </c>
      <c r="F61" s="369">
        <v>0</v>
      </c>
      <c r="G61" s="369">
        <v>0</v>
      </c>
      <c r="H61" s="369">
        <v>0</v>
      </c>
      <c r="I61" s="369">
        <v>0</v>
      </c>
      <c r="J61" s="429">
        <v>65</v>
      </c>
      <c r="K61" s="221">
        <f t="shared" si="4"/>
        <v>543</v>
      </c>
      <c r="L61" s="332">
        <f>SUM(K61/K70)</f>
        <v>3.6771178980158463E-2</v>
      </c>
    </row>
    <row r="62" spans="1:12" s="1413" customFormat="1" hidden="1" x14ac:dyDescent="0.25">
      <c r="A62" s="166">
        <v>11</v>
      </c>
      <c r="B62" s="428">
        <v>230</v>
      </c>
      <c r="C62" s="369">
        <v>138</v>
      </c>
      <c r="D62" s="369">
        <v>98</v>
      </c>
      <c r="E62" s="369">
        <v>3</v>
      </c>
      <c r="F62" s="369">
        <v>0</v>
      </c>
      <c r="G62" s="369">
        <v>0</v>
      </c>
      <c r="H62" s="369">
        <v>0</v>
      </c>
      <c r="I62" s="369">
        <v>0</v>
      </c>
      <c r="J62" s="429">
        <v>64</v>
      </c>
      <c r="K62" s="221">
        <f t="shared" si="4"/>
        <v>533</v>
      </c>
      <c r="L62" s="332">
        <f>SUM(K62/K70)</f>
        <v>3.6093993363580955E-2</v>
      </c>
    </row>
    <row r="63" spans="1:12" s="1413" customFormat="1" hidden="1" x14ac:dyDescent="0.25">
      <c r="A63" s="166">
        <v>12</v>
      </c>
      <c r="B63" s="428">
        <v>232</v>
      </c>
      <c r="C63" s="369">
        <v>136</v>
      </c>
      <c r="D63" s="369">
        <v>111</v>
      </c>
      <c r="E63" s="369">
        <v>13</v>
      </c>
      <c r="F63" s="369">
        <v>0</v>
      </c>
      <c r="G63" s="369">
        <v>0</v>
      </c>
      <c r="H63" s="369">
        <v>1</v>
      </c>
      <c r="I63" s="369">
        <v>0</v>
      </c>
      <c r="J63" s="429">
        <v>68</v>
      </c>
      <c r="K63" s="221">
        <f t="shared" si="4"/>
        <v>561</v>
      </c>
      <c r="L63" s="332">
        <f>SUM(K63/K70)</f>
        <v>3.7990113089997966E-2</v>
      </c>
    </row>
    <row r="64" spans="1:12" s="1413" customFormat="1" hidden="1" x14ac:dyDescent="0.25">
      <c r="A64" s="166">
        <v>13</v>
      </c>
      <c r="B64" s="428">
        <v>237</v>
      </c>
      <c r="C64" s="369">
        <v>133</v>
      </c>
      <c r="D64" s="369">
        <v>165</v>
      </c>
      <c r="E64" s="369">
        <v>13</v>
      </c>
      <c r="F64" s="369">
        <v>0</v>
      </c>
      <c r="G64" s="369">
        <v>1</v>
      </c>
      <c r="H64" s="369">
        <v>3</v>
      </c>
      <c r="I64" s="369">
        <v>0</v>
      </c>
      <c r="J64" s="429">
        <v>64</v>
      </c>
      <c r="K64" s="221">
        <f t="shared" si="4"/>
        <v>616</v>
      </c>
      <c r="L64" s="332">
        <f>SUM(K64/K70)</f>
        <v>4.171463398117424E-2</v>
      </c>
    </row>
    <row r="65" spans="1:16" s="1413" customFormat="1" hidden="1" x14ac:dyDescent="0.25">
      <c r="A65" s="166">
        <v>14</v>
      </c>
      <c r="B65" s="428">
        <v>216</v>
      </c>
      <c r="C65" s="369">
        <v>107</v>
      </c>
      <c r="D65" s="369">
        <v>177</v>
      </c>
      <c r="E65" s="369">
        <v>17</v>
      </c>
      <c r="F65" s="369">
        <v>0</v>
      </c>
      <c r="G65" s="369">
        <v>5</v>
      </c>
      <c r="H65" s="369">
        <v>2</v>
      </c>
      <c r="I65" s="369">
        <v>0</v>
      </c>
      <c r="J65" s="429">
        <v>93</v>
      </c>
      <c r="K65" s="221">
        <f t="shared" si="4"/>
        <v>617</v>
      </c>
      <c r="L65" s="332">
        <f>SUM(K65/K70)</f>
        <v>4.1782352542831989E-2</v>
      </c>
    </row>
    <row r="66" spans="1:16" s="1413" customFormat="1" hidden="1" x14ac:dyDescent="0.25">
      <c r="A66" s="166">
        <v>15</v>
      </c>
      <c r="B66" s="428">
        <v>208</v>
      </c>
      <c r="C66" s="369">
        <v>90</v>
      </c>
      <c r="D66" s="369">
        <v>208</v>
      </c>
      <c r="E66" s="369">
        <v>29</v>
      </c>
      <c r="F66" s="369">
        <v>0</v>
      </c>
      <c r="G66" s="369">
        <v>13</v>
      </c>
      <c r="H66" s="369">
        <v>4</v>
      </c>
      <c r="I66" s="369">
        <v>0</v>
      </c>
      <c r="J66" s="429">
        <v>116</v>
      </c>
      <c r="K66" s="221">
        <f t="shared" si="4"/>
        <v>668</v>
      </c>
      <c r="L66" s="332">
        <f>SUM(K66/K70)</f>
        <v>4.5235999187377259E-2</v>
      </c>
    </row>
    <row r="67" spans="1:16" s="1413" customFormat="1" hidden="1" x14ac:dyDescent="0.25">
      <c r="A67" s="166">
        <v>16</v>
      </c>
      <c r="B67" s="428">
        <v>183</v>
      </c>
      <c r="C67" s="369">
        <v>75</v>
      </c>
      <c r="D67" s="369">
        <v>255</v>
      </c>
      <c r="E67" s="369">
        <v>54</v>
      </c>
      <c r="F67" s="369">
        <v>0</v>
      </c>
      <c r="G67" s="369">
        <v>42</v>
      </c>
      <c r="H67" s="369">
        <v>3</v>
      </c>
      <c r="I67" s="369">
        <v>0</v>
      </c>
      <c r="J67" s="429">
        <v>104</v>
      </c>
      <c r="K67" s="221">
        <f t="shared" si="4"/>
        <v>716</v>
      </c>
      <c r="L67" s="332">
        <f>SUM(K67/K70)</f>
        <v>4.8486490146949279E-2</v>
      </c>
    </row>
    <row r="68" spans="1:16" s="1413" customFormat="1" hidden="1" x14ac:dyDescent="0.25">
      <c r="A68" s="166">
        <v>17</v>
      </c>
      <c r="B68" s="428">
        <v>179</v>
      </c>
      <c r="C68" s="369">
        <v>76</v>
      </c>
      <c r="D68" s="369">
        <v>259</v>
      </c>
      <c r="E68" s="369">
        <v>43</v>
      </c>
      <c r="F68" s="369">
        <v>0</v>
      </c>
      <c r="G68" s="369">
        <v>55</v>
      </c>
      <c r="H68" s="369">
        <v>1</v>
      </c>
      <c r="I68" s="369">
        <v>0</v>
      </c>
      <c r="J68" s="429">
        <v>122</v>
      </c>
      <c r="K68" s="221">
        <f t="shared" si="4"/>
        <v>735</v>
      </c>
      <c r="L68" s="332">
        <f>SUM(K68/K70)</f>
        <v>4.9773142818446539E-2</v>
      </c>
    </row>
    <row r="69" spans="1:16" s="1413" customFormat="1" ht="15.75" hidden="1" thickBot="1" x14ac:dyDescent="0.3">
      <c r="A69" s="167" t="s">
        <v>321</v>
      </c>
      <c r="B69" s="430">
        <v>53</v>
      </c>
      <c r="C69" s="431">
        <v>39</v>
      </c>
      <c r="D69" s="431">
        <v>204</v>
      </c>
      <c r="E69" s="431">
        <v>13</v>
      </c>
      <c r="F69" s="431">
        <v>712</v>
      </c>
      <c r="G69" s="431">
        <v>11</v>
      </c>
      <c r="H69" s="431">
        <v>0</v>
      </c>
      <c r="I69" s="431">
        <v>0</v>
      </c>
      <c r="J69" s="432">
        <v>133</v>
      </c>
      <c r="K69" s="222">
        <f t="shared" si="4"/>
        <v>1165</v>
      </c>
      <c r="L69" s="647">
        <f>SUM(K69/K70)</f>
        <v>7.8892124331279206E-2</v>
      </c>
    </row>
    <row r="70" spans="1:16" s="1413" customFormat="1" ht="16.5" hidden="1" thickTop="1" thickBot="1" x14ac:dyDescent="0.3">
      <c r="A70" s="121" t="s">
        <v>26</v>
      </c>
      <c r="B70" s="296">
        <f>SUM(B51:B69)</f>
        <v>5939</v>
      </c>
      <c r="C70" s="297">
        <f t="shared" ref="C70:J70" si="5">SUM(C51:C69)</f>
        <v>4365</v>
      </c>
      <c r="D70" s="297">
        <f t="shared" si="5"/>
        <v>1777</v>
      </c>
      <c r="E70" s="297">
        <f t="shared" si="5"/>
        <v>200</v>
      </c>
      <c r="F70" s="297">
        <f t="shared" si="5"/>
        <v>712</v>
      </c>
      <c r="G70" s="297">
        <f>SUM(G51:G69)</f>
        <v>127</v>
      </c>
      <c r="H70" s="297">
        <f t="shared" si="5"/>
        <v>32</v>
      </c>
      <c r="I70" s="297">
        <f t="shared" si="5"/>
        <v>1</v>
      </c>
      <c r="J70" s="298">
        <f t="shared" si="5"/>
        <v>1614</v>
      </c>
      <c r="K70" s="219">
        <f>SUM(K51:K69)</f>
        <v>14767</v>
      </c>
      <c r="L70" s="648">
        <f>SUM(L51:L69)</f>
        <v>1.0000000000000002</v>
      </c>
    </row>
    <row r="71" spans="1:16" s="1413" customFormat="1" ht="15.75" hidden="1" thickBot="1" x14ac:dyDescent="0.3">
      <c r="A71" s="88" t="s">
        <v>132</v>
      </c>
      <c r="B71" s="642">
        <f>SUM(B70/K70)</f>
        <v>0.40218053768537954</v>
      </c>
      <c r="C71" s="643">
        <f>SUM(C70/K70)</f>
        <v>0.29559152163608043</v>
      </c>
      <c r="D71" s="643">
        <f>SUM(D70/K70)</f>
        <v>0.12033588406582245</v>
      </c>
      <c r="E71" s="643">
        <f>SUM(E70/K70)</f>
        <v>1.3543712331550078E-2</v>
      </c>
      <c r="F71" s="643">
        <f>SUM(F70/K70)</f>
        <v>4.8215615900318275E-2</v>
      </c>
      <c r="G71" s="643">
        <f>SUM(G70/K70)</f>
        <v>8.6002573305342996E-3</v>
      </c>
      <c r="H71" s="643">
        <f>SUM(H70/K70)</f>
        <v>2.1669939730480123E-3</v>
      </c>
      <c r="I71" s="643">
        <f>SUM(I70/K70)</f>
        <v>6.7718561657750383E-5</v>
      </c>
      <c r="J71" s="644">
        <f>SUM(J70/K70)</f>
        <v>0.10929775851560913</v>
      </c>
      <c r="K71" s="645">
        <f>SUM(B71:J71)</f>
        <v>1</v>
      </c>
      <c r="L71" s="415"/>
    </row>
    <row r="72" spans="1:16" s="1413" customFormat="1" ht="16.5" hidden="1" thickBot="1" x14ac:dyDescent="0.3">
      <c r="A72" s="2151" t="s">
        <v>772</v>
      </c>
      <c r="B72" s="2152"/>
      <c r="C72" s="2152"/>
      <c r="D72" s="2152"/>
      <c r="E72" s="2152"/>
      <c r="F72" s="2152"/>
      <c r="G72" s="2152"/>
      <c r="H72" s="2152"/>
      <c r="I72" s="2152"/>
      <c r="J72" s="2152"/>
      <c r="K72" s="2152"/>
      <c r="L72" s="2153"/>
    </row>
    <row r="73" spans="1:16" s="1413" customFormat="1" ht="78" hidden="1" customHeight="1" thickBot="1" x14ac:dyDescent="0.3">
      <c r="A73" s="132"/>
      <c r="B73" s="163" t="s">
        <v>443</v>
      </c>
      <c r="C73" s="164" t="s">
        <v>444</v>
      </c>
      <c r="D73" s="164" t="s">
        <v>445</v>
      </c>
      <c r="E73" s="164" t="s">
        <v>446</v>
      </c>
      <c r="F73" s="164" t="s">
        <v>447</v>
      </c>
      <c r="G73" s="164" t="s">
        <v>567</v>
      </c>
      <c r="H73" s="164" t="s">
        <v>568</v>
      </c>
      <c r="I73" s="164" t="s">
        <v>448</v>
      </c>
      <c r="J73" s="165" t="s">
        <v>449</v>
      </c>
      <c r="K73" s="595" t="s">
        <v>450</v>
      </c>
      <c r="L73" s="595" t="s">
        <v>96</v>
      </c>
    </row>
    <row r="74" spans="1:16" s="1413" customFormat="1" hidden="1" x14ac:dyDescent="0.25">
      <c r="A74" s="121" t="s">
        <v>131</v>
      </c>
      <c r="B74" s="426">
        <v>714</v>
      </c>
      <c r="C74" s="365">
        <v>626</v>
      </c>
      <c r="D74" s="365">
        <v>4</v>
      </c>
      <c r="E74" s="365">
        <v>4</v>
      </c>
      <c r="F74" s="365">
        <v>0</v>
      </c>
      <c r="G74" s="365">
        <v>0</v>
      </c>
      <c r="H74" s="365">
        <v>3</v>
      </c>
      <c r="I74" s="365">
        <v>1</v>
      </c>
      <c r="J74" s="427">
        <v>7</v>
      </c>
      <c r="K74" s="220">
        <f t="shared" ref="K74:K92" si="6">SUM(B74:J74)</f>
        <v>1359</v>
      </c>
      <c r="L74" s="646">
        <f>SUM(K74/K93)</f>
        <v>9.3976903395339192E-2</v>
      </c>
    </row>
    <row r="75" spans="1:16" s="1413" customFormat="1" hidden="1" x14ac:dyDescent="0.25">
      <c r="A75" s="166">
        <v>1</v>
      </c>
      <c r="B75" s="428">
        <v>636</v>
      </c>
      <c r="C75" s="369">
        <v>614</v>
      </c>
      <c r="D75" s="369">
        <v>3</v>
      </c>
      <c r="E75" s="369">
        <v>4</v>
      </c>
      <c r="F75" s="369">
        <v>0</v>
      </c>
      <c r="G75" s="369">
        <v>0</v>
      </c>
      <c r="H75" s="369">
        <v>4</v>
      </c>
      <c r="I75" s="369">
        <v>1</v>
      </c>
      <c r="J75" s="429">
        <v>9</v>
      </c>
      <c r="K75" s="221">
        <f t="shared" si="6"/>
        <v>1271</v>
      </c>
      <c r="L75" s="332">
        <f>SUM(K75/K93)</f>
        <v>8.7891570430813915E-2</v>
      </c>
    </row>
    <row r="76" spans="1:16" s="1413" customFormat="1" hidden="1" x14ac:dyDescent="0.25">
      <c r="A76" s="166">
        <v>2</v>
      </c>
      <c r="B76" s="428">
        <v>528</v>
      </c>
      <c r="C76" s="369">
        <v>465</v>
      </c>
      <c r="D76" s="369">
        <v>2</v>
      </c>
      <c r="E76" s="369">
        <v>1</v>
      </c>
      <c r="F76" s="369">
        <v>0</v>
      </c>
      <c r="G76" s="369">
        <v>0</v>
      </c>
      <c r="H76" s="369">
        <v>1</v>
      </c>
      <c r="I76" s="369">
        <v>0</v>
      </c>
      <c r="J76" s="429">
        <v>8</v>
      </c>
      <c r="K76" s="221">
        <f t="shared" si="6"/>
        <v>1005</v>
      </c>
      <c r="L76" s="332">
        <f>SUM(K76/K93)</f>
        <v>6.9497268515317054E-2</v>
      </c>
    </row>
    <row r="77" spans="1:16" s="1413" customFormat="1" hidden="1" x14ac:dyDescent="0.25">
      <c r="A77" s="166">
        <v>3</v>
      </c>
      <c r="B77" s="428">
        <v>476</v>
      </c>
      <c r="C77" s="369">
        <v>400</v>
      </c>
      <c r="D77" s="369">
        <v>4</v>
      </c>
      <c r="E77" s="369">
        <v>3</v>
      </c>
      <c r="F77" s="369">
        <v>0</v>
      </c>
      <c r="G77" s="369">
        <v>0</v>
      </c>
      <c r="H77" s="369">
        <v>7</v>
      </c>
      <c r="I77" s="369">
        <v>0</v>
      </c>
      <c r="J77" s="429">
        <v>10</v>
      </c>
      <c r="K77" s="221">
        <f t="shared" si="6"/>
        <v>900</v>
      </c>
      <c r="L77" s="332">
        <f>SUM(K77/K93)</f>
        <v>6.2236359864463041E-2</v>
      </c>
    </row>
    <row r="78" spans="1:16" s="1413" customFormat="1" hidden="1" x14ac:dyDescent="0.25">
      <c r="A78" s="166">
        <v>4</v>
      </c>
      <c r="B78" s="428">
        <v>439</v>
      </c>
      <c r="C78" s="369">
        <v>355</v>
      </c>
      <c r="D78" s="369">
        <v>9</v>
      </c>
      <c r="E78" s="369">
        <v>2</v>
      </c>
      <c r="F78" s="369">
        <v>0</v>
      </c>
      <c r="G78" s="369">
        <v>0</v>
      </c>
      <c r="H78" s="369">
        <v>2</v>
      </c>
      <c r="I78" s="369">
        <v>0</v>
      </c>
      <c r="J78" s="429">
        <v>6</v>
      </c>
      <c r="K78" s="221">
        <f t="shared" si="6"/>
        <v>813</v>
      </c>
      <c r="L78" s="332">
        <f>SUM(K78/K93)</f>
        <v>5.6220178410898276E-2</v>
      </c>
    </row>
    <row r="79" spans="1:16" s="1413" customFormat="1" hidden="1" x14ac:dyDescent="0.25">
      <c r="A79" s="166">
        <v>5</v>
      </c>
      <c r="B79" s="428">
        <v>365</v>
      </c>
      <c r="C79" s="369">
        <v>335</v>
      </c>
      <c r="D79" s="369">
        <v>17</v>
      </c>
      <c r="E79" s="369">
        <v>4</v>
      </c>
      <c r="F79" s="369">
        <v>0</v>
      </c>
      <c r="G79" s="369">
        <v>0</v>
      </c>
      <c r="H79" s="369">
        <v>2</v>
      </c>
      <c r="I79" s="369">
        <v>0</v>
      </c>
      <c r="J79" s="429">
        <v>10</v>
      </c>
      <c r="K79" s="221">
        <f t="shared" si="6"/>
        <v>733</v>
      </c>
      <c r="L79" s="332">
        <f>SUM(K79/K93)</f>
        <v>5.068805753405712E-2</v>
      </c>
      <c r="P79" s="1640"/>
    </row>
    <row r="80" spans="1:16" s="1413" customFormat="1" hidden="1" x14ac:dyDescent="0.25">
      <c r="A80" s="166">
        <v>6</v>
      </c>
      <c r="B80" s="428">
        <v>375</v>
      </c>
      <c r="C80" s="369">
        <v>280</v>
      </c>
      <c r="D80" s="369">
        <v>22</v>
      </c>
      <c r="E80" s="369">
        <v>1</v>
      </c>
      <c r="F80" s="369">
        <v>0</v>
      </c>
      <c r="G80" s="369">
        <v>0</v>
      </c>
      <c r="H80" s="369">
        <v>4</v>
      </c>
      <c r="I80" s="369">
        <v>0</v>
      </c>
      <c r="J80" s="429">
        <v>4</v>
      </c>
      <c r="K80" s="221">
        <f t="shared" si="6"/>
        <v>686</v>
      </c>
      <c r="L80" s="332">
        <f>SUM(K80/K93)</f>
        <v>4.743793651891294E-2</v>
      </c>
    </row>
    <row r="81" spans="1:12" s="1413" customFormat="1" hidden="1" x14ac:dyDescent="0.25">
      <c r="A81" s="166">
        <v>7</v>
      </c>
      <c r="B81" s="428">
        <v>358</v>
      </c>
      <c r="C81" s="369">
        <v>204</v>
      </c>
      <c r="D81" s="369">
        <v>53</v>
      </c>
      <c r="E81" s="369">
        <v>3</v>
      </c>
      <c r="F81" s="369">
        <v>0</v>
      </c>
      <c r="G81" s="369">
        <v>0</v>
      </c>
      <c r="H81" s="369">
        <v>1</v>
      </c>
      <c r="I81" s="369">
        <v>0</v>
      </c>
      <c r="J81" s="429">
        <v>3</v>
      </c>
      <c r="K81" s="221">
        <f t="shared" si="6"/>
        <v>622</v>
      </c>
      <c r="L81" s="332">
        <f>SUM(K81/K93)</f>
        <v>4.3012239817440012E-2</v>
      </c>
    </row>
    <row r="82" spans="1:12" s="1413" customFormat="1" hidden="1" x14ac:dyDescent="0.25">
      <c r="A82" s="166">
        <v>8</v>
      </c>
      <c r="B82" s="428">
        <v>294</v>
      </c>
      <c r="C82" s="369">
        <v>216</v>
      </c>
      <c r="D82" s="369">
        <v>58</v>
      </c>
      <c r="E82" s="369">
        <v>1</v>
      </c>
      <c r="F82" s="369">
        <v>0</v>
      </c>
      <c r="G82" s="369">
        <v>0</v>
      </c>
      <c r="H82" s="369">
        <v>2</v>
      </c>
      <c r="I82" s="369">
        <v>0</v>
      </c>
      <c r="J82" s="429">
        <v>6</v>
      </c>
      <c r="K82" s="221">
        <f t="shared" si="6"/>
        <v>577</v>
      </c>
      <c r="L82" s="332">
        <f>SUM(K82/K93)</f>
        <v>3.990042182421686E-2</v>
      </c>
    </row>
    <row r="83" spans="1:12" s="1413" customFormat="1" hidden="1" x14ac:dyDescent="0.25">
      <c r="A83" s="166">
        <v>9</v>
      </c>
      <c r="B83" s="428">
        <v>280</v>
      </c>
      <c r="C83" s="369">
        <v>191</v>
      </c>
      <c r="D83" s="369">
        <v>60</v>
      </c>
      <c r="E83" s="369">
        <v>7</v>
      </c>
      <c r="F83" s="369">
        <v>0</v>
      </c>
      <c r="G83" s="369">
        <v>0</v>
      </c>
      <c r="H83" s="369">
        <v>0</v>
      </c>
      <c r="I83" s="369">
        <v>0</v>
      </c>
      <c r="J83" s="429">
        <v>4</v>
      </c>
      <c r="K83" s="221">
        <f t="shared" si="6"/>
        <v>542</v>
      </c>
      <c r="L83" s="332">
        <f>SUM(K83/K93)</f>
        <v>3.7480118940598856E-2</v>
      </c>
    </row>
    <row r="84" spans="1:12" s="1413" customFormat="1" hidden="1" x14ac:dyDescent="0.25">
      <c r="A84" s="166">
        <v>10</v>
      </c>
      <c r="B84" s="428">
        <v>275</v>
      </c>
      <c r="C84" s="369">
        <v>165</v>
      </c>
      <c r="D84" s="369">
        <v>86</v>
      </c>
      <c r="E84" s="369">
        <v>12</v>
      </c>
      <c r="F84" s="369">
        <v>0</v>
      </c>
      <c r="G84" s="369">
        <v>0</v>
      </c>
      <c r="H84" s="369">
        <v>0</v>
      </c>
      <c r="I84" s="369">
        <v>0</v>
      </c>
      <c r="J84" s="429">
        <v>6</v>
      </c>
      <c r="K84" s="221">
        <f t="shared" si="6"/>
        <v>544</v>
      </c>
      <c r="L84" s="332">
        <f>SUM(K84/K93)</f>
        <v>3.7618421962519882E-2</v>
      </c>
    </row>
    <row r="85" spans="1:12" s="1413" customFormat="1" hidden="1" x14ac:dyDescent="0.25">
      <c r="A85" s="166">
        <v>11</v>
      </c>
      <c r="B85" s="428">
        <v>268</v>
      </c>
      <c r="C85" s="369">
        <v>182</v>
      </c>
      <c r="D85" s="369">
        <v>94</v>
      </c>
      <c r="E85" s="369">
        <v>11</v>
      </c>
      <c r="F85" s="369">
        <v>0</v>
      </c>
      <c r="G85" s="369">
        <v>0</v>
      </c>
      <c r="H85" s="369">
        <v>0</v>
      </c>
      <c r="I85" s="369">
        <v>0</v>
      </c>
      <c r="J85" s="429">
        <v>9</v>
      </c>
      <c r="K85" s="221">
        <f t="shared" si="6"/>
        <v>564</v>
      </c>
      <c r="L85" s="332">
        <f>SUM(K85/K93)</f>
        <v>3.9001452181730172E-2</v>
      </c>
    </row>
    <row r="86" spans="1:12" s="1413" customFormat="1" hidden="1" x14ac:dyDescent="0.25">
      <c r="A86" s="166">
        <v>12</v>
      </c>
      <c r="B86" s="428">
        <v>260</v>
      </c>
      <c r="C86" s="369">
        <v>146</v>
      </c>
      <c r="D86" s="369">
        <v>115</v>
      </c>
      <c r="E86" s="369">
        <v>21</v>
      </c>
      <c r="F86" s="369">
        <v>0</v>
      </c>
      <c r="G86" s="369">
        <v>2</v>
      </c>
      <c r="H86" s="369">
        <v>1</v>
      </c>
      <c r="I86" s="369">
        <v>0</v>
      </c>
      <c r="J86" s="429">
        <v>6</v>
      </c>
      <c r="K86" s="221">
        <f t="shared" si="6"/>
        <v>551</v>
      </c>
      <c r="L86" s="332">
        <f>SUM(K86/K93)</f>
        <v>3.8102482539243483E-2</v>
      </c>
    </row>
    <row r="87" spans="1:12" s="1413" customFormat="1" hidden="1" x14ac:dyDescent="0.25">
      <c r="A87" s="166">
        <v>13</v>
      </c>
      <c r="B87" s="428">
        <v>247</v>
      </c>
      <c r="C87" s="369">
        <v>148</v>
      </c>
      <c r="D87" s="369">
        <v>163</v>
      </c>
      <c r="E87" s="369">
        <v>35</v>
      </c>
      <c r="F87" s="369">
        <v>0</v>
      </c>
      <c r="G87" s="369">
        <v>5</v>
      </c>
      <c r="H87" s="369">
        <v>2</v>
      </c>
      <c r="I87" s="369">
        <v>0</v>
      </c>
      <c r="J87" s="429">
        <v>9</v>
      </c>
      <c r="K87" s="221">
        <f t="shared" si="6"/>
        <v>609</v>
      </c>
      <c r="L87" s="332">
        <f>SUM(K87/K93)</f>
        <v>4.2113270174953324E-2</v>
      </c>
    </row>
    <row r="88" spans="1:12" s="1413" customFormat="1" hidden="1" x14ac:dyDescent="0.25">
      <c r="A88" s="166">
        <v>14</v>
      </c>
      <c r="B88" s="428">
        <v>241</v>
      </c>
      <c r="C88" s="369">
        <v>116</v>
      </c>
      <c r="D88" s="369">
        <v>177</v>
      </c>
      <c r="E88" s="369">
        <v>37</v>
      </c>
      <c r="F88" s="369">
        <v>0</v>
      </c>
      <c r="G88" s="369">
        <v>17</v>
      </c>
      <c r="H88" s="369">
        <v>3</v>
      </c>
      <c r="I88" s="369">
        <v>0</v>
      </c>
      <c r="J88" s="429">
        <v>15</v>
      </c>
      <c r="K88" s="221">
        <f t="shared" si="6"/>
        <v>606</v>
      </c>
      <c r="L88" s="332">
        <f>SUM(K88/K93)</f>
        <v>4.1905815642071777E-2</v>
      </c>
    </row>
    <row r="89" spans="1:12" s="1413" customFormat="1" hidden="1" x14ac:dyDescent="0.25">
      <c r="A89" s="166">
        <v>15</v>
      </c>
      <c r="B89" s="428">
        <v>242</v>
      </c>
      <c r="C89" s="369">
        <v>109</v>
      </c>
      <c r="D89" s="369">
        <v>206</v>
      </c>
      <c r="E89" s="369">
        <v>67</v>
      </c>
      <c r="F89" s="369">
        <v>0</v>
      </c>
      <c r="G89" s="369">
        <v>34</v>
      </c>
      <c r="H89" s="369">
        <v>2</v>
      </c>
      <c r="I89" s="369">
        <v>0</v>
      </c>
      <c r="J89" s="429">
        <v>9</v>
      </c>
      <c r="K89" s="221">
        <f t="shared" si="6"/>
        <v>669</v>
      </c>
      <c r="L89" s="332">
        <f>SUM(K89/K93)</f>
        <v>4.6262360832584191E-2</v>
      </c>
    </row>
    <row r="90" spans="1:12" s="1413" customFormat="1" hidden="1" x14ac:dyDescent="0.25">
      <c r="A90" s="166">
        <v>16</v>
      </c>
      <c r="B90" s="428">
        <v>191</v>
      </c>
      <c r="C90" s="369">
        <v>95</v>
      </c>
      <c r="D90" s="369">
        <v>208</v>
      </c>
      <c r="E90" s="369">
        <v>90</v>
      </c>
      <c r="F90" s="369">
        <v>0</v>
      </c>
      <c r="G90" s="369">
        <v>67</v>
      </c>
      <c r="H90" s="369">
        <v>0</v>
      </c>
      <c r="I90" s="369">
        <v>0</v>
      </c>
      <c r="J90" s="429">
        <v>13</v>
      </c>
      <c r="K90" s="221">
        <f t="shared" si="6"/>
        <v>664</v>
      </c>
      <c r="L90" s="332">
        <f>SUM(K90/K93)</f>
        <v>4.5916603277781617E-2</v>
      </c>
    </row>
    <row r="91" spans="1:12" s="1413" customFormat="1" hidden="1" x14ac:dyDescent="0.25">
      <c r="A91" s="166">
        <v>17</v>
      </c>
      <c r="B91" s="428">
        <v>191</v>
      </c>
      <c r="C91" s="369">
        <v>100</v>
      </c>
      <c r="D91" s="369">
        <v>267</v>
      </c>
      <c r="E91" s="369">
        <v>98</v>
      </c>
      <c r="F91" s="369">
        <v>0</v>
      </c>
      <c r="G91" s="369">
        <v>96</v>
      </c>
      <c r="H91" s="369">
        <v>1</v>
      </c>
      <c r="I91" s="369">
        <v>0</v>
      </c>
      <c r="J91" s="429">
        <v>8</v>
      </c>
      <c r="K91" s="221">
        <f t="shared" si="6"/>
        <v>761</v>
      </c>
      <c r="L91" s="332">
        <f>SUM(K91/K93)</f>
        <v>5.2624299840951523E-2</v>
      </c>
    </row>
    <row r="92" spans="1:12" s="1413" customFormat="1" ht="15.75" hidden="1" thickBot="1" x14ac:dyDescent="0.3">
      <c r="A92" s="167" t="s">
        <v>321</v>
      </c>
      <c r="B92" s="430">
        <v>52</v>
      </c>
      <c r="C92" s="431">
        <v>60</v>
      </c>
      <c r="D92" s="431">
        <v>208</v>
      </c>
      <c r="E92" s="431">
        <v>23</v>
      </c>
      <c r="F92" s="431">
        <v>625</v>
      </c>
      <c r="G92" s="431">
        <v>5</v>
      </c>
      <c r="H92" s="431">
        <v>0</v>
      </c>
      <c r="I92" s="431">
        <v>0</v>
      </c>
      <c r="J92" s="432">
        <v>12</v>
      </c>
      <c r="K92" s="222">
        <f t="shared" si="6"/>
        <v>985</v>
      </c>
      <c r="L92" s="647">
        <f>SUM(K92/K93)</f>
        <v>6.8114238296106772E-2</v>
      </c>
    </row>
    <row r="93" spans="1:12" s="1413" customFormat="1" ht="16.5" hidden="1" thickTop="1" thickBot="1" x14ac:dyDescent="0.3">
      <c r="A93" s="121" t="s">
        <v>26</v>
      </c>
      <c r="B93" s="296">
        <f>SUM(B74:B92)</f>
        <v>6432</v>
      </c>
      <c r="C93" s="297">
        <f t="shared" ref="C93:J93" si="7">SUM(C74:C92)</f>
        <v>4807</v>
      </c>
      <c r="D93" s="297">
        <f t="shared" si="7"/>
        <v>1756</v>
      </c>
      <c r="E93" s="297">
        <f t="shared" si="7"/>
        <v>424</v>
      </c>
      <c r="F93" s="297">
        <f t="shared" si="7"/>
        <v>625</v>
      </c>
      <c r="G93" s="297">
        <f t="shared" si="7"/>
        <v>226</v>
      </c>
      <c r="H93" s="297">
        <f t="shared" si="7"/>
        <v>35</v>
      </c>
      <c r="I93" s="297">
        <f t="shared" si="7"/>
        <v>2</v>
      </c>
      <c r="J93" s="298">
        <f t="shared" si="7"/>
        <v>154</v>
      </c>
      <c r="K93" s="219">
        <f>SUM(K74:K92)</f>
        <v>14461</v>
      </c>
      <c r="L93" s="648">
        <f>SUM(L74:L92)</f>
        <v>0.99999999999999989</v>
      </c>
    </row>
    <row r="94" spans="1:12" s="1413" customFormat="1" ht="15.75" hidden="1" thickBot="1" x14ac:dyDescent="0.3">
      <c r="A94" s="88" t="s">
        <v>132</v>
      </c>
      <c r="B94" s="642">
        <f>SUM(B93/K93)</f>
        <v>0.44478251849802919</v>
      </c>
      <c r="C94" s="643">
        <f>SUM(C93/K93)</f>
        <v>0.33241131318719314</v>
      </c>
      <c r="D94" s="643">
        <f>SUM(D93/K93)</f>
        <v>0.12143005324666344</v>
      </c>
      <c r="E94" s="643">
        <f>SUM(E93/K93)</f>
        <v>2.9320240647258144E-2</v>
      </c>
      <c r="F94" s="643">
        <f>SUM(F93/K93)</f>
        <v>4.3219694350321552E-2</v>
      </c>
      <c r="G94" s="643">
        <f>SUM(G93/K93)</f>
        <v>1.5628241477076275E-2</v>
      </c>
      <c r="H94" s="643">
        <f>SUM(H93/K93)</f>
        <v>2.4203028836180069E-3</v>
      </c>
      <c r="I94" s="643">
        <f>SUM(I93/K93)</f>
        <v>1.3830302192102898E-4</v>
      </c>
      <c r="J94" s="644">
        <f>SUM(J93/K93)</f>
        <v>1.0649332687919231E-2</v>
      </c>
      <c r="K94" s="645">
        <f>SUM(B94:J94)</f>
        <v>1</v>
      </c>
      <c r="L94" s="415"/>
    </row>
    <row r="95" spans="1:12" s="1413" customFormat="1" ht="26.45" hidden="1" customHeight="1" x14ac:dyDescent="0.25">
      <c r="A95" s="2160" t="s">
        <v>804</v>
      </c>
      <c r="B95" s="2161"/>
      <c r="C95" s="2161"/>
      <c r="D95" s="2161"/>
      <c r="E95" s="2161"/>
      <c r="F95" s="2161"/>
      <c r="G95" s="2161"/>
      <c r="H95" s="2161"/>
      <c r="I95" s="2161"/>
      <c r="J95" s="2161"/>
      <c r="K95" s="2161"/>
      <c r="L95" s="2161"/>
    </row>
    <row r="96" spans="1:12" s="203" customFormat="1" ht="16.5" hidden="1" thickBot="1" x14ac:dyDescent="0.3">
      <c r="A96" s="2151" t="s">
        <v>692</v>
      </c>
      <c r="B96" s="2152"/>
      <c r="C96" s="2152"/>
      <c r="D96" s="2152"/>
      <c r="E96" s="2152"/>
      <c r="F96" s="2152"/>
      <c r="G96" s="2152"/>
      <c r="H96" s="2152"/>
      <c r="I96" s="2152"/>
      <c r="J96" s="2152"/>
      <c r="K96" s="2152"/>
      <c r="L96" s="2152"/>
    </row>
    <row r="97" spans="1:12" s="203" customFormat="1" ht="81" hidden="1" customHeight="1" thickBot="1" x14ac:dyDescent="0.3">
      <c r="A97" s="132"/>
      <c r="B97" s="163" t="s">
        <v>443</v>
      </c>
      <c r="C97" s="164" t="s">
        <v>444</v>
      </c>
      <c r="D97" s="164" t="s">
        <v>445</v>
      </c>
      <c r="E97" s="164" t="s">
        <v>446</v>
      </c>
      <c r="F97" s="164" t="s">
        <v>447</v>
      </c>
      <c r="G97" s="164" t="s">
        <v>567</v>
      </c>
      <c r="H97" s="164" t="s">
        <v>568</v>
      </c>
      <c r="I97" s="164" t="s">
        <v>448</v>
      </c>
      <c r="J97" s="165" t="s">
        <v>449</v>
      </c>
      <c r="K97" s="595" t="s">
        <v>450</v>
      </c>
      <c r="L97" s="595" t="s">
        <v>96</v>
      </c>
    </row>
    <row r="98" spans="1:12" s="203" customFormat="1" hidden="1" x14ac:dyDescent="0.25">
      <c r="A98" s="121" t="s">
        <v>131</v>
      </c>
      <c r="B98" s="426">
        <v>651</v>
      </c>
      <c r="C98" s="365">
        <v>641</v>
      </c>
      <c r="D98" s="365">
        <v>1</v>
      </c>
      <c r="E98" s="365">
        <v>5</v>
      </c>
      <c r="F98" s="365">
        <v>0</v>
      </c>
      <c r="G98" s="365">
        <v>0</v>
      </c>
      <c r="H98" s="365">
        <v>9</v>
      </c>
      <c r="I98" s="365">
        <v>0</v>
      </c>
      <c r="J98" s="427">
        <v>2</v>
      </c>
      <c r="K98" s="1458">
        <f t="shared" ref="K98:K116" si="8">SUM(B98:J98)</f>
        <v>1309</v>
      </c>
      <c r="L98" s="646">
        <f>SUM(K98/K117)</f>
        <v>9.2495760316563036E-2</v>
      </c>
    </row>
    <row r="99" spans="1:12" s="203" customFormat="1" hidden="1" x14ac:dyDescent="0.25">
      <c r="A99" s="166">
        <v>1</v>
      </c>
      <c r="B99" s="428">
        <v>621</v>
      </c>
      <c r="C99" s="369">
        <v>591</v>
      </c>
      <c r="D99" s="369">
        <v>4</v>
      </c>
      <c r="E99" s="369">
        <v>1</v>
      </c>
      <c r="F99" s="369">
        <v>0</v>
      </c>
      <c r="G99" s="369">
        <v>0</v>
      </c>
      <c r="H99" s="369">
        <v>1</v>
      </c>
      <c r="I99" s="369">
        <v>0</v>
      </c>
      <c r="J99" s="429">
        <v>0</v>
      </c>
      <c r="K99" s="1459">
        <f t="shared" si="8"/>
        <v>1218</v>
      </c>
      <c r="L99" s="332">
        <f>SUM(K99/K117)</f>
        <v>8.6065573770491802E-2</v>
      </c>
    </row>
    <row r="100" spans="1:12" s="203" customFormat="1" hidden="1" x14ac:dyDescent="0.25">
      <c r="A100" s="166">
        <v>2</v>
      </c>
      <c r="B100" s="428">
        <v>487</v>
      </c>
      <c r="C100" s="369">
        <v>469</v>
      </c>
      <c r="D100" s="369">
        <v>1</v>
      </c>
      <c r="E100" s="369">
        <v>1</v>
      </c>
      <c r="F100" s="369">
        <v>0</v>
      </c>
      <c r="G100" s="369">
        <v>0</v>
      </c>
      <c r="H100" s="369">
        <v>3</v>
      </c>
      <c r="I100" s="369">
        <v>0</v>
      </c>
      <c r="J100" s="429">
        <v>3</v>
      </c>
      <c r="K100" s="1459">
        <f t="shared" si="8"/>
        <v>964</v>
      </c>
      <c r="L100" s="332">
        <f>SUM(K100/K117)</f>
        <v>6.8117580553985299E-2</v>
      </c>
    </row>
    <row r="101" spans="1:12" s="203" customFormat="1" hidden="1" x14ac:dyDescent="0.25">
      <c r="A101" s="166">
        <v>3</v>
      </c>
      <c r="B101" s="428">
        <v>433</v>
      </c>
      <c r="C101" s="369">
        <v>413</v>
      </c>
      <c r="D101" s="369">
        <v>3</v>
      </c>
      <c r="E101" s="369">
        <v>3</v>
      </c>
      <c r="F101" s="369">
        <v>0</v>
      </c>
      <c r="G101" s="369">
        <v>0</v>
      </c>
      <c r="H101" s="369">
        <v>5</v>
      </c>
      <c r="I101" s="369">
        <v>0</v>
      </c>
      <c r="J101" s="429">
        <v>1</v>
      </c>
      <c r="K101" s="1459">
        <f t="shared" si="8"/>
        <v>858</v>
      </c>
      <c r="L101" s="332">
        <f>SUM(K101/K117)</f>
        <v>6.0627473148671569E-2</v>
      </c>
    </row>
    <row r="102" spans="1:12" s="203" customFormat="1" hidden="1" x14ac:dyDescent="0.25">
      <c r="A102" s="166">
        <v>4</v>
      </c>
      <c r="B102" s="428">
        <v>357</v>
      </c>
      <c r="C102" s="369">
        <v>383</v>
      </c>
      <c r="D102" s="369">
        <v>11</v>
      </c>
      <c r="E102" s="369">
        <v>6</v>
      </c>
      <c r="F102" s="369">
        <v>0</v>
      </c>
      <c r="G102" s="369">
        <v>0</v>
      </c>
      <c r="H102" s="369">
        <v>3</v>
      </c>
      <c r="I102" s="369">
        <v>0</v>
      </c>
      <c r="J102" s="429">
        <v>0</v>
      </c>
      <c r="K102" s="1459">
        <f t="shared" si="8"/>
        <v>760</v>
      </c>
      <c r="L102" s="332">
        <f>SUM(K102/K117)</f>
        <v>5.3702656868287166E-2</v>
      </c>
    </row>
    <row r="103" spans="1:12" s="203" customFormat="1" hidden="1" x14ac:dyDescent="0.25">
      <c r="A103" s="166">
        <v>5</v>
      </c>
      <c r="B103" s="428">
        <v>359</v>
      </c>
      <c r="C103" s="369">
        <v>334</v>
      </c>
      <c r="D103" s="369">
        <v>28</v>
      </c>
      <c r="E103" s="369">
        <v>1</v>
      </c>
      <c r="F103" s="369">
        <v>0</v>
      </c>
      <c r="G103" s="369">
        <v>0</v>
      </c>
      <c r="H103" s="369">
        <v>4</v>
      </c>
      <c r="I103" s="369">
        <v>0</v>
      </c>
      <c r="J103" s="429">
        <v>0</v>
      </c>
      <c r="K103" s="1459">
        <f t="shared" si="8"/>
        <v>726</v>
      </c>
      <c r="L103" s="332">
        <f>SUM(K103/K117)</f>
        <v>5.1300169587337477E-2</v>
      </c>
    </row>
    <row r="104" spans="1:12" s="203" customFormat="1" hidden="1" x14ac:dyDescent="0.25">
      <c r="A104" s="166">
        <v>6</v>
      </c>
      <c r="B104" s="428">
        <v>332</v>
      </c>
      <c r="C104" s="369">
        <v>279</v>
      </c>
      <c r="D104" s="369">
        <v>27</v>
      </c>
      <c r="E104" s="369">
        <v>1</v>
      </c>
      <c r="F104" s="369">
        <v>0</v>
      </c>
      <c r="G104" s="369">
        <v>0</v>
      </c>
      <c r="H104" s="369">
        <v>2</v>
      </c>
      <c r="I104" s="369">
        <v>0</v>
      </c>
      <c r="J104" s="429">
        <v>0</v>
      </c>
      <c r="K104" s="1459">
        <f t="shared" si="8"/>
        <v>641</v>
      </c>
      <c r="L104" s="332">
        <f>SUM(K104/K117)</f>
        <v>4.5293951384963255E-2</v>
      </c>
    </row>
    <row r="105" spans="1:12" s="203" customFormat="1" hidden="1" x14ac:dyDescent="0.25">
      <c r="A105" s="166">
        <v>7</v>
      </c>
      <c r="B105" s="428">
        <v>295</v>
      </c>
      <c r="C105" s="369">
        <v>245</v>
      </c>
      <c r="D105" s="369">
        <v>58</v>
      </c>
      <c r="E105" s="369">
        <v>3</v>
      </c>
      <c r="F105" s="369">
        <v>0</v>
      </c>
      <c r="G105" s="369">
        <v>0</v>
      </c>
      <c r="H105" s="369">
        <v>4</v>
      </c>
      <c r="I105" s="369">
        <v>0</v>
      </c>
      <c r="J105" s="429">
        <v>0</v>
      </c>
      <c r="K105" s="1459">
        <f t="shared" si="8"/>
        <v>605</v>
      </c>
      <c r="L105" s="332">
        <f>SUM(K105/K117)</f>
        <v>4.2750141322781231E-2</v>
      </c>
    </row>
    <row r="106" spans="1:12" s="203" customFormat="1" hidden="1" x14ac:dyDescent="0.25">
      <c r="A106" s="166">
        <v>8</v>
      </c>
      <c r="B106" s="428">
        <v>293</v>
      </c>
      <c r="C106" s="369">
        <v>243</v>
      </c>
      <c r="D106" s="369">
        <v>47</v>
      </c>
      <c r="E106" s="369">
        <v>2</v>
      </c>
      <c r="F106" s="369">
        <v>0</v>
      </c>
      <c r="G106" s="369">
        <v>0</v>
      </c>
      <c r="H106" s="369">
        <v>0</v>
      </c>
      <c r="I106" s="369">
        <v>0</v>
      </c>
      <c r="J106" s="429">
        <v>0</v>
      </c>
      <c r="K106" s="1459">
        <f t="shared" si="8"/>
        <v>585</v>
      </c>
      <c r="L106" s="332">
        <f>SUM(K106/K117)</f>
        <v>4.1336913510457887E-2</v>
      </c>
    </row>
    <row r="107" spans="1:12" s="203" customFormat="1" hidden="1" x14ac:dyDescent="0.25">
      <c r="A107" s="166">
        <v>9</v>
      </c>
      <c r="B107" s="428">
        <v>246</v>
      </c>
      <c r="C107" s="369">
        <v>205</v>
      </c>
      <c r="D107" s="369">
        <v>69</v>
      </c>
      <c r="E107" s="369">
        <v>1</v>
      </c>
      <c r="F107" s="369">
        <v>0</v>
      </c>
      <c r="G107" s="369">
        <v>0</v>
      </c>
      <c r="H107" s="369">
        <v>1</v>
      </c>
      <c r="I107" s="369">
        <v>0</v>
      </c>
      <c r="J107" s="429">
        <v>3</v>
      </c>
      <c r="K107" s="1459">
        <f t="shared" si="8"/>
        <v>525</v>
      </c>
      <c r="L107" s="332">
        <f>SUM(K107/K117)</f>
        <v>3.709723007348785E-2</v>
      </c>
    </row>
    <row r="108" spans="1:12" s="203" customFormat="1" hidden="1" x14ac:dyDescent="0.25">
      <c r="A108" s="166">
        <v>10</v>
      </c>
      <c r="B108" s="428">
        <v>252</v>
      </c>
      <c r="C108" s="369">
        <v>206</v>
      </c>
      <c r="D108" s="369">
        <v>76</v>
      </c>
      <c r="E108" s="369">
        <v>14</v>
      </c>
      <c r="F108" s="369">
        <v>0</v>
      </c>
      <c r="G108" s="369">
        <v>0</v>
      </c>
      <c r="H108" s="369">
        <v>2</v>
      </c>
      <c r="I108" s="369">
        <v>1</v>
      </c>
      <c r="J108" s="429">
        <v>2</v>
      </c>
      <c r="K108" s="1459">
        <f t="shared" si="8"/>
        <v>553</v>
      </c>
      <c r="L108" s="332">
        <f>SUM(K108/K117)</f>
        <v>3.9075749010740533E-2</v>
      </c>
    </row>
    <row r="109" spans="1:12" s="203" customFormat="1" hidden="1" x14ac:dyDescent="0.25">
      <c r="A109" s="166">
        <v>11</v>
      </c>
      <c r="B109" s="428">
        <v>238</v>
      </c>
      <c r="C109" s="369">
        <v>187</v>
      </c>
      <c r="D109" s="369">
        <v>107</v>
      </c>
      <c r="E109" s="369">
        <v>9</v>
      </c>
      <c r="F109" s="369">
        <v>0</v>
      </c>
      <c r="G109" s="369">
        <v>0</v>
      </c>
      <c r="H109" s="369">
        <v>1</v>
      </c>
      <c r="I109" s="369">
        <v>0</v>
      </c>
      <c r="J109" s="429">
        <v>2</v>
      </c>
      <c r="K109" s="1459">
        <f t="shared" si="8"/>
        <v>544</v>
      </c>
      <c r="L109" s="332">
        <f>SUM(K109/K117)</f>
        <v>3.8439796495195022E-2</v>
      </c>
    </row>
    <row r="110" spans="1:12" s="203" customFormat="1" hidden="1" x14ac:dyDescent="0.25">
      <c r="A110" s="166">
        <v>12</v>
      </c>
      <c r="B110" s="428">
        <v>254</v>
      </c>
      <c r="C110" s="369">
        <v>184</v>
      </c>
      <c r="D110" s="369">
        <v>119</v>
      </c>
      <c r="E110" s="369">
        <v>24</v>
      </c>
      <c r="F110" s="369">
        <v>0</v>
      </c>
      <c r="G110" s="369">
        <v>1</v>
      </c>
      <c r="H110" s="369">
        <v>2</v>
      </c>
      <c r="I110" s="369">
        <v>0</v>
      </c>
      <c r="J110" s="429">
        <v>1</v>
      </c>
      <c r="K110" s="1459">
        <f t="shared" si="8"/>
        <v>585</v>
      </c>
      <c r="L110" s="332">
        <f>SUM(K110/K117)</f>
        <v>4.1336913510457887E-2</v>
      </c>
    </row>
    <row r="111" spans="1:12" s="203" customFormat="1" hidden="1" x14ac:dyDescent="0.25">
      <c r="A111" s="166">
        <v>13</v>
      </c>
      <c r="B111" s="428">
        <v>234</v>
      </c>
      <c r="C111" s="369">
        <v>141</v>
      </c>
      <c r="D111" s="369">
        <v>148</v>
      </c>
      <c r="E111" s="369">
        <v>37</v>
      </c>
      <c r="F111" s="369">
        <v>0</v>
      </c>
      <c r="G111" s="369">
        <v>7</v>
      </c>
      <c r="H111" s="369">
        <v>2</v>
      </c>
      <c r="I111" s="369">
        <v>0</v>
      </c>
      <c r="J111" s="429">
        <v>1</v>
      </c>
      <c r="K111" s="1459">
        <f t="shared" si="8"/>
        <v>570</v>
      </c>
      <c r="L111" s="332">
        <f>SUM(K111/K117)</f>
        <v>4.0276992651215378E-2</v>
      </c>
    </row>
    <row r="112" spans="1:12" s="203" customFormat="1" hidden="1" x14ac:dyDescent="0.25">
      <c r="A112" s="166">
        <v>14</v>
      </c>
      <c r="B112" s="428">
        <v>225</v>
      </c>
      <c r="C112" s="369">
        <v>152</v>
      </c>
      <c r="D112" s="369">
        <v>180</v>
      </c>
      <c r="E112" s="369">
        <v>40</v>
      </c>
      <c r="F112" s="369">
        <v>0</v>
      </c>
      <c r="G112" s="369">
        <v>23</v>
      </c>
      <c r="H112" s="369">
        <v>2</v>
      </c>
      <c r="I112" s="369">
        <v>0</v>
      </c>
      <c r="J112" s="429">
        <v>2</v>
      </c>
      <c r="K112" s="1459">
        <f t="shared" si="8"/>
        <v>624</v>
      </c>
      <c r="L112" s="332">
        <f>SUM(K112/K117)</f>
        <v>4.409270774448841E-2</v>
      </c>
    </row>
    <row r="113" spans="1:12" s="203" customFormat="1" hidden="1" x14ac:dyDescent="0.25">
      <c r="A113" s="166">
        <v>15</v>
      </c>
      <c r="B113" s="428">
        <v>202</v>
      </c>
      <c r="C113" s="369">
        <v>134</v>
      </c>
      <c r="D113" s="369">
        <v>192</v>
      </c>
      <c r="E113" s="369">
        <v>86</v>
      </c>
      <c r="F113" s="369">
        <v>0</v>
      </c>
      <c r="G113" s="369">
        <v>42</v>
      </c>
      <c r="H113" s="369">
        <v>1</v>
      </c>
      <c r="I113" s="369">
        <v>0</v>
      </c>
      <c r="J113" s="429">
        <v>2</v>
      </c>
      <c r="K113" s="1459">
        <f t="shared" si="8"/>
        <v>659</v>
      </c>
      <c r="L113" s="332">
        <f>SUM(K113/K117)</f>
        <v>4.656585641605427E-2</v>
      </c>
    </row>
    <row r="114" spans="1:12" s="203" customFormat="1" hidden="1" x14ac:dyDescent="0.25">
      <c r="A114" s="166">
        <v>16</v>
      </c>
      <c r="B114" s="428">
        <v>179</v>
      </c>
      <c r="C114" s="369">
        <v>114</v>
      </c>
      <c r="D114" s="369">
        <v>220</v>
      </c>
      <c r="E114" s="369">
        <v>97</v>
      </c>
      <c r="F114" s="369">
        <v>0</v>
      </c>
      <c r="G114" s="369">
        <v>56</v>
      </c>
      <c r="H114" s="369">
        <v>0</v>
      </c>
      <c r="I114" s="369">
        <v>1</v>
      </c>
      <c r="J114" s="429">
        <v>1</v>
      </c>
      <c r="K114" s="1459">
        <f t="shared" si="8"/>
        <v>668</v>
      </c>
      <c r="L114" s="332">
        <f>SUM(K114/K117)</f>
        <v>4.7201808931599774E-2</v>
      </c>
    </row>
    <row r="115" spans="1:12" s="203" customFormat="1" hidden="1" x14ac:dyDescent="0.25">
      <c r="A115" s="166">
        <v>17</v>
      </c>
      <c r="B115" s="428">
        <v>179</v>
      </c>
      <c r="C115" s="369">
        <v>90</v>
      </c>
      <c r="D115" s="369">
        <v>293</v>
      </c>
      <c r="E115" s="369">
        <v>93</v>
      </c>
      <c r="F115" s="369">
        <v>1</v>
      </c>
      <c r="G115" s="369">
        <v>113</v>
      </c>
      <c r="H115" s="369">
        <v>0</v>
      </c>
      <c r="I115" s="369">
        <v>0</v>
      </c>
      <c r="J115" s="429">
        <v>2</v>
      </c>
      <c r="K115" s="1459">
        <f t="shared" si="8"/>
        <v>771</v>
      </c>
      <c r="L115" s="332">
        <f>SUM(K115/K117)</f>
        <v>5.4479932165065005E-2</v>
      </c>
    </row>
    <row r="116" spans="1:12" s="203" customFormat="1" ht="15.75" hidden="1" thickBot="1" x14ac:dyDescent="0.3">
      <c r="A116" s="167" t="s">
        <v>321</v>
      </c>
      <c r="B116" s="430">
        <v>32</v>
      </c>
      <c r="C116" s="431">
        <v>82</v>
      </c>
      <c r="D116" s="431">
        <v>209</v>
      </c>
      <c r="E116" s="431">
        <v>25</v>
      </c>
      <c r="F116" s="431">
        <v>627</v>
      </c>
      <c r="G116" s="431">
        <v>8</v>
      </c>
      <c r="H116" s="431">
        <v>0</v>
      </c>
      <c r="I116" s="431">
        <v>0</v>
      </c>
      <c r="J116" s="432">
        <v>4</v>
      </c>
      <c r="K116" s="1460">
        <f t="shared" si="8"/>
        <v>987</v>
      </c>
      <c r="L116" s="647">
        <f>SUM(K116/K117)</f>
        <v>6.9742792538157156E-2</v>
      </c>
    </row>
    <row r="117" spans="1:12" s="203" customFormat="1" ht="16.5" hidden="1" thickTop="1" thickBot="1" x14ac:dyDescent="0.3">
      <c r="A117" s="121" t="s">
        <v>26</v>
      </c>
      <c r="B117" s="433">
        <f>SUM(B98:B116)</f>
        <v>5869</v>
      </c>
      <c r="C117" s="434">
        <f t="shared" ref="C117:J117" si="9">SUM(C98:C116)</f>
        <v>5093</v>
      </c>
      <c r="D117" s="434">
        <f t="shared" si="9"/>
        <v>1793</v>
      </c>
      <c r="E117" s="434">
        <f t="shared" si="9"/>
        <v>449</v>
      </c>
      <c r="F117" s="434">
        <f t="shared" si="9"/>
        <v>628</v>
      </c>
      <c r="G117" s="434">
        <f t="shared" si="9"/>
        <v>250</v>
      </c>
      <c r="H117" s="434">
        <f t="shared" si="9"/>
        <v>42</v>
      </c>
      <c r="I117" s="434">
        <f t="shared" si="9"/>
        <v>2</v>
      </c>
      <c r="J117" s="435">
        <f t="shared" si="9"/>
        <v>26</v>
      </c>
      <c r="K117" s="1461">
        <f>SUM(K98:K116)</f>
        <v>14152</v>
      </c>
      <c r="L117" s="648">
        <f>SUM(L98:L116)</f>
        <v>0.99999999999999989</v>
      </c>
    </row>
    <row r="118" spans="1:12" s="203" customFormat="1" ht="15.75" hidden="1" thickBot="1" x14ac:dyDescent="0.3">
      <c r="A118" s="88" t="s">
        <v>132</v>
      </c>
      <c r="B118" s="642">
        <f>SUM(B117/K117)</f>
        <v>0.41471170152628606</v>
      </c>
      <c r="C118" s="643">
        <f>SUM(C117/K117)</f>
        <v>0.3598784624081402</v>
      </c>
      <c r="D118" s="643">
        <f>SUM(D117/K117)</f>
        <v>0.12669587337478802</v>
      </c>
      <c r="E118" s="643">
        <f>SUM(E117/K117)</f>
        <v>3.1726964386659132E-2</v>
      </c>
      <c r="F118" s="643">
        <f>SUM(F117/K117)</f>
        <v>4.437535330695308E-2</v>
      </c>
      <c r="G118" s="643">
        <f>SUM(G117/K117)</f>
        <v>1.7665347654041832E-2</v>
      </c>
      <c r="H118" s="643">
        <f>SUM(H117/K117)</f>
        <v>2.9677784058790278E-3</v>
      </c>
      <c r="I118" s="643">
        <f>SUM(I117/K117)</f>
        <v>1.4132278123233464E-4</v>
      </c>
      <c r="J118" s="644">
        <f>SUM(J117/K117)</f>
        <v>1.8371961560203504E-3</v>
      </c>
      <c r="K118" s="645">
        <f>SUM(B118:J118)</f>
        <v>1</v>
      </c>
      <c r="L118" s="415"/>
    </row>
    <row r="119" spans="1:12" s="203" customFormat="1" ht="16.5" hidden="1" thickBot="1" x14ac:dyDescent="0.3">
      <c r="A119" s="2151" t="s">
        <v>607</v>
      </c>
      <c r="B119" s="2152"/>
      <c r="C119" s="2152"/>
      <c r="D119" s="2152"/>
      <c r="E119" s="2152"/>
      <c r="F119" s="2152"/>
      <c r="G119" s="2152"/>
      <c r="H119" s="2152"/>
      <c r="I119" s="2152"/>
      <c r="J119" s="2152"/>
      <c r="K119" s="2152"/>
      <c r="L119" s="2152"/>
    </row>
    <row r="120" spans="1:12" s="203" customFormat="1" ht="69.75" hidden="1" thickBot="1" x14ac:dyDescent="0.3">
      <c r="A120" s="132"/>
      <c r="B120" s="163" t="s">
        <v>443</v>
      </c>
      <c r="C120" s="164" t="s">
        <v>444</v>
      </c>
      <c r="D120" s="164" t="s">
        <v>445</v>
      </c>
      <c r="E120" s="164" t="s">
        <v>446</v>
      </c>
      <c r="F120" s="164" t="s">
        <v>447</v>
      </c>
      <c r="G120" s="164" t="s">
        <v>567</v>
      </c>
      <c r="H120" s="164" t="s">
        <v>568</v>
      </c>
      <c r="I120" s="164" t="s">
        <v>448</v>
      </c>
      <c r="J120" s="165" t="s">
        <v>449</v>
      </c>
      <c r="K120" s="595" t="s">
        <v>450</v>
      </c>
      <c r="L120" s="595" t="s">
        <v>96</v>
      </c>
    </row>
    <row r="121" spans="1:12" s="203" customFormat="1" ht="14.1" hidden="1" customHeight="1" x14ac:dyDescent="0.25">
      <c r="A121" s="121" t="s">
        <v>131</v>
      </c>
      <c r="B121" s="1162">
        <v>625</v>
      </c>
      <c r="C121" s="1149">
        <v>618</v>
      </c>
      <c r="D121" s="1149">
        <v>5</v>
      </c>
      <c r="E121" s="1149">
        <v>9</v>
      </c>
      <c r="F121" s="1149">
        <v>0</v>
      </c>
      <c r="G121" s="1149">
        <v>0</v>
      </c>
      <c r="H121" s="1149">
        <v>2</v>
      </c>
      <c r="I121" s="1149">
        <v>0</v>
      </c>
      <c r="J121" s="1163">
        <v>1</v>
      </c>
      <c r="K121" s="220">
        <f t="shared" ref="K121:K139" si="10">SUM(B121:J121)</f>
        <v>1260</v>
      </c>
      <c r="L121" s="646">
        <f>SUM(K121/K140)</f>
        <v>8.9096308867204072E-2</v>
      </c>
    </row>
    <row r="122" spans="1:12" s="203" customFormat="1" ht="14.1" hidden="1" customHeight="1" x14ac:dyDescent="0.25">
      <c r="A122" s="166">
        <v>1</v>
      </c>
      <c r="B122" s="1164">
        <v>573</v>
      </c>
      <c r="C122" s="1165">
        <v>608</v>
      </c>
      <c r="D122" s="1165">
        <v>2</v>
      </c>
      <c r="E122" s="1165">
        <v>2</v>
      </c>
      <c r="F122" s="1165">
        <v>0</v>
      </c>
      <c r="G122" s="1165">
        <v>0</v>
      </c>
      <c r="H122" s="1165">
        <v>4</v>
      </c>
      <c r="I122" s="1165">
        <v>0</v>
      </c>
      <c r="J122" s="1166">
        <v>3</v>
      </c>
      <c r="K122" s="221">
        <f t="shared" si="10"/>
        <v>1192</v>
      </c>
      <c r="L122" s="332">
        <f>SUM(K122/K140)</f>
        <v>8.4287936642624808E-2</v>
      </c>
    </row>
    <row r="123" spans="1:12" s="203" customFormat="1" ht="14.1" hidden="1" customHeight="1" x14ac:dyDescent="0.25">
      <c r="A123" s="166">
        <v>2</v>
      </c>
      <c r="B123" s="1164">
        <v>468</v>
      </c>
      <c r="C123" s="1165">
        <v>479</v>
      </c>
      <c r="D123" s="1165">
        <v>3</v>
      </c>
      <c r="E123" s="1165">
        <v>1</v>
      </c>
      <c r="F123" s="1165">
        <v>0</v>
      </c>
      <c r="G123" s="1165">
        <v>0</v>
      </c>
      <c r="H123" s="1165">
        <v>8</v>
      </c>
      <c r="I123" s="1165">
        <v>0</v>
      </c>
      <c r="J123" s="1166">
        <v>0</v>
      </c>
      <c r="K123" s="221">
        <f t="shared" si="10"/>
        <v>959</v>
      </c>
      <c r="L123" s="332">
        <f>SUM(K123/K140)</f>
        <v>6.7812190637816433E-2</v>
      </c>
    </row>
    <row r="124" spans="1:12" s="203" customFormat="1" ht="14.1" hidden="1" customHeight="1" x14ac:dyDescent="0.25">
      <c r="A124" s="166">
        <v>3</v>
      </c>
      <c r="B124" s="1164">
        <v>417</v>
      </c>
      <c r="C124" s="1165">
        <v>430</v>
      </c>
      <c r="D124" s="1165">
        <v>5</v>
      </c>
      <c r="E124" s="1165">
        <v>0</v>
      </c>
      <c r="F124" s="1165">
        <v>0</v>
      </c>
      <c r="G124" s="1165">
        <v>0</v>
      </c>
      <c r="H124" s="1165">
        <v>5</v>
      </c>
      <c r="I124" s="1165">
        <v>0</v>
      </c>
      <c r="J124" s="1166">
        <v>1</v>
      </c>
      <c r="K124" s="221">
        <f t="shared" si="10"/>
        <v>858</v>
      </c>
      <c r="L124" s="332">
        <f>SUM(K124/K140)</f>
        <v>6.0670343657191345E-2</v>
      </c>
    </row>
    <row r="125" spans="1:12" s="203" customFormat="1" ht="14.1" hidden="1" customHeight="1" x14ac:dyDescent="0.25">
      <c r="A125" s="166">
        <v>4</v>
      </c>
      <c r="B125" s="1164">
        <v>367</v>
      </c>
      <c r="C125" s="1165">
        <v>379</v>
      </c>
      <c r="D125" s="1165">
        <v>11</v>
      </c>
      <c r="E125" s="1165">
        <v>2</v>
      </c>
      <c r="F125" s="1165">
        <v>0</v>
      </c>
      <c r="G125" s="1165">
        <v>0</v>
      </c>
      <c r="H125" s="1165">
        <v>4</v>
      </c>
      <c r="I125" s="1165">
        <v>0</v>
      </c>
      <c r="J125" s="1166">
        <v>0</v>
      </c>
      <c r="K125" s="221">
        <f t="shared" si="10"/>
        <v>763</v>
      </c>
      <c r="L125" s="332">
        <f>SUM(K125/K140)</f>
        <v>5.3952764814029136E-2</v>
      </c>
    </row>
    <row r="126" spans="1:12" s="203" customFormat="1" ht="14.1" hidden="1" customHeight="1" x14ac:dyDescent="0.25">
      <c r="A126" s="166">
        <v>5</v>
      </c>
      <c r="B126" s="1164">
        <v>375</v>
      </c>
      <c r="C126" s="1165">
        <v>338</v>
      </c>
      <c r="D126" s="1165">
        <v>23</v>
      </c>
      <c r="E126" s="1165">
        <v>6</v>
      </c>
      <c r="F126" s="1165">
        <v>0</v>
      </c>
      <c r="G126" s="1165">
        <v>0</v>
      </c>
      <c r="H126" s="1165">
        <v>4</v>
      </c>
      <c r="I126" s="1165">
        <v>0</v>
      </c>
      <c r="J126" s="1166">
        <v>2</v>
      </c>
      <c r="K126" s="221">
        <f t="shared" si="10"/>
        <v>748</v>
      </c>
      <c r="L126" s="332">
        <f>SUM(K126/K140)</f>
        <v>5.2892094470371943E-2</v>
      </c>
    </row>
    <row r="127" spans="1:12" s="203" customFormat="1" ht="14.1" hidden="1" customHeight="1" x14ac:dyDescent="0.25">
      <c r="A127" s="166">
        <v>6</v>
      </c>
      <c r="B127" s="1164">
        <v>305</v>
      </c>
      <c r="C127" s="1165">
        <v>305</v>
      </c>
      <c r="D127" s="1165">
        <v>32</v>
      </c>
      <c r="E127" s="1165">
        <v>1</v>
      </c>
      <c r="F127" s="1165">
        <v>0</v>
      </c>
      <c r="G127" s="1165">
        <v>0</v>
      </c>
      <c r="H127" s="1165">
        <v>0</v>
      </c>
      <c r="I127" s="1165">
        <v>0</v>
      </c>
      <c r="J127" s="1166">
        <v>0</v>
      </c>
      <c r="K127" s="221">
        <f t="shared" si="10"/>
        <v>643</v>
      </c>
      <c r="L127" s="332">
        <f>SUM(K127/K140)</f>
        <v>4.5467402064771602E-2</v>
      </c>
    </row>
    <row r="128" spans="1:12" s="203" customFormat="1" ht="14.1" hidden="1" customHeight="1" x14ac:dyDescent="0.25">
      <c r="A128" s="166">
        <v>7</v>
      </c>
      <c r="B128" s="1164">
        <v>319</v>
      </c>
      <c r="C128" s="1165">
        <v>256</v>
      </c>
      <c r="D128" s="1165">
        <v>43</v>
      </c>
      <c r="E128" s="1165">
        <v>5</v>
      </c>
      <c r="F128" s="1165">
        <v>0</v>
      </c>
      <c r="G128" s="1165">
        <v>0</v>
      </c>
      <c r="H128" s="1165">
        <v>4</v>
      </c>
      <c r="I128" s="1165">
        <v>0</v>
      </c>
      <c r="J128" s="1166">
        <v>1</v>
      </c>
      <c r="K128" s="221">
        <f t="shared" si="10"/>
        <v>628</v>
      </c>
      <c r="L128" s="332">
        <f>SUM(K128/K140)</f>
        <v>4.4406731721114409E-2</v>
      </c>
    </row>
    <row r="129" spans="1:12" s="203" customFormat="1" ht="14.1" hidden="1" customHeight="1" x14ac:dyDescent="0.25">
      <c r="A129" s="166">
        <v>8</v>
      </c>
      <c r="B129" s="1164">
        <v>257</v>
      </c>
      <c r="C129" s="1165">
        <v>241</v>
      </c>
      <c r="D129" s="1165">
        <v>42</v>
      </c>
      <c r="E129" s="1165">
        <v>4</v>
      </c>
      <c r="F129" s="1165">
        <v>0</v>
      </c>
      <c r="G129" s="1165">
        <v>0</v>
      </c>
      <c r="H129" s="1165">
        <v>0</v>
      </c>
      <c r="I129" s="1165">
        <v>0</v>
      </c>
      <c r="J129" s="1166">
        <v>2</v>
      </c>
      <c r="K129" s="221">
        <f t="shared" si="10"/>
        <v>546</v>
      </c>
      <c r="L129" s="332">
        <f>SUM(K129/K140)</f>
        <v>3.8608400509121767E-2</v>
      </c>
    </row>
    <row r="130" spans="1:12" s="203" customFormat="1" ht="14.1" hidden="1" customHeight="1" x14ac:dyDescent="0.25">
      <c r="A130" s="166">
        <v>9</v>
      </c>
      <c r="B130" s="1164">
        <v>258</v>
      </c>
      <c r="C130" s="1165">
        <v>236</v>
      </c>
      <c r="D130" s="1165">
        <v>66</v>
      </c>
      <c r="E130" s="1165">
        <v>8</v>
      </c>
      <c r="F130" s="1165">
        <v>0</v>
      </c>
      <c r="G130" s="1165">
        <v>0</v>
      </c>
      <c r="H130" s="1165">
        <v>0</v>
      </c>
      <c r="I130" s="1165">
        <v>0</v>
      </c>
      <c r="J130" s="1166">
        <v>2</v>
      </c>
      <c r="K130" s="221">
        <f t="shared" si="10"/>
        <v>570</v>
      </c>
      <c r="L130" s="332">
        <f>SUM(K130/K140)</f>
        <v>4.0305473058973272E-2</v>
      </c>
    </row>
    <row r="131" spans="1:12" s="203" customFormat="1" ht="14.1" hidden="1" customHeight="1" x14ac:dyDescent="0.25">
      <c r="A131" s="166">
        <v>10</v>
      </c>
      <c r="B131" s="1164">
        <v>274</v>
      </c>
      <c r="C131" s="1165">
        <v>239</v>
      </c>
      <c r="D131" s="1165">
        <v>71</v>
      </c>
      <c r="E131" s="1165">
        <v>3</v>
      </c>
      <c r="F131" s="1165">
        <v>0</v>
      </c>
      <c r="G131" s="1165">
        <v>0</v>
      </c>
      <c r="H131" s="1165">
        <v>2</v>
      </c>
      <c r="I131" s="1165">
        <v>0</v>
      </c>
      <c r="J131" s="1166">
        <v>2</v>
      </c>
      <c r="K131" s="221">
        <f t="shared" si="10"/>
        <v>591</v>
      </c>
      <c r="L131" s="332">
        <f>SUM(K131/K140)</f>
        <v>4.1790411540093338E-2</v>
      </c>
    </row>
    <row r="132" spans="1:12" s="203" customFormat="1" ht="14.1" hidden="1" customHeight="1" x14ac:dyDescent="0.25">
      <c r="A132" s="166">
        <v>11</v>
      </c>
      <c r="B132" s="1164">
        <v>228</v>
      </c>
      <c r="C132" s="1165">
        <v>195</v>
      </c>
      <c r="D132" s="1165">
        <v>88</v>
      </c>
      <c r="E132" s="1165">
        <v>15</v>
      </c>
      <c r="F132" s="1165">
        <v>0</v>
      </c>
      <c r="G132" s="1165">
        <v>0</v>
      </c>
      <c r="H132" s="1165">
        <v>1</v>
      </c>
      <c r="I132" s="1165">
        <v>0</v>
      </c>
      <c r="J132" s="1166">
        <v>1</v>
      </c>
      <c r="K132" s="221">
        <f t="shared" si="10"/>
        <v>528</v>
      </c>
      <c r="L132" s="332">
        <f>SUM(K132/K140)</f>
        <v>3.7335596096733134E-2</v>
      </c>
    </row>
    <row r="133" spans="1:12" s="203" customFormat="1" ht="14.1" hidden="1" customHeight="1" x14ac:dyDescent="0.25">
      <c r="A133" s="166">
        <v>12</v>
      </c>
      <c r="B133" s="1164">
        <v>260</v>
      </c>
      <c r="C133" s="1165">
        <v>178</v>
      </c>
      <c r="D133" s="1165">
        <v>111</v>
      </c>
      <c r="E133" s="1165">
        <v>25</v>
      </c>
      <c r="F133" s="1165">
        <v>0</v>
      </c>
      <c r="G133" s="1165">
        <v>1</v>
      </c>
      <c r="H133" s="1165">
        <v>2</v>
      </c>
      <c r="I133" s="1165">
        <v>0</v>
      </c>
      <c r="J133" s="1166">
        <v>3</v>
      </c>
      <c r="K133" s="221">
        <f t="shared" si="10"/>
        <v>580</v>
      </c>
      <c r="L133" s="332">
        <f>SUM(K133/K140)</f>
        <v>4.1012586621411398E-2</v>
      </c>
    </row>
    <row r="134" spans="1:12" s="203" customFormat="1" ht="14.1" hidden="1" customHeight="1" x14ac:dyDescent="0.25">
      <c r="A134" s="166">
        <v>13</v>
      </c>
      <c r="B134" s="1164">
        <v>213</v>
      </c>
      <c r="C134" s="1165">
        <v>174</v>
      </c>
      <c r="D134" s="1165">
        <v>157</v>
      </c>
      <c r="E134" s="1165">
        <v>36</v>
      </c>
      <c r="F134" s="1165">
        <v>0</v>
      </c>
      <c r="G134" s="1165">
        <v>4</v>
      </c>
      <c r="H134" s="1165">
        <v>3</v>
      </c>
      <c r="I134" s="1165">
        <v>0</v>
      </c>
      <c r="J134" s="1166">
        <v>3</v>
      </c>
      <c r="K134" s="221">
        <f t="shared" si="10"/>
        <v>590</v>
      </c>
      <c r="L134" s="332">
        <f>SUM(K134/K140)</f>
        <v>4.1719700183849524E-2</v>
      </c>
    </row>
    <row r="135" spans="1:12" s="203" customFormat="1" ht="14.1" hidden="1" customHeight="1" x14ac:dyDescent="0.25">
      <c r="A135" s="166">
        <v>14</v>
      </c>
      <c r="B135" s="1164">
        <v>195</v>
      </c>
      <c r="C135" s="1165">
        <v>156</v>
      </c>
      <c r="D135" s="1165">
        <v>173</v>
      </c>
      <c r="E135" s="1165">
        <v>69</v>
      </c>
      <c r="F135" s="1165">
        <v>0</v>
      </c>
      <c r="G135" s="1165">
        <v>19</v>
      </c>
      <c r="H135" s="1165">
        <v>2</v>
      </c>
      <c r="I135" s="1165">
        <v>0</v>
      </c>
      <c r="J135" s="1166">
        <v>5</v>
      </c>
      <c r="K135" s="221">
        <f t="shared" si="10"/>
        <v>619</v>
      </c>
      <c r="L135" s="332">
        <f>SUM(K135/K140)</f>
        <v>4.3770329514920096E-2</v>
      </c>
    </row>
    <row r="136" spans="1:12" s="203" customFormat="1" ht="14.1" hidden="1" customHeight="1" x14ac:dyDescent="0.25">
      <c r="A136" s="166">
        <v>15</v>
      </c>
      <c r="B136" s="1164">
        <v>180</v>
      </c>
      <c r="C136" s="1165">
        <v>119</v>
      </c>
      <c r="D136" s="1165">
        <v>196</v>
      </c>
      <c r="E136" s="1165">
        <v>82</v>
      </c>
      <c r="F136" s="1165">
        <v>0</v>
      </c>
      <c r="G136" s="1165">
        <v>33</v>
      </c>
      <c r="H136" s="1165">
        <v>1</v>
      </c>
      <c r="I136" s="1165">
        <v>1</v>
      </c>
      <c r="J136" s="1166">
        <v>5</v>
      </c>
      <c r="K136" s="221">
        <f t="shared" si="10"/>
        <v>617</v>
      </c>
      <c r="L136" s="332">
        <f>SUM(K136/K140)</f>
        <v>4.362890680243247E-2</v>
      </c>
    </row>
    <row r="137" spans="1:12" s="203" customFormat="1" ht="14.1" hidden="1" customHeight="1" x14ac:dyDescent="0.25">
      <c r="A137" s="166">
        <v>16</v>
      </c>
      <c r="B137" s="1164">
        <v>162</v>
      </c>
      <c r="C137" s="1165">
        <v>117</v>
      </c>
      <c r="D137" s="1165">
        <v>253</v>
      </c>
      <c r="E137" s="1165">
        <v>115</v>
      </c>
      <c r="F137" s="1165">
        <v>0</v>
      </c>
      <c r="G137" s="1165">
        <v>69</v>
      </c>
      <c r="H137" s="1165">
        <v>1</v>
      </c>
      <c r="I137" s="1165">
        <v>0</v>
      </c>
      <c r="J137" s="1166">
        <v>9</v>
      </c>
      <c r="K137" s="221">
        <f t="shared" si="10"/>
        <v>726</v>
      </c>
      <c r="L137" s="332">
        <f>SUM(K137/K140)</f>
        <v>5.1336444633008065E-2</v>
      </c>
    </row>
    <row r="138" spans="1:12" s="203" customFormat="1" ht="14.1" hidden="1" customHeight="1" x14ac:dyDescent="0.25">
      <c r="A138" s="166">
        <v>17</v>
      </c>
      <c r="B138" s="1164">
        <v>166</v>
      </c>
      <c r="C138" s="1165">
        <v>109</v>
      </c>
      <c r="D138" s="1165">
        <v>322</v>
      </c>
      <c r="E138" s="1165">
        <v>88</v>
      </c>
      <c r="F138" s="1165">
        <v>3</v>
      </c>
      <c r="G138" s="1165">
        <v>104</v>
      </c>
      <c r="H138" s="1165">
        <v>1</v>
      </c>
      <c r="I138" s="1165">
        <v>0</v>
      </c>
      <c r="J138" s="1166">
        <v>5</v>
      </c>
      <c r="K138" s="221">
        <f t="shared" si="10"/>
        <v>798</v>
      </c>
      <c r="L138" s="332">
        <f>SUM(K138/K140)</f>
        <v>5.6427662282562581E-2</v>
      </c>
    </row>
    <row r="139" spans="1:12" s="203" customFormat="1" ht="14.1" hidden="1" customHeight="1" thickBot="1" x14ac:dyDescent="0.3">
      <c r="A139" s="167" t="s">
        <v>321</v>
      </c>
      <c r="B139" s="1167">
        <v>40</v>
      </c>
      <c r="C139" s="1168">
        <v>91</v>
      </c>
      <c r="D139" s="1168">
        <v>180</v>
      </c>
      <c r="E139" s="1168">
        <v>44</v>
      </c>
      <c r="F139" s="1168">
        <v>541</v>
      </c>
      <c r="G139" s="1168">
        <v>14</v>
      </c>
      <c r="H139" s="1168">
        <v>0</v>
      </c>
      <c r="I139" s="1168">
        <v>1</v>
      </c>
      <c r="J139" s="1169">
        <v>15</v>
      </c>
      <c r="K139" s="222">
        <f t="shared" si="10"/>
        <v>926</v>
      </c>
      <c r="L139" s="647">
        <f>SUM(K139/K140)</f>
        <v>6.5478715881770608E-2</v>
      </c>
    </row>
    <row r="140" spans="1:12" s="203" customFormat="1" ht="16.5" hidden="1" customHeight="1" thickTop="1" thickBot="1" x14ac:dyDescent="0.3">
      <c r="A140" s="121" t="s">
        <v>26</v>
      </c>
      <c r="B140" s="296">
        <f>SUM(B121:B139)</f>
        <v>5682</v>
      </c>
      <c r="C140" s="297">
        <f t="shared" ref="C140:J140" si="11">SUM(C121:C139)</f>
        <v>5268</v>
      </c>
      <c r="D140" s="297">
        <f t="shared" si="11"/>
        <v>1783</v>
      </c>
      <c r="E140" s="297">
        <f t="shared" si="11"/>
        <v>515</v>
      </c>
      <c r="F140" s="297">
        <f t="shared" si="11"/>
        <v>544</v>
      </c>
      <c r="G140" s="297">
        <f t="shared" si="11"/>
        <v>244</v>
      </c>
      <c r="H140" s="297">
        <f t="shared" si="11"/>
        <v>44</v>
      </c>
      <c r="I140" s="297">
        <f t="shared" si="11"/>
        <v>2</v>
      </c>
      <c r="J140" s="298">
        <f t="shared" si="11"/>
        <v>60</v>
      </c>
      <c r="K140" s="219">
        <f>SUM(K121:K139)</f>
        <v>14142</v>
      </c>
      <c r="L140" s="648">
        <f>SUM(L121:L139)</f>
        <v>0.99999999999999989</v>
      </c>
    </row>
    <row r="141" spans="1:12" s="203" customFormat="1" ht="16.5" hidden="1" customHeight="1" thickBot="1" x14ac:dyDescent="0.3">
      <c r="A141" s="88" t="s">
        <v>132</v>
      </c>
      <c r="B141" s="643">
        <f>SUM(B140/K140)</f>
        <v>0.4017819261773441</v>
      </c>
      <c r="C141" s="643">
        <f>SUM(C140/K140)</f>
        <v>0.37250742469240561</v>
      </c>
      <c r="D141" s="643">
        <f>SUM(D140/K140)</f>
        <v>0.12607834818271815</v>
      </c>
      <c r="E141" s="643">
        <f>SUM(E140/K140)</f>
        <v>3.6416348465563568E-2</v>
      </c>
      <c r="F141" s="643">
        <f>SUM(F140/K140)</f>
        <v>3.846697779663414E-2</v>
      </c>
      <c r="G141" s="643">
        <f>SUM(G140/K140)</f>
        <v>1.7253570923490311E-2</v>
      </c>
      <c r="H141" s="643">
        <f>SUM(H140/K140)</f>
        <v>3.1112996747277612E-3</v>
      </c>
      <c r="I141" s="643">
        <f>SUM(I140/K140)</f>
        <v>1.414227124876255E-4</v>
      </c>
      <c r="J141" s="644">
        <f>SUM(J140/K140)</f>
        <v>4.2426813746287654E-3</v>
      </c>
      <c r="K141" s="645">
        <f>SUM(B141:J141)</f>
        <v>1</v>
      </c>
      <c r="L141" s="415"/>
    </row>
    <row r="142" spans="1:12" s="203" customFormat="1" ht="16.5" hidden="1" thickBot="1" x14ac:dyDescent="0.3">
      <c r="A142" s="2151" t="s">
        <v>694</v>
      </c>
      <c r="B142" s="2152"/>
      <c r="C142" s="2152"/>
      <c r="D142" s="2152"/>
      <c r="E142" s="2152"/>
      <c r="F142" s="2152"/>
      <c r="G142" s="2152"/>
      <c r="H142" s="2152"/>
      <c r="I142" s="2152"/>
      <c r="J142" s="2152"/>
      <c r="K142" s="2152"/>
      <c r="L142" s="2152"/>
    </row>
    <row r="143" spans="1:12" s="203" customFormat="1" ht="69.75" hidden="1" thickBot="1" x14ac:dyDescent="0.3">
      <c r="A143" s="132"/>
      <c r="B143" s="163" t="s">
        <v>443</v>
      </c>
      <c r="C143" s="164" t="s">
        <v>444</v>
      </c>
      <c r="D143" s="164" t="s">
        <v>445</v>
      </c>
      <c r="E143" s="164" t="s">
        <v>446</v>
      </c>
      <c r="F143" s="164" t="s">
        <v>447</v>
      </c>
      <c r="G143" s="164" t="s">
        <v>582</v>
      </c>
      <c r="H143" s="164" t="s">
        <v>568</v>
      </c>
      <c r="I143" s="164" t="s">
        <v>448</v>
      </c>
      <c r="J143" s="165" t="s">
        <v>449</v>
      </c>
      <c r="K143" s="595" t="s">
        <v>450</v>
      </c>
      <c r="L143" s="595" t="s">
        <v>96</v>
      </c>
    </row>
    <row r="144" spans="1:12" s="203" customFormat="1" hidden="1" x14ac:dyDescent="0.25">
      <c r="A144" s="121" t="s">
        <v>131</v>
      </c>
      <c r="B144" s="1162">
        <v>521</v>
      </c>
      <c r="C144" s="1149">
        <v>695</v>
      </c>
      <c r="D144" s="1149">
        <v>5</v>
      </c>
      <c r="E144" s="1149">
        <v>4</v>
      </c>
      <c r="F144" s="1149">
        <v>0</v>
      </c>
      <c r="G144" s="1149">
        <v>0</v>
      </c>
      <c r="H144" s="1149">
        <v>6</v>
      </c>
      <c r="I144" s="1149">
        <v>0</v>
      </c>
      <c r="J144" s="1163">
        <v>4</v>
      </c>
      <c r="K144" s="220">
        <f t="shared" ref="K144:K162" si="12">SUM(B144:J144)</f>
        <v>1235</v>
      </c>
      <c r="L144" s="646">
        <f>SUM(K144/K163)</f>
        <v>8.6941217881027807E-2</v>
      </c>
    </row>
    <row r="145" spans="1:12" s="203" customFormat="1" hidden="1" x14ac:dyDescent="0.25">
      <c r="A145" s="166">
        <v>1</v>
      </c>
      <c r="B145" s="1164">
        <v>500</v>
      </c>
      <c r="C145" s="1165">
        <v>675</v>
      </c>
      <c r="D145" s="1165">
        <v>3</v>
      </c>
      <c r="E145" s="1165">
        <v>2</v>
      </c>
      <c r="F145" s="1165">
        <v>0</v>
      </c>
      <c r="G145" s="1165">
        <v>0</v>
      </c>
      <c r="H145" s="1165">
        <v>6</v>
      </c>
      <c r="I145" s="1165">
        <v>2</v>
      </c>
      <c r="J145" s="1166">
        <v>1</v>
      </c>
      <c r="K145" s="221">
        <f t="shared" si="12"/>
        <v>1189</v>
      </c>
      <c r="L145" s="332">
        <f>SUM(K145/K163)</f>
        <v>8.370292150651179E-2</v>
      </c>
    </row>
    <row r="146" spans="1:12" s="203" customFormat="1" hidden="1" x14ac:dyDescent="0.25">
      <c r="A146" s="166">
        <v>2</v>
      </c>
      <c r="B146" s="1164">
        <v>406</v>
      </c>
      <c r="C146" s="1165">
        <v>524</v>
      </c>
      <c r="D146" s="1165">
        <v>1</v>
      </c>
      <c r="E146" s="1165">
        <v>3</v>
      </c>
      <c r="F146" s="1165">
        <v>0</v>
      </c>
      <c r="G146" s="1165">
        <v>0</v>
      </c>
      <c r="H146" s="1165">
        <v>2</v>
      </c>
      <c r="I146" s="1165">
        <v>1</v>
      </c>
      <c r="J146" s="1166">
        <v>1</v>
      </c>
      <c r="K146" s="221">
        <f t="shared" si="12"/>
        <v>938</v>
      </c>
      <c r="L146" s="332">
        <f>SUM(K146/K163)</f>
        <v>6.6033086941217886E-2</v>
      </c>
    </row>
    <row r="147" spans="1:12" s="203" customFormat="1" hidden="1" x14ac:dyDescent="0.25">
      <c r="A147" s="166">
        <v>3</v>
      </c>
      <c r="B147" s="1164">
        <v>354</v>
      </c>
      <c r="C147" s="1165">
        <v>478</v>
      </c>
      <c r="D147" s="1165">
        <v>6</v>
      </c>
      <c r="E147" s="1165">
        <v>4</v>
      </c>
      <c r="F147" s="1165">
        <v>0</v>
      </c>
      <c r="G147" s="1165">
        <v>0</v>
      </c>
      <c r="H147" s="1165">
        <v>6</v>
      </c>
      <c r="I147" s="1165">
        <v>0</v>
      </c>
      <c r="J147" s="1166">
        <v>1</v>
      </c>
      <c r="K147" s="221">
        <f t="shared" si="12"/>
        <v>849</v>
      </c>
      <c r="L147" s="332">
        <v>5.8999999999999997E-2</v>
      </c>
    </row>
    <row r="148" spans="1:12" s="203" customFormat="1" hidden="1" x14ac:dyDescent="0.25">
      <c r="A148" s="166">
        <v>4</v>
      </c>
      <c r="B148" s="1164">
        <v>353</v>
      </c>
      <c r="C148" s="1165">
        <v>417</v>
      </c>
      <c r="D148" s="1165">
        <v>13</v>
      </c>
      <c r="E148" s="1165">
        <v>6</v>
      </c>
      <c r="F148" s="1165">
        <v>0</v>
      </c>
      <c r="G148" s="1165">
        <v>0</v>
      </c>
      <c r="H148" s="1165">
        <v>2</v>
      </c>
      <c r="I148" s="1165">
        <v>0</v>
      </c>
      <c r="J148" s="1166">
        <v>0</v>
      </c>
      <c r="K148" s="221">
        <f t="shared" si="12"/>
        <v>791</v>
      </c>
      <c r="L148" s="332">
        <f>SUM(K148/K163)</f>
        <v>5.5684618092221048E-2</v>
      </c>
    </row>
    <row r="149" spans="1:12" s="203" customFormat="1" hidden="1" x14ac:dyDescent="0.25">
      <c r="A149" s="166">
        <v>5</v>
      </c>
      <c r="B149" s="1164">
        <v>310</v>
      </c>
      <c r="C149" s="1165">
        <v>385</v>
      </c>
      <c r="D149" s="1165">
        <v>16</v>
      </c>
      <c r="E149" s="1165">
        <v>2</v>
      </c>
      <c r="F149" s="1165">
        <v>0</v>
      </c>
      <c r="G149" s="1165">
        <v>0</v>
      </c>
      <c r="H149" s="1165">
        <v>4</v>
      </c>
      <c r="I149" s="1165">
        <v>0</v>
      </c>
      <c r="J149" s="1166">
        <v>1</v>
      </c>
      <c r="K149" s="221">
        <f t="shared" si="12"/>
        <v>718</v>
      </c>
      <c r="L149" s="332">
        <f>SUM(K149/K163)</f>
        <v>5.0545582541358679E-2</v>
      </c>
    </row>
    <row r="150" spans="1:12" s="203" customFormat="1" hidden="1" x14ac:dyDescent="0.25">
      <c r="A150" s="166">
        <v>6</v>
      </c>
      <c r="B150" s="1164">
        <v>310</v>
      </c>
      <c r="C150" s="1165">
        <v>333</v>
      </c>
      <c r="D150" s="1165">
        <v>24</v>
      </c>
      <c r="E150" s="1165">
        <v>7</v>
      </c>
      <c r="F150" s="1165">
        <v>0</v>
      </c>
      <c r="G150" s="1165">
        <v>0</v>
      </c>
      <c r="H150" s="1165">
        <v>3</v>
      </c>
      <c r="I150" s="1165">
        <v>0</v>
      </c>
      <c r="J150" s="1166">
        <v>3</v>
      </c>
      <c r="K150" s="221">
        <f t="shared" si="12"/>
        <v>680</v>
      </c>
      <c r="L150" s="332">
        <f>SUM(K150/K163)</f>
        <v>4.7870468145019357E-2</v>
      </c>
    </row>
    <row r="151" spans="1:12" s="203" customFormat="1" hidden="1" x14ac:dyDescent="0.25">
      <c r="A151" s="166">
        <v>7</v>
      </c>
      <c r="B151" s="1164">
        <v>285</v>
      </c>
      <c r="C151" s="1165">
        <v>312</v>
      </c>
      <c r="D151" s="1165">
        <v>31</v>
      </c>
      <c r="E151" s="1165">
        <v>6</v>
      </c>
      <c r="F151" s="1165">
        <v>0</v>
      </c>
      <c r="G151" s="1165">
        <v>0</v>
      </c>
      <c r="H151" s="1165">
        <v>2</v>
      </c>
      <c r="I151" s="1165">
        <v>1</v>
      </c>
      <c r="J151" s="1166">
        <v>2</v>
      </c>
      <c r="K151" s="221">
        <f t="shared" si="12"/>
        <v>639</v>
      </c>
      <c r="L151" s="332">
        <f>SUM(K151/K163)</f>
        <v>4.4984160506863782E-2</v>
      </c>
    </row>
    <row r="152" spans="1:12" s="203" customFormat="1" hidden="1" x14ac:dyDescent="0.25">
      <c r="A152" s="166">
        <v>8</v>
      </c>
      <c r="B152" s="1164">
        <v>230</v>
      </c>
      <c r="C152" s="1165">
        <v>288</v>
      </c>
      <c r="D152" s="1165">
        <v>40</v>
      </c>
      <c r="E152" s="1165">
        <v>9</v>
      </c>
      <c r="F152" s="1165">
        <v>0</v>
      </c>
      <c r="G152" s="1165">
        <v>0</v>
      </c>
      <c r="H152" s="1165">
        <v>1</v>
      </c>
      <c r="I152" s="1165">
        <v>0</v>
      </c>
      <c r="J152" s="1166">
        <v>1</v>
      </c>
      <c r="K152" s="221">
        <f t="shared" si="12"/>
        <v>569</v>
      </c>
      <c r="L152" s="332">
        <f>SUM(K152/K163)</f>
        <v>4.0056318197817672E-2</v>
      </c>
    </row>
    <row r="153" spans="1:12" s="203" customFormat="1" hidden="1" x14ac:dyDescent="0.25">
      <c r="A153" s="166">
        <v>9</v>
      </c>
      <c r="B153" s="1164">
        <v>226</v>
      </c>
      <c r="C153" s="1165">
        <v>301</v>
      </c>
      <c r="D153" s="1165">
        <v>58</v>
      </c>
      <c r="E153" s="1165">
        <v>7</v>
      </c>
      <c r="F153" s="1165">
        <v>0</v>
      </c>
      <c r="G153" s="1165">
        <v>0</v>
      </c>
      <c r="H153" s="1165">
        <v>1</v>
      </c>
      <c r="I153" s="1165">
        <v>0</v>
      </c>
      <c r="J153" s="1166">
        <v>2</v>
      </c>
      <c r="K153" s="221">
        <f t="shared" si="12"/>
        <v>595</v>
      </c>
      <c r="L153" s="332">
        <f>SUM(K153/K163)</f>
        <v>4.1886659626891941E-2</v>
      </c>
    </row>
    <row r="154" spans="1:12" s="203" customFormat="1" hidden="1" x14ac:dyDescent="0.25">
      <c r="A154" s="166">
        <v>10</v>
      </c>
      <c r="B154" s="1164">
        <v>219</v>
      </c>
      <c r="C154" s="1165">
        <v>266</v>
      </c>
      <c r="D154" s="1165">
        <v>64</v>
      </c>
      <c r="E154" s="1165">
        <v>7</v>
      </c>
      <c r="F154" s="1165">
        <v>0</v>
      </c>
      <c r="G154" s="1165">
        <v>0</v>
      </c>
      <c r="H154" s="1165">
        <v>0</v>
      </c>
      <c r="I154" s="1165">
        <v>0</v>
      </c>
      <c r="J154" s="1166">
        <v>2</v>
      </c>
      <c r="K154" s="221">
        <f t="shared" si="12"/>
        <v>558</v>
      </c>
      <c r="L154" s="332">
        <f>SUM(K154/K163)</f>
        <v>3.928194297782471E-2</v>
      </c>
    </row>
    <row r="155" spans="1:12" s="203" customFormat="1" hidden="1" x14ac:dyDescent="0.25">
      <c r="A155" s="166">
        <v>11</v>
      </c>
      <c r="B155" s="1164">
        <v>237</v>
      </c>
      <c r="C155" s="1165">
        <v>248</v>
      </c>
      <c r="D155" s="1165">
        <v>81</v>
      </c>
      <c r="E155" s="1165">
        <v>16</v>
      </c>
      <c r="F155" s="1165">
        <v>0</v>
      </c>
      <c r="G155" s="1165">
        <v>0</v>
      </c>
      <c r="H155" s="1165">
        <v>0</v>
      </c>
      <c r="I155" s="1165">
        <v>2</v>
      </c>
      <c r="J155" s="1166">
        <v>0</v>
      </c>
      <c r="K155" s="221">
        <f t="shared" si="12"/>
        <v>584</v>
      </c>
      <c r="L155" s="332">
        <f>SUM(K155/K163)</f>
        <v>4.1112284406898979E-2</v>
      </c>
    </row>
    <row r="156" spans="1:12" s="203" customFormat="1" hidden="1" x14ac:dyDescent="0.25">
      <c r="A156" s="166">
        <v>12</v>
      </c>
      <c r="B156" s="1164">
        <v>213</v>
      </c>
      <c r="C156" s="1165">
        <v>224</v>
      </c>
      <c r="D156" s="1165">
        <v>129</v>
      </c>
      <c r="E156" s="1165">
        <v>34</v>
      </c>
      <c r="F156" s="1165">
        <v>0</v>
      </c>
      <c r="G156" s="1165">
        <v>2</v>
      </c>
      <c r="H156" s="1165">
        <v>1</v>
      </c>
      <c r="I156" s="1165">
        <v>0</v>
      </c>
      <c r="J156" s="1166">
        <v>1</v>
      </c>
      <c r="K156" s="221">
        <f t="shared" si="12"/>
        <v>604</v>
      </c>
      <c r="L156" s="332">
        <f>SUM(K156/K163)</f>
        <v>4.2520239352340727E-2</v>
      </c>
    </row>
    <row r="157" spans="1:12" s="203" customFormat="1" hidden="1" x14ac:dyDescent="0.25">
      <c r="A157" s="166">
        <v>13</v>
      </c>
      <c r="B157" s="1164">
        <v>193</v>
      </c>
      <c r="C157" s="1165">
        <v>213</v>
      </c>
      <c r="D157" s="1165">
        <v>159</v>
      </c>
      <c r="E157" s="1165">
        <v>29</v>
      </c>
      <c r="F157" s="1165">
        <v>0</v>
      </c>
      <c r="G157" s="1165">
        <v>1</v>
      </c>
      <c r="H157" s="1165">
        <v>1</v>
      </c>
      <c r="I157" s="1165">
        <v>0</v>
      </c>
      <c r="J157" s="1166">
        <v>4</v>
      </c>
      <c r="K157" s="221">
        <f t="shared" si="12"/>
        <v>600</v>
      </c>
      <c r="L157" s="332">
        <f>SUM(K157/K163)</f>
        <v>4.2238648363252376E-2</v>
      </c>
    </row>
    <row r="158" spans="1:12" s="203" customFormat="1" hidden="1" x14ac:dyDescent="0.25">
      <c r="A158" s="166">
        <v>14</v>
      </c>
      <c r="B158" s="1164">
        <v>178</v>
      </c>
      <c r="C158" s="1165">
        <v>191</v>
      </c>
      <c r="D158" s="1165">
        <v>179</v>
      </c>
      <c r="E158" s="1165">
        <v>70</v>
      </c>
      <c r="F158" s="1165">
        <v>0</v>
      </c>
      <c r="G158" s="1165">
        <v>16</v>
      </c>
      <c r="H158" s="1165">
        <v>4</v>
      </c>
      <c r="I158" s="1165">
        <v>2</v>
      </c>
      <c r="J158" s="1166">
        <v>4</v>
      </c>
      <c r="K158" s="221">
        <f t="shared" si="12"/>
        <v>644</v>
      </c>
      <c r="L158" s="332">
        <f>SUM(K158/K163)</f>
        <v>4.5336149243224218E-2</v>
      </c>
    </row>
    <row r="159" spans="1:12" s="203" customFormat="1" hidden="1" x14ac:dyDescent="0.25">
      <c r="A159" s="166">
        <v>15</v>
      </c>
      <c r="B159" s="1164">
        <v>160</v>
      </c>
      <c r="C159" s="1165">
        <v>160</v>
      </c>
      <c r="D159" s="1165">
        <v>192</v>
      </c>
      <c r="E159" s="1165">
        <v>93</v>
      </c>
      <c r="F159" s="1165">
        <v>0</v>
      </c>
      <c r="G159" s="1165">
        <v>40</v>
      </c>
      <c r="H159" s="1165">
        <v>3</v>
      </c>
      <c r="I159" s="1165">
        <v>0</v>
      </c>
      <c r="J159" s="1166">
        <v>1</v>
      </c>
      <c r="K159" s="221">
        <f t="shared" si="12"/>
        <v>649</v>
      </c>
      <c r="L159" s="332">
        <f>SUM(K159/K163)</f>
        <v>4.5688137979584653E-2</v>
      </c>
    </row>
    <row r="160" spans="1:12" s="203" customFormat="1" hidden="1" x14ac:dyDescent="0.25">
      <c r="A160" s="166">
        <v>16</v>
      </c>
      <c r="B160" s="1164">
        <v>107</v>
      </c>
      <c r="C160" s="1165">
        <v>155</v>
      </c>
      <c r="D160" s="1165">
        <v>250</v>
      </c>
      <c r="E160" s="1165">
        <v>123</v>
      </c>
      <c r="F160" s="1165">
        <v>0</v>
      </c>
      <c r="G160" s="1165">
        <v>54</v>
      </c>
      <c r="H160" s="1165">
        <v>1</v>
      </c>
      <c r="I160" s="1165">
        <v>2</v>
      </c>
      <c r="J160" s="1166">
        <v>3</v>
      </c>
      <c r="K160" s="221">
        <f t="shared" si="12"/>
        <v>695</v>
      </c>
      <c r="L160" s="332">
        <f>SUM(K160/K163)</f>
        <v>4.892643435410067E-2</v>
      </c>
    </row>
    <row r="161" spans="1:12" s="203" customFormat="1" hidden="1" x14ac:dyDescent="0.25">
      <c r="A161" s="166">
        <v>17</v>
      </c>
      <c r="B161" s="1164">
        <v>130</v>
      </c>
      <c r="C161" s="1165">
        <v>155</v>
      </c>
      <c r="D161" s="1165">
        <v>297</v>
      </c>
      <c r="E161" s="1165">
        <v>140</v>
      </c>
      <c r="F161" s="1165">
        <v>1</v>
      </c>
      <c r="G161" s="1165">
        <v>93</v>
      </c>
      <c r="H161" s="1165">
        <v>4</v>
      </c>
      <c r="I161" s="1165">
        <v>1</v>
      </c>
      <c r="J161" s="1166">
        <v>3</v>
      </c>
      <c r="K161" s="221">
        <f t="shared" si="12"/>
        <v>824</v>
      </c>
      <c r="L161" s="332">
        <f>SUM(K161/K163)</f>
        <v>5.8007743752199928E-2</v>
      </c>
    </row>
    <row r="162" spans="1:12" s="203" customFormat="1" ht="15.75" hidden="1" thickBot="1" x14ac:dyDescent="0.3">
      <c r="A162" s="167" t="s">
        <v>321</v>
      </c>
      <c r="B162" s="1167">
        <v>30</v>
      </c>
      <c r="C162" s="1168">
        <v>96</v>
      </c>
      <c r="D162" s="1168">
        <v>178</v>
      </c>
      <c r="E162" s="1168">
        <v>44</v>
      </c>
      <c r="F162" s="1168">
        <v>477</v>
      </c>
      <c r="G162" s="1168">
        <v>4</v>
      </c>
      <c r="H162" s="1168">
        <v>0</v>
      </c>
      <c r="I162" s="1168">
        <v>1</v>
      </c>
      <c r="J162" s="1169">
        <v>14</v>
      </c>
      <c r="K162" s="222">
        <f t="shared" si="12"/>
        <v>844</v>
      </c>
      <c r="L162" s="647">
        <f>SUM(K162/K163)</f>
        <v>5.9415698697641676E-2</v>
      </c>
    </row>
    <row r="163" spans="1:12" s="203" customFormat="1" ht="16.5" hidden="1" thickTop="1" thickBot="1" x14ac:dyDescent="0.3">
      <c r="A163" s="121" t="s">
        <v>26</v>
      </c>
      <c r="B163" s="296">
        <f>SUM(B144:B162)</f>
        <v>4962</v>
      </c>
      <c r="C163" s="297">
        <f t="shared" ref="C163:J163" si="13">SUM(C144:C162)</f>
        <v>6116</v>
      </c>
      <c r="D163" s="297">
        <f t="shared" si="13"/>
        <v>1726</v>
      </c>
      <c r="E163" s="297">
        <f t="shared" si="13"/>
        <v>606</v>
      </c>
      <c r="F163" s="297">
        <f t="shared" si="13"/>
        <v>478</v>
      </c>
      <c r="G163" s="297">
        <f>SUM(G144:G162)</f>
        <v>210</v>
      </c>
      <c r="H163" s="297">
        <f t="shared" si="13"/>
        <v>47</v>
      </c>
      <c r="I163" s="297">
        <f t="shared" si="13"/>
        <v>12</v>
      </c>
      <c r="J163" s="298">
        <f t="shared" si="13"/>
        <v>48</v>
      </c>
      <c r="K163" s="219">
        <f>SUM(K144:K162)</f>
        <v>14205</v>
      </c>
      <c r="L163" s="648">
        <f>SUM(L144:L162)</f>
        <v>0.99923231256599798</v>
      </c>
    </row>
    <row r="164" spans="1:12" s="203" customFormat="1" ht="15.75" hidden="1" thickBot="1" x14ac:dyDescent="0.3">
      <c r="A164" s="88" t="s">
        <v>132</v>
      </c>
      <c r="B164" s="643">
        <f>SUM(B163/K163)</f>
        <v>0.34931362196409715</v>
      </c>
      <c r="C164" s="643">
        <v>0.43</v>
      </c>
      <c r="D164" s="643">
        <f>SUM(D163/K163)</f>
        <v>0.12150651179162267</v>
      </c>
      <c r="E164" s="643">
        <f>SUM(E163/K163)</f>
        <v>4.2661034846884903E-2</v>
      </c>
      <c r="F164" s="643">
        <f>SUM(F163/K163)</f>
        <v>3.365012319605773E-2</v>
      </c>
      <c r="G164" s="643">
        <f>SUM(G163/K163)</f>
        <v>1.4783526927138331E-2</v>
      </c>
      <c r="H164" s="643">
        <f>SUM(H163/K163)</f>
        <v>3.3086941217881027E-3</v>
      </c>
      <c r="I164" s="643">
        <f>SUM(I163/K163)</f>
        <v>8.447729672650475E-4</v>
      </c>
      <c r="J164" s="644">
        <f>SUM(J163/K163)</f>
        <v>3.37909186906019E-3</v>
      </c>
      <c r="K164" s="645">
        <f>SUM(B164:J164)</f>
        <v>0.99944737768391412</v>
      </c>
      <c r="L164" s="415"/>
    </row>
    <row r="165" spans="1:12" s="203" customFormat="1" ht="19.5" hidden="1" thickBot="1" x14ac:dyDescent="0.35">
      <c r="A165" s="2087" t="s">
        <v>437</v>
      </c>
      <c r="B165" s="2088"/>
      <c r="C165" s="2088"/>
      <c r="D165" s="2088"/>
      <c r="E165" s="2088"/>
      <c r="F165" s="2088"/>
      <c r="G165" s="2088"/>
      <c r="H165" s="2088"/>
      <c r="I165" s="2088"/>
      <c r="J165" s="2088"/>
      <c r="K165" s="2089"/>
    </row>
    <row r="166" spans="1:12" s="203" customFormat="1" ht="77.25" hidden="1" customHeight="1" thickBot="1" x14ac:dyDescent="0.3">
      <c r="A166" s="2154" t="s">
        <v>491</v>
      </c>
      <c r="B166" s="2155"/>
      <c r="C166" s="2155"/>
      <c r="D166" s="2155"/>
      <c r="E166" s="2155"/>
      <c r="F166" s="2155"/>
      <c r="G166" s="2155"/>
      <c r="H166" s="2155"/>
      <c r="I166" s="2155"/>
      <c r="J166" s="2155"/>
      <c r="K166" s="2156"/>
    </row>
    <row r="167" spans="1:12" ht="69.75" hidden="1" thickBot="1" x14ac:dyDescent="0.3">
      <c r="A167" s="132"/>
      <c r="B167" s="163" t="s">
        <v>443</v>
      </c>
      <c r="C167" s="164" t="s">
        <v>444</v>
      </c>
      <c r="D167" s="164" t="s">
        <v>445</v>
      </c>
      <c r="E167" s="164" t="s">
        <v>446</v>
      </c>
      <c r="F167" s="164" t="s">
        <v>447</v>
      </c>
      <c r="G167" s="164" t="s">
        <v>492</v>
      </c>
      <c r="H167" s="164" t="s">
        <v>448</v>
      </c>
      <c r="I167" s="165" t="s">
        <v>449</v>
      </c>
      <c r="J167" s="595" t="s">
        <v>450</v>
      </c>
      <c r="K167" s="595" t="s">
        <v>96</v>
      </c>
      <c r="L167" s="203"/>
    </row>
    <row r="168" spans="1:12" hidden="1" x14ac:dyDescent="0.25">
      <c r="A168" s="121" t="s">
        <v>131</v>
      </c>
      <c r="B168" s="426">
        <v>478</v>
      </c>
      <c r="C168" s="365">
        <v>659</v>
      </c>
      <c r="D168" s="365">
        <v>2</v>
      </c>
      <c r="E168" s="365">
        <v>4</v>
      </c>
      <c r="F168" s="365">
        <v>0</v>
      </c>
      <c r="G168" s="365">
        <v>1</v>
      </c>
      <c r="H168" s="365">
        <v>1</v>
      </c>
      <c r="I168" s="427">
        <v>9</v>
      </c>
      <c r="J168" s="220">
        <f t="shared" ref="J168:J186" si="14">SUM(B168:I168)</f>
        <v>1154</v>
      </c>
      <c r="K168" s="332">
        <f t="shared" ref="K168:K185" si="15">SUM(J168/$J$187)</f>
        <v>8.3732404585691478E-2</v>
      </c>
      <c r="L168" s="203"/>
    </row>
    <row r="169" spans="1:12" ht="78" hidden="1" customHeight="1" thickBot="1" x14ac:dyDescent="0.3">
      <c r="A169" s="166">
        <v>1</v>
      </c>
      <c r="B169" s="428">
        <v>518</v>
      </c>
      <c r="C169" s="369">
        <v>554</v>
      </c>
      <c r="D169" s="369">
        <v>4</v>
      </c>
      <c r="E169" s="369">
        <v>0</v>
      </c>
      <c r="F169" s="369">
        <v>0</v>
      </c>
      <c r="G169" s="369">
        <v>7</v>
      </c>
      <c r="H169" s="369">
        <v>1</v>
      </c>
      <c r="I169" s="429">
        <v>9</v>
      </c>
      <c r="J169" s="221">
        <f t="shared" si="14"/>
        <v>1093</v>
      </c>
      <c r="K169" s="332">
        <f t="shared" si="15"/>
        <v>7.9306341604992017E-2</v>
      </c>
      <c r="L169" s="203"/>
    </row>
    <row r="170" spans="1:12" hidden="1" x14ac:dyDescent="0.25">
      <c r="A170" s="166">
        <v>2</v>
      </c>
      <c r="B170" s="428">
        <v>476</v>
      </c>
      <c r="C170" s="369">
        <v>431</v>
      </c>
      <c r="D170" s="369">
        <v>3</v>
      </c>
      <c r="E170" s="369">
        <v>1</v>
      </c>
      <c r="F170" s="369">
        <v>0</v>
      </c>
      <c r="G170" s="369">
        <v>2</v>
      </c>
      <c r="H170" s="369">
        <v>0</v>
      </c>
      <c r="I170" s="429">
        <v>6</v>
      </c>
      <c r="J170" s="221">
        <f t="shared" si="14"/>
        <v>919</v>
      </c>
      <c r="K170" s="332">
        <f t="shared" si="15"/>
        <v>6.6681178348570597E-2</v>
      </c>
      <c r="L170" s="203"/>
    </row>
    <row r="171" spans="1:12" hidden="1" x14ac:dyDescent="0.25">
      <c r="A171" s="166">
        <v>3</v>
      </c>
      <c r="B171" s="428">
        <v>408</v>
      </c>
      <c r="C171" s="369">
        <v>397</v>
      </c>
      <c r="D171" s="369">
        <v>5</v>
      </c>
      <c r="E171" s="369">
        <v>4</v>
      </c>
      <c r="F171" s="369">
        <v>0</v>
      </c>
      <c r="G171" s="369">
        <v>4</v>
      </c>
      <c r="H171" s="369">
        <v>0</v>
      </c>
      <c r="I171" s="429">
        <v>5</v>
      </c>
      <c r="J171" s="221">
        <f t="shared" si="14"/>
        <v>823</v>
      </c>
      <c r="K171" s="332">
        <f t="shared" si="15"/>
        <v>5.9715571034682918E-2</v>
      </c>
      <c r="L171" s="203"/>
    </row>
    <row r="172" spans="1:12" hidden="1" x14ac:dyDescent="0.25">
      <c r="A172" s="166">
        <v>4</v>
      </c>
      <c r="B172" s="428">
        <v>391</v>
      </c>
      <c r="C172" s="369">
        <v>357</v>
      </c>
      <c r="D172" s="369">
        <v>5</v>
      </c>
      <c r="E172" s="369">
        <v>5</v>
      </c>
      <c r="F172" s="369">
        <v>0</v>
      </c>
      <c r="G172" s="369">
        <v>2</v>
      </c>
      <c r="H172" s="369">
        <v>0</v>
      </c>
      <c r="I172" s="429">
        <v>9</v>
      </c>
      <c r="J172" s="221">
        <f t="shared" si="14"/>
        <v>769</v>
      </c>
      <c r="K172" s="332">
        <f t="shared" si="15"/>
        <v>5.5797416920621103E-2</v>
      </c>
      <c r="L172" s="203"/>
    </row>
    <row r="173" spans="1:12" hidden="1" x14ac:dyDescent="0.25">
      <c r="A173" s="166">
        <v>5</v>
      </c>
      <c r="B173" s="428">
        <v>357</v>
      </c>
      <c r="C173" s="369">
        <v>332</v>
      </c>
      <c r="D173" s="369">
        <v>10</v>
      </c>
      <c r="E173" s="369">
        <v>4</v>
      </c>
      <c r="F173" s="369">
        <v>0</v>
      </c>
      <c r="G173" s="369">
        <v>4</v>
      </c>
      <c r="H173" s="369">
        <v>0</v>
      </c>
      <c r="I173" s="429">
        <v>3</v>
      </c>
      <c r="J173" s="221">
        <f t="shared" si="14"/>
        <v>710</v>
      </c>
      <c r="K173" s="332">
        <f t="shared" si="15"/>
        <v>5.1516470758960965E-2</v>
      </c>
      <c r="L173" s="203"/>
    </row>
    <row r="174" spans="1:12" hidden="1" x14ac:dyDescent="0.25">
      <c r="A174" s="166">
        <v>6</v>
      </c>
      <c r="B174" s="428">
        <v>323</v>
      </c>
      <c r="C174" s="369">
        <v>303</v>
      </c>
      <c r="D174" s="369">
        <v>21</v>
      </c>
      <c r="E174" s="369">
        <v>8</v>
      </c>
      <c r="F174" s="369">
        <v>0</v>
      </c>
      <c r="G174" s="369">
        <v>3</v>
      </c>
      <c r="H174" s="369">
        <v>0</v>
      </c>
      <c r="I174" s="429">
        <v>11</v>
      </c>
      <c r="J174" s="221">
        <f t="shared" si="14"/>
        <v>669</v>
      </c>
      <c r="K174" s="332">
        <f t="shared" si="15"/>
        <v>4.8541575968654764E-2</v>
      </c>
      <c r="L174" s="203"/>
    </row>
    <row r="175" spans="1:12" hidden="1" x14ac:dyDescent="0.25">
      <c r="A175" s="166">
        <v>7</v>
      </c>
      <c r="B175" s="428">
        <v>299</v>
      </c>
      <c r="C175" s="369">
        <v>249</v>
      </c>
      <c r="D175" s="369">
        <v>16</v>
      </c>
      <c r="E175" s="369">
        <v>6</v>
      </c>
      <c r="F175" s="369">
        <v>0</v>
      </c>
      <c r="G175" s="369">
        <v>1</v>
      </c>
      <c r="H175" s="369">
        <v>1</v>
      </c>
      <c r="I175" s="429">
        <v>9</v>
      </c>
      <c r="J175" s="221">
        <f t="shared" si="14"/>
        <v>581</v>
      </c>
      <c r="K175" s="332">
        <v>4.2000000000000003E-2</v>
      </c>
      <c r="L175" s="203"/>
    </row>
    <row r="176" spans="1:12" hidden="1" x14ac:dyDescent="0.25">
      <c r="A176" s="166">
        <v>8</v>
      </c>
      <c r="B176" s="428">
        <v>301</v>
      </c>
      <c r="C176" s="369">
        <v>274</v>
      </c>
      <c r="D176" s="369">
        <v>29</v>
      </c>
      <c r="E176" s="369">
        <v>6</v>
      </c>
      <c r="F176" s="369">
        <v>0</v>
      </c>
      <c r="G176" s="369">
        <v>1</v>
      </c>
      <c r="H176" s="369">
        <v>0</v>
      </c>
      <c r="I176" s="429">
        <v>4</v>
      </c>
      <c r="J176" s="221">
        <f t="shared" si="14"/>
        <v>615</v>
      </c>
      <c r="K176" s="332">
        <f t="shared" si="15"/>
        <v>4.4623421854592948E-2</v>
      </c>
      <c r="L176" s="203"/>
    </row>
    <row r="177" spans="1:12" hidden="1" x14ac:dyDescent="0.25">
      <c r="A177" s="166">
        <v>9</v>
      </c>
      <c r="B177" s="428">
        <v>281</v>
      </c>
      <c r="C177" s="369">
        <v>270</v>
      </c>
      <c r="D177" s="369">
        <v>37</v>
      </c>
      <c r="E177" s="369">
        <v>13</v>
      </c>
      <c r="F177" s="369">
        <v>0</v>
      </c>
      <c r="G177" s="369">
        <v>0</v>
      </c>
      <c r="H177" s="369">
        <v>0</v>
      </c>
      <c r="I177" s="429">
        <v>5</v>
      </c>
      <c r="J177" s="221">
        <f t="shared" si="14"/>
        <v>606</v>
      </c>
      <c r="K177" s="332">
        <f t="shared" si="15"/>
        <v>4.397039616891598E-2</v>
      </c>
      <c r="L177" s="203"/>
    </row>
    <row r="178" spans="1:12" hidden="1" x14ac:dyDescent="0.25">
      <c r="A178" s="166">
        <v>10</v>
      </c>
      <c r="B178" s="428">
        <v>266</v>
      </c>
      <c r="C178" s="369">
        <v>260</v>
      </c>
      <c r="D178" s="369">
        <v>46</v>
      </c>
      <c r="E178" s="369">
        <v>12</v>
      </c>
      <c r="F178" s="369">
        <v>0</v>
      </c>
      <c r="G178" s="369">
        <v>0</v>
      </c>
      <c r="H178" s="369">
        <v>0</v>
      </c>
      <c r="I178" s="429">
        <v>3</v>
      </c>
      <c r="J178" s="221">
        <f t="shared" si="14"/>
        <v>587</v>
      </c>
      <c r="K178" s="332">
        <f t="shared" si="15"/>
        <v>4.2591786388042376E-2</v>
      </c>
      <c r="L178" s="203"/>
    </row>
    <row r="179" spans="1:12" hidden="1" x14ac:dyDescent="0.25">
      <c r="A179" s="166">
        <v>11</v>
      </c>
      <c r="B179" s="428">
        <v>255</v>
      </c>
      <c r="C179" s="369">
        <v>213</v>
      </c>
      <c r="D179" s="369">
        <v>69</v>
      </c>
      <c r="E179" s="369">
        <v>15</v>
      </c>
      <c r="F179" s="369">
        <v>0</v>
      </c>
      <c r="G179" s="369">
        <v>2</v>
      </c>
      <c r="H179" s="369">
        <v>0</v>
      </c>
      <c r="I179" s="429">
        <v>2</v>
      </c>
      <c r="J179" s="221">
        <f t="shared" si="14"/>
        <v>556</v>
      </c>
      <c r="K179" s="332">
        <v>3.9E-2</v>
      </c>
      <c r="L179" s="203"/>
    </row>
    <row r="180" spans="1:12" hidden="1" x14ac:dyDescent="0.25">
      <c r="A180" s="166">
        <v>12</v>
      </c>
      <c r="B180" s="428">
        <v>253</v>
      </c>
      <c r="C180" s="369">
        <v>211</v>
      </c>
      <c r="D180" s="369">
        <v>102</v>
      </c>
      <c r="E180" s="369">
        <v>24</v>
      </c>
      <c r="F180" s="369">
        <v>0</v>
      </c>
      <c r="G180" s="369">
        <v>1</v>
      </c>
      <c r="H180" s="369">
        <v>0</v>
      </c>
      <c r="I180" s="429">
        <v>5</v>
      </c>
      <c r="J180" s="221">
        <f t="shared" si="14"/>
        <v>596</v>
      </c>
      <c r="K180" s="332">
        <f t="shared" si="15"/>
        <v>4.3244812073719344E-2</v>
      </c>
      <c r="L180" s="203"/>
    </row>
    <row r="181" spans="1:12" hidden="1" x14ac:dyDescent="0.25">
      <c r="A181" s="166">
        <v>13</v>
      </c>
      <c r="B181" s="428">
        <v>187</v>
      </c>
      <c r="C181" s="369">
        <v>198</v>
      </c>
      <c r="D181" s="369">
        <v>108</v>
      </c>
      <c r="E181" s="369">
        <v>57</v>
      </c>
      <c r="F181" s="369">
        <v>0</v>
      </c>
      <c r="G181" s="369">
        <v>7</v>
      </c>
      <c r="H181" s="369">
        <v>1</v>
      </c>
      <c r="I181" s="429">
        <v>6</v>
      </c>
      <c r="J181" s="221">
        <f t="shared" si="14"/>
        <v>564</v>
      </c>
      <c r="K181" s="332">
        <v>0.04</v>
      </c>
      <c r="L181" s="203"/>
    </row>
    <row r="182" spans="1:12" hidden="1" x14ac:dyDescent="0.25">
      <c r="A182" s="166">
        <v>14</v>
      </c>
      <c r="B182" s="428">
        <v>178</v>
      </c>
      <c r="C182" s="369">
        <v>156</v>
      </c>
      <c r="D182" s="369">
        <v>150</v>
      </c>
      <c r="E182" s="369">
        <v>83</v>
      </c>
      <c r="F182" s="369">
        <v>0</v>
      </c>
      <c r="G182" s="369">
        <v>17</v>
      </c>
      <c r="H182" s="369">
        <v>0</v>
      </c>
      <c r="I182" s="429">
        <v>8</v>
      </c>
      <c r="J182" s="221">
        <f t="shared" si="14"/>
        <v>592</v>
      </c>
      <c r="K182" s="332">
        <f t="shared" si="15"/>
        <v>4.295457843564069E-2</v>
      </c>
      <c r="L182" s="203"/>
    </row>
    <row r="183" spans="1:12" hidden="1" x14ac:dyDescent="0.25">
      <c r="A183" s="166">
        <v>15</v>
      </c>
      <c r="B183" s="428">
        <v>150</v>
      </c>
      <c r="C183" s="369">
        <v>148</v>
      </c>
      <c r="D183" s="369">
        <v>180</v>
      </c>
      <c r="E183" s="369">
        <v>103</v>
      </c>
      <c r="F183" s="369">
        <v>0</v>
      </c>
      <c r="G183" s="369">
        <v>36</v>
      </c>
      <c r="H183" s="369">
        <v>2</v>
      </c>
      <c r="I183" s="429">
        <v>15</v>
      </c>
      <c r="J183" s="221">
        <f t="shared" si="14"/>
        <v>634</v>
      </c>
      <c r="K183" s="332">
        <f t="shared" si="15"/>
        <v>4.6002031635466553E-2</v>
      </c>
      <c r="L183" s="203"/>
    </row>
    <row r="184" spans="1:12" hidden="1" x14ac:dyDescent="0.25">
      <c r="A184" s="166">
        <v>16</v>
      </c>
      <c r="B184" s="428">
        <v>140</v>
      </c>
      <c r="C184" s="369">
        <v>156</v>
      </c>
      <c r="D184" s="369">
        <v>216</v>
      </c>
      <c r="E184" s="369">
        <v>134</v>
      </c>
      <c r="F184" s="369">
        <v>0</v>
      </c>
      <c r="G184" s="369">
        <v>57</v>
      </c>
      <c r="H184" s="369">
        <v>2</v>
      </c>
      <c r="I184" s="429">
        <v>9</v>
      </c>
      <c r="J184" s="221">
        <f t="shared" si="14"/>
        <v>714</v>
      </c>
      <c r="K184" s="332">
        <f t="shared" si="15"/>
        <v>5.1806704397039618E-2</v>
      </c>
      <c r="L184" s="203"/>
    </row>
    <row r="185" spans="1:12" hidden="1" x14ac:dyDescent="0.25">
      <c r="A185" s="166">
        <v>17</v>
      </c>
      <c r="B185" s="428">
        <v>147</v>
      </c>
      <c r="C185" s="369">
        <v>146</v>
      </c>
      <c r="D185" s="369">
        <v>268</v>
      </c>
      <c r="E185" s="369">
        <v>126</v>
      </c>
      <c r="F185" s="369">
        <v>1</v>
      </c>
      <c r="G185" s="369">
        <v>96</v>
      </c>
      <c r="H185" s="369">
        <v>0</v>
      </c>
      <c r="I185" s="429">
        <v>25</v>
      </c>
      <c r="J185" s="221">
        <f t="shared" si="14"/>
        <v>809</v>
      </c>
      <c r="K185" s="332">
        <f t="shared" si="15"/>
        <v>5.8699753301407635E-2</v>
      </c>
      <c r="L185" s="203"/>
    </row>
    <row r="186" spans="1:12" ht="15.75" hidden="1" thickBot="1" x14ac:dyDescent="0.3">
      <c r="A186" s="167" t="s">
        <v>321</v>
      </c>
      <c r="B186" s="430">
        <v>22</v>
      </c>
      <c r="C186" s="431">
        <v>92</v>
      </c>
      <c r="D186" s="431">
        <v>154</v>
      </c>
      <c r="E186" s="431">
        <v>47</v>
      </c>
      <c r="F186" s="431">
        <v>454</v>
      </c>
      <c r="G186" s="431">
        <v>4</v>
      </c>
      <c r="H186" s="431">
        <v>0</v>
      </c>
      <c r="I186" s="432">
        <v>18</v>
      </c>
      <c r="J186" s="222">
        <f t="shared" si="14"/>
        <v>791</v>
      </c>
      <c r="K186" s="647">
        <f>SUM(J186/$J$187)</f>
        <v>5.7393701930053692E-2</v>
      </c>
      <c r="L186" s="203"/>
    </row>
    <row r="187" spans="1:12" ht="15.75" hidden="1" thickTop="1" x14ac:dyDescent="0.25">
      <c r="A187" s="121" t="s">
        <v>26</v>
      </c>
      <c r="B187" s="296">
        <f>SUM(B168:B186)</f>
        <v>5430</v>
      </c>
      <c r="C187" s="297">
        <f t="shared" ref="C187:I187" si="16">SUM(C168:C186)</f>
        <v>5406</v>
      </c>
      <c r="D187" s="297">
        <f t="shared" si="16"/>
        <v>1425</v>
      </c>
      <c r="E187" s="297">
        <f t="shared" si="16"/>
        <v>652</v>
      </c>
      <c r="F187" s="297">
        <f t="shared" si="16"/>
        <v>455</v>
      </c>
      <c r="G187" s="297">
        <f t="shared" si="16"/>
        <v>245</v>
      </c>
      <c r="H187" s="297">
        <f t="shared" si="16"/>
        <v>8</v>
      </c>
      <c r="I187" s="298">
        <f t="shared" si="16"/>
        <v>161</v>
      </c>
      <c r="J187" s="219">
        <f>SUM(J168:J186)</f>
        <v>13782</v>
      </c>
      <c r="K187" s="648">
        <f>SUM(K168:K186)</f>
        <v>0.9975781454070527</v>
      </c>
      <c r="L187" s="203"/>
    </row>
    <row r="188" spans="1:12" ht="15.75" hidden="1" thickBot="1" x14ac:dyDescent="0.3">
      <c r="A188" s="88" t="s">
        <v>132</v>
      </c>
      <c r="B188" s="643">
        <f>SUM(B187/J187)</f>
        <v>0.39399216369177187</v>
      </c>
      <c r="C188" s="643">
        <f>SUM(C187/J187)</f>
        <v>0.39225076186329993</v>
      </c>
      <c r="D188" s="643">
        <f>SUM(D187/J187)</f>
        <v>0.10339573356552025</v>
      </c>
      <c r="E188" s="643">
        <f>SUM(E187/J187)</f>
        <v>4.7308083006820489E-2</v>
      </c>
      <c r="F188" s="643">
        <f>SUM(F187/J187)</f>
        <v>3.3014076331446818E-2</v>
      </c>
      <c r="G188" s="643">
        <f>SUM(G187/J187)</f>
        <v>1.7776810332317514E-2</v>
      </c>
      <c r="H188" s="643">
        <f>SUM(H187/J187)</f>
        <v>5.8046727615730664E-4</v>
      </c>
      <c r="I188" s="644">
        <f>SUM(I187/J187)</f>
        <v>1.1681903932665796E-2</v>
      </c>
      <c r="J188" s="645">
        <f>SUM(B188:I188)</f>
        <v>0.99999999999999989</v>
      </c>
      <c r="K188" s="415"/>
      <c r="L188" s="203"/>
    </row>
    <row r="189" spans="1:12" hidden="1" x14ac:dyDescent="0.25">
      <c r="A189" s="2120" t="s">
        <v>584</v>
      </c>
      <c r="B189" s="2120"/>
      <c r="C189" s="2120"/>
      <c r="D189" s="2120"/>
      <c r="E189" s="2120"/>
      <c r="F189" s="2120"/>
      <c r="G189" s="2120"/>
      <c r="H189" s="2120"/>
      <c r="I189" s="2120"/>
      <c r="J189" s="2120"/>
      <c r="K189" s="2120"/>
      <c r="L189" s="203"/>
    </row>
    <row r="190" spans="1:12" ht="19.5" hidden="1" thickBot="1" x14ac:dyDescent="0.35">
      <c r="A190" s="2087" t="s">
        <v>437</v>
      </c>
      <c r="B190" s="2088"/>
      <c r="C190" s="2088"/>
      <c r="D190" s="2088"/>
      <c r="E190" s="2088"/>
      <c r="F190" s="2088"/>
      <c r="G190" s="2088"/>
      <c r="H190" s="2088"/>
      <c r="I190" s="2088"/>
      <c r="J190" s="2088"/>
      <c r="K190" s="2089"/>
    </row>
    <row r="191" spans="1:12" s="203" customFormat="1" ht="51" hidden="1" customHeight="1" x14ac:dyDescent="0.25">
      <c r="A191" s="2154" t="s">
        <v>703</v>
      </c>
      <c r="B191" s="2155"/>
      <c r="C191" s="2155"/>
      <c r="D191" s="2155"/>
      <c r="E191" s="2155"/>
      <c r="F191" s="2155"/>
      <c r="G191" s="2155"/>
      <c r="H191" s="2155"/>
      <c r="I191" s="2155"/>
      <c r="J191" s="2155"/>
      <c r="K191" s="2156"/>
      <c r="L191"/>
    </row>
    <row r="192" spans="1:12" ht="69.75" hidden="1" thickBot="1" x14ac:dyDescent="0.3">
      <c r="A192" s="132"/>
      <c r="B192" s="163" t="s">
        <v>443</v>
      </c>
      <c r="C192" s="164" t="s">
        <v>444</v>
      </c>
      <c r="D192" s="164" t="s">
        <v>445</v>
      </c>
      <c r="E192" s="164" t="s">
        <v>446</v>
      </c>
      <c r="F192" s="164" t="s">
        <v>447</v>
      </c>
      <c r="G192" s="164" t="s">
        <v>492</v>
      </c>
      <c r="H192" s="164" t="s">
        <v>448</v>
      </c>
      <c r="I192" s="165" t="s">
        <v>449</v>
      </c>
      <c r="J192" s="595" t="s">
        <v>450</v>
      </c>
      <c r="K192" s="595" t="s">
        <v>96</v>
      </c>
    </row>
    <row r="193" spans="1:11" hidden="1" x14ac:dyDescent="0.25">
      <c r="A193" s="121" t="s">
        <v>131</v>
      </c>
      <c r="B193" s="426">
        <v>458</v>
      </c>
      <c r="C193" s="365">
        <v>685</v>
      </c>
      <c r="D193" s="365">
        <v>2</v>
      </c>
      <c r="E193" s="365">
        <v>0</v>
      </c>
      <c r="F193" s="365">
        <v>0</v>
      </c>
      <c r="G193" s="365">
        <v>3</v>
      </c>
      <c r="H193" s="365">
        <v>1</v>
      </c>
      <c r="I193" s="427">
        <v>5</v>
      </c>
      <c r="J193" s="220">
        <f t="shared" ref="J193:J211" si="17">SUM(B193:I193)</f>
        <v>1154</v>
      </c>
      <c r="K193" s="646">
        <f>SUM(J193/J212)</f>
        <v>7.9635635911945349E-2</v>
      </c>
    </row>
    <row r="194" spans="1:11" ht="78" hidden="1" customHeight="1" thickBot="1" x14ac:dyDescent="0.3">
      <c r="A194" s="166">
        <v>1</v>
      </c>
      <c r="B194" s="428">
        <v>527</v>
      </c>
      <c r="C194" s="369">
        <v>642</v>
      </c>
      <c r="D194" s="369">
        <v>7</v>
      </c>
      <c r="E194" s="369">
        <v>2</v>
      </c>
      <c r="F194" s="369">
        <v>0</v>
      </c>
      <c r="G194" s="369">
        <v>2</v>
      </c>
      <c r="H194" s="369">
        <v>0</v>
      </c>
      <c r="I194" s="429">
        <v>3</v>
      </c>
      <c r="J194" s="221">
        <f t="shared" si="17"/>
        <v>1183</v>
      </c>
      <c r="K194" s="332">
        <f>SUM(J194/J212)</f>
        <v>8.1636878062245538E-2</v>
      </c>
    </row>
    <row r="195" spans="1:11" hidden="1" x14ac:dyDescent="0.25">
      <c r="A195" s="166">
        <v>2</v>
      </c>
      <c r="B195" s="428">
        <v>428</v>
      </c>
      <c r="C195" s="369">
        <v>513</v>
      </c>
      <c r="D195" s="369">
        <v>4</v>
      </c>
      <c r="E195" s="369">
        <v>2</v>
      </c>
      <c r="F195" s="369">
        <v>0</v>
      </c>
      <c r="G195" s="369">
        <v>1</v>
      </c>
      <c r="H195" s="369">
        <v>1</v>
      </c>
      <c r="I195" s="429">
        <v>0</v>
      </c>
      <c r="J195" s="221">
        <f t="shared" si="17"/>
        <v>949</v>
      </c>
      <c r="K195" s="332">
        <f>SUM(J195/J212)</f>
        <v>6.5488924159823339E-2</v>
      </c>
    </row>
    <row r="196" spans="1:11" hidden="1" x14ac:dyDescent="0.25">
      <c r="A196" s="166">
        <v>3</v>
      </c>
      <c r="B196" s="428">
        <v>383</v>
      </c>
      <c r="C196" s="369">
        <v>478</v>
      </c>
      <c r="D196" s="369">
        <v>3</v>
      </c>
      <c r="E196" s="369">
        <v>0</v>
      </c>
      <c r="F196" s="369">
        <v>0</v>
      </c>
      <c r="G196" s="369">
        <v>3</v>
      </c>
      <c r="H196" s="369">
        <v>2</v>
      </c>
      <c r="I196" s="429">
        <v>5</v>
      </c>
      <c r="J196" s="221">
        <f t="shared" si="17"/>
        <v>874</v>
      </c>
      <c r="K196" s="332">
        <f>SUM(J196/J212)</f>
        <v>6.0313297909046992E-2</v>
      </c>
    </row>
    <row r="197" spans="1:11" hidden="1" x14ac:dyDescent="0.25">
      <c r="A197" s="166">
        <v>4</v>
      </c>
      <c r="B197" s="428">
        <v>358</v>
      </c>
      <c r="C197" s="369">
        <v>426</v>
      </c>
      <c r="D197" s="369">
        <v>3</v>
      </c>
      <c r="E197" s="369">
        <v>4</v>
      </c>
      <c r="F197" s="369">
        <v>0</v>
      </c>
      <c r="G197" s="369">
        <v>2</v>
      </c>
      <c r="H197" s="369">
        <v>2</v>
      </c>
      <c r="I197" s="429">
        <v>3</v>
      </c>
      <c r="J197" s="221">
        <f t="shared" si="17"/>
        <v>798</v>
      </c>
      <c r="K197" s="332">
        <f>SUM(J197/J212)</f>
        <v>5.5068663308260296E-2</v>
      </c>
    </row>
    <row r="198" spans="1:11" hidden="1" x14ac:dyDescent="0.25">
      <c r="A198" s="166">
        <v>5</v>
      </c>
      <c r="B198" s="428">
        <v>328</v>
      </c>
      <c r="C198" s="369">
        <v>418</v>
      </c>
      <c r="D198" s="369">
        <v>12</v>
      </c>
      <c r="E198" s="369">
        <v>4</v>
      </c>
      <c r="F198" s="369">
        <v>0</v>
      </c>
      <c r="G198" s="369">
        <v>1</v>
      </c>
      <c r="H198" s="369">
        <v>0</v>
      </c>
      <c r="I198" s="429">
        <v>2</v>
      </c>
      <c r="J198" s="221">
        <f t="shared" si="17"/>
        <v>765</v>
      </c>
      <c r="K198" s="332">
        <f>SUM(J198/J212)</f>
        <v>5.2791387757918709E-2</v>
      </c>
    </row>
    <row r="199" spans="1:11" hidden="1" x14ac:dyDescent="0.25">
      <c r="A199" s="166">
        <v>6</v>
      </c>
      <c r="B199" s="428">
        <v>288</v>
      </c>
      <c r="C199" s="369">
        <v>382</v>
      </c>
      <c r="D199" s="369">
        <v>24</v>
      </c>
      <c r="E199" s="369">
        <v>11</v>
      </c>
      <c r="F199" s="369">
        <v>0</v>
      </c>
      <c r="G199" s="369">
        <v>1</v>
      </c>
      <c r="H199" s="369">
        <v>0</v>
      </c>
      <c r="I199" s="429">
        <v>3</v>
      </c>
      <c r="J199" s="221">
        <f t="shared" si="17"/>
        <v>709</v>
      </c>
      <c r="K199" s="332">
        <f>SUM(J199/J212)</f>
        <v>4.8926920157339036E-2</v>
      </c>
    </row>
    <row r="200" spans="1:11" hidden="1" x14ac:dyDescent="0.25">
      <c r="A200" s="166">
        <v>7</v>
      </c>
      <c r="B200" s="428">
        <v>292</v>
      </c>
      <c r="C200" s="369">
        <v>304</v>
      </c>
      <c r="D200" s="369">
        <v>20</v>
      </c>
      <c r="E200" s="369">
        <v>5</v>
      </c>
      <c r="F200" s="369">
        <v>0</v>
      </c>
      <c r="G200" s="369">
        <v>0</v>
      </c>
      <c r="H200" s="369">
        <v>1</v>
      </c>
      <c r="I200" s="429">
        <v>3</v>
      </c>
      <c r="J200" s="221">
        <f t="shared" si="17"/>
        <v>625</v>
      </c>
      <c r="K200" s="332">
        <f>SUM(J200/J212)</f>
        <v>4.3130218756469531E-2</v>
      </c>
    </row>
    <row r="201" spans="1:11" hidden="1" x14ac:dyDescent="0.25">
      <c r="A201" s="166">
        <v>8</v>
      </c>
      <c r="B201" s="428">
        <v>273</v>
      </c>
      <c r="C201" s="369">
        <v>336</v>
      </c>
      <c r="D201" s="369">
        <v>36</v>
      </c>
      <c r="E201" s="369">
        <v>2</v>
      </c>
      <c r="F201" s="369">
        <v>0</v>
      </c>
      <c r="G201" s="369">
        <v>1</v>
      </c>
      <c r="H201" s="369">
        <v>0</v>
      </c>
      <c r="I201" s="429">
        <v>1</v>
      </c>
      <c r="J201" s="221">
        <f t="shared" si="17"/>
        <v>649</v>
      </c>
      <c r="K201" s="332">
        <f>SUM(J201/J212)</f>
        <v>4.4786419156717966E-2</v>
      </c>
    </row>
    <row r="202" spans="1:11" hidden="1" x14ac:dyDescent="0.25">
      <c r="A202" s="166">
        <v>9</v>
      </c>
      <c r="B202" s="428">
        <v>277</v>
      </c>
      <c r="C202" s="369">
        <v>301</v>
      </c>
      <c r="D202" s="369">
        <v>52</v>
      </c>
      <c r="E202" s="369">
        <v>8</v>
      </c>
      <c r="F202" s="369">
        <v>0</v>
      </c>
      <c r="G202" s="369">
        <v>0</v>
      </c>
      <c r="H202" s="369">
        <v>1</v>
      </c>
      <c r="I202" s="429">
        <v>4</v>
      </c>
      <c r="J202" s="221">
        <f t="shared" si="17"/>
        <v>643</v>
      </c>
      <c r="K202" s="332">
        <f>SUM(J202/J212)</f>
        <v>4.4372369056655855E-2</v>
      </c>
    </row>
    <row r="203" spans="1:11" hidden="1" x14ac:dyDescent="0.25">
      <c r="A203" s="166">
        <v>10</v>
      </c>
      <c r="B203" s="428">
        <v>249</v>
      </c>
      <c r="C203" s="369">
        <v>310</v>
      </c>
      <c r="D203" s="369">
        <v>61</v>
      </c>
      <c r="E203" s="369">
        <v>9</v>
      </c>
      <c r="F203" s="369">
        <v>0</v>
      </c>
      <c r="G203" s="369">
        <v>0</v>
      </c>
      <c r="H203" s="369">
        <v>2</v>
      </c>
      <c r="I203" s="429">
        <v>2</v>
      </c>
      <c r="J203" s="221">
        <f t="shared" si="17"/>
        <v>633</v>
      </c>
      <c r="K203" s="332">
        <f>SUM(J203/J212)</f>
        <v>4.368228555655234E-2</v>
      </c>
    </row>
    <row r="204" spans="1:11" hidden="1" x14ac:dyDescent="0.25">
      <c r="A204" s="166">
        <v>11</v>
      </c>
      <c r="B204" s="428">
        <v>254</v>
      </c>
      <c r="C204" s="369">
        <v>279</v>
      </c>
      <c r="D204" s="369">
        <v>90</v>
      </c>
      <c r="E204" s="369">
        <v>18</v>
      </c>
      <c r="F204" s="369">
        <v>0</v>
      </c>
      <c r="G204" s="369">
        <v>0</v>
      </c>
      <c r="H204" s="369">
        <v>0</v>
      </c>
      <c r="I204" s="429">
        <v>4</v>
      </c>
      <c r="J204" s="221">
        <f t="shared" si="17"/>
        <v>645</v>
      </c>
      <c r="K204" s="332">
        <f>SUM(J204/J212)</f>
        <v>4.4510385756676561E-2</v>
      </c>
    </row>
    <row r="205" spans="1:11" hidden="1" x14ac:dyDescent="0.25">
      <c r="A205" s="166">
        <v>12</v>
      </c>
      <c r="B205" s="428">
        <v>186</v>
      </c>
      <c r="C205" s="369">
        <v>269</v>
      </c>
      <c r="D205" s="369">
        <v>107</v>
      </c>
      <c r="E205" s="369">
        <v>25</v>
      </c>
      <c r="F205" s="369">
        <v>0</v>
      </c>
      <c r="G205" s="369">
        <v>5</v>
      </c>
      <c r="H205" s="369">
        <v>0</v>
      </c>
      <c r="I205" s="429">
        <v>1</v>
      </c>
      <c r="J205" s="221">
        <f t="shared" si="17"/>
        <v>593</v>
      </c>
      <c r="K205" s="332">
        <f>SUM(J205/J212)</f>
        <v>4.0921951556138293E-2</v>
      </c>
    </row>
    <row r="206" spans="1:11" hidden="1" x14ac:dyDescent="0.25">
      <c r="A206" s="166">
        <v>13</v>
      </c>
      <c r="B206" s="428">
        <v>180</v>
      </c>
      <c r="C206" s="369">
        <v>218</v>
      </c>
      <c r="D206" s="369">
        <v>152</v>
      </c>
      <c r="E206" s="369">
        <v>42</v>
      </c>
      <c r="F206" s="369">
        <v>0</v>
      </c>
      <c r="G206" s="369">
        <v>9</v>
      </c>
      <c r="H206" s="369">
        <v>2</v>
      </c>
      <c r="I206" s="429">
        <v>2</v>
      </c>
      <c r="J206" s="221">
        <f t="shared" si="17"/>
        <v>605</v>
      </c>
      <c r="K206" s="332">
        <f>SUM(J206/J212)</f>
        <v>4.1750051756262507E-2</v>
      </c>
    </row>
    <row r="207" spans="1:11" hidden="1" x14ac:dyDescent="0.25">
      <c r="A207" s="166">
        <v>14</v>
      </c>
      <c r="B207" s="428">
        <v>160</v>
      </c>
      <c r="C207" s="369">
        <v>190</v>
      </c>
      <c r="D207" s="369">
        <v>173</v>
      </c>
      <c r="E207" s="369">
        <v>56</v>
      </c>
      <c r="F207" s="369">
        <v>0</v>
      </c>
      <c r="G207" s="369">
        <v>29</v>
      </c>
      <c r="H207" s="369">
        <v>0</v>
      </c>
      <c r="I207" s="429">
        <v>4</v>
      </c>
      <c r="J207" s="221">
        <f t="shared" si="17"/>
        <v>612</v>
      </c>
      <c r="K207" s="332">
        <f>SUM(J207/J212)</f>
        <v>4.2233110206334967E-2</v>
      </c>
    </row>
    <row r="208" spans="1:11" hidden="1" x14ac:dyDescent="0.25">
      <c r="A208" s="166">
        <v>15</v>
      </c>
      <c r="B208" s="428">
        <v>152</v>
      </c>
      <c r="C208" s="369">
        <v>177</v>
      </c>
      <c r="D208" s="369">
        <v>192</v>
      </c>
      <c r="E208" s="369">
        <v>89</v>
      </c>
      <c r="F208" s="369">
        <v>0</v>
      </c>
      <c r="G208" s="369">
        <v>37</v>
      </c>
      <c r="H208" s="369">
        <v>0</v>
      </c>
      <c r="I208" s="429">
        <v>2</v>
      </c>
      <c r="J208" s="221">
        <f t="shared" si="17"/>
        <v>649</v>
      </c>
      <c r="K208" s="332">
        <f>SUM(J208/J212)</f>
        <v>4.4786419156717966E-2</v>
      </c>
    </row>
    <row r="209" spans="1:12" hidden="1" x14ac:dyDescent="0.25">
      <c r="A209" s="166">
        <v>16</v>
      </c>
      <c r="B209" s="428">
        <v>137</v>
      </c>
      <c r="C209" s="369">
        <v>166</v>
      </c>
      <c r="D209" s="369">
        <v>253</v>
      </c>
      <c r="E209" s="369">
        <v>130</v>
      </c>
      <c r="F209" s="369">
        <v>0</v>
      </c>
      <c r="G209" s="369">
        <v>65</v>
      </c>
      <c r="H209" s="369">
        <v>2</v>
      </c>
      <c r="I209" s="429">
        <v>10</v>
      </c>
      <c r="J209" s="221">
        <f t="shared" si="17"/>
        <v>763</v>
      </c>
      <c r="K209" s="332">
        <f>SUM(J209/J212)</f>
        <v>5.2653371057898003E-2</v>
      </c>
    </row>
    <row r="210" spans="1:12" hidden="1" x14ac:dyDescent="0.25">
      <c r="A210" s="166">
        <v>17</v>
      </c>
      <c r="B210" s="428">
        <v>118</v>
      </c>
      <c r="C210" s="369">
        <v>158</v>
      </c>
      <c r="D210" s="369">
        <v>304</v>
      </c>
      <c r="E210" s="369">
        <v>120</v>
      </c>
      <c r="F210" s="369">
        <v>0</v>
      </c>
      <c r="G210" s="369">
        <v>112</v>
      </c>
      <c r="H210" s="369">
        <v>2</v>
      </c>
      <c r="I210" s="429">
        <v>7</v>
      </c>
      <c r="J210" s="221">
        <f t="shared" si="17"/>
        <v>821</v>
      </c>
      <c r="K210" s="332">
        <v>5.6000000000000001E-2</v>
      </c>
    </row>
    <row r="211" spans="1:12" ht="15.75" hidden="1" thickBot="1" x14ac:dyDescent="0.3">
      <c r="A211" s="167" t="s">
        <v>321</v>
      </c>
      <c r="B211" s="430">
        <v>25</v>
      </c>
      <c r="C211" s="431">
        <v>117</v>
      </c>
      <c r="D211" s="431">
        <v>170</v>
      </c>
      <c r="E211" s="431">
        <v>41</v>
      </c>
      <c r="F211" s="431">
        <v>455</v>
      </c>
      <c r="G211" s="431">
        <v>1</v>
      </c>
      <c r="H211" s="431">
        <v>3</v>
      </c>
      <c r="I211" s="432">
        <v>9</v>
      </c>
      <c r="J211" s="222">
        <f t="shared" si="17"/>
        <v>821</v>
      </c>
      <c r="K211" s="647">
        <v>5.6000000000000001E-2</v>
      </c>
    </row>
    <row r="212" spans="1:12" ht="15.75" hidden="1" thickTop="1" x14ac:dyDescent="0.25">
      <c r="A212" s="121" t="s">
        <v>26</v>
      </c>
      <c r="B212" s="296">
        <f>SUM(B193:B211)</f>
        <v>5073</v>
      </c>
      <c r="C212" s="297">
        <f t="shared" ref="C212:I212" si="18">SUM(C193:C211)</f>
        <v>6369</v>
      </c>
      <c r="D212" s="297">
        <f t="shared" si="18"/>
        <v>1665</v>
      </c>
      <c r="E212" s="297">
        <f t="shared" si="18"/>
        <v>568</v>
      </c>
      <c r="F212" s="297">
        <f t="shared" si="18"/>
        <v>455</v>
      </c>
      <c r="G212" s="297">
        <f t="shared" si="18"/>
        <v>272</v>
      </c>
      <c r="H212" s="297">
        <f t="shared" si="18"/>
        <v>19</v>
      </c>
      <c r="I212" s="298">
        <f t="shared" si="18"/>
        <v>70</v>
      </c>
      <c r="J212" s="219">
        <f>SUM(J193:J211)</f>
        <v>14491</v>
      </c>
      <c r="K212" s="648">
        <f>SUM(K193:K211)</f>
        <v>0.99868828928300335</v>
      </c>
    </row>
    <row r="213" spans="1:12" ht="15.75" hidden="1" thickBot="1" x14ac:dyDescent="0.3">
      <c r="A213" s="88" t="s">
        <v>132</v>
      </c>
      <c r="B213" s="642">
        <f>SUM(B212/J212)</f>
        <v>0.35007935960251191</v>
      </c>
      <c r="C213" s="643">
        <f>SUM(C212/J212)</f>
        <v>0.43951418121592711</v>
      </c>
      <c r="D213" s="643">
        <f>SUM(D212/J212)</f>
        <v>0.11489890276723484</v>
      </c>
      <c r="E213" s="643">
        <f>SUM(E212/J212)</f>
        <v>3.9196742805879509E-2</v>
      </c>
      <c r="F213" s="643">
        <f>SUM(F212/J212)</f>
        <v>3.1398799254709821E-2</v>
      </c>
      <c r="G213" s="643">
        <f>SUM(G212/J212)</f>
        <v>1.877027120281554E-2</v>
      </c>
      <c r="H213" s="643">
        <f>SUM(H212/J212)</f>
        <v>1.3111586501966738E-3</v>
      </c>
      <c r="I213" s="644">
        <f>SUM(I212/J212)</f>
        <v>4.8305845007245874E-3</v>
      </c>
      <c r="J213" s="645">
        <f>SUM(B213:I213)</f>
        <v>0.99999999999999989</v>
      </c>
      <c r="K213" s="415"/>
    </row>
    <row r="214" spans="1:12" hidden="1" x14ac:dyDescent="0.25">
      <c r="A214" s="2120" t="s">
        <v>557</v>
      </c>
      <c r="B214" s="2120"/>
      <c r="C214" s="2120"/>
      <c r="D214" s="2120"/>
      <c r="E214" s="2120"/>
      <c r="F214" s="2120"/>
      <c r="G214" s="2120"/>
      <c r="H214" s="2120"/>
      <c r="I214" s="2120"/>
      <c r="J214" s="2120"/>
      <c r="K214" s="2120"/>
      <c r="L214" s="203"/>
    </row>
    <row r="215" spans="1:12" ht="19.5" hidden="1" thickBot="1" x14ac:dyDescent="0.35">
      <c r="A215" s="2157" t="s">
        <v>437</v>
      </c>
      <c r="B215" s="2158"/>
      <c r="C215" s="2158"/>
      <c r="D215" s="2158"/>
      <c r="E215" s="2158"/>
      <c r="F215" s="2158"/>
      <c r="G215" s="2158"/>
      <c r="H215" s="2158"/>
      <c r="I215" s="2158"/>
      <c r="J215" s="2158"/>
      <c r="K215" s="2159"/>
    </row>
    <row r="216" spans="1:12" s="203" customFormat="1" ht="54" hidden="1" customHeight="1" x14ac:dyDescent="0.25">
      <c r="A216" s="2154" t="s">
        <v>258</v>
      </c>
      <c r="B216" s="2155"/>
      <c r="C216" s="2155"/>
      <c r="D216" s="2155"/>
      <c r="E216" s="2155"/>
      <c r="F216" s="2155"/>
      <c r="G216" s="2155"/>
      <c r="H216" s="2155"/>
      <c r="I216" s="2155"/>
      <c r="J216" s="2155"/>
      <c r="K216" s="2156"/>
      <c r="L216"/>
    </row>
    <row r="217" spans="1:12" ht="69.75" hidden="1" thickBot="1" x14ac:dyDescent="0.3">
      <c r="A217" s="132"/>
      <c r="B217" s="163" t="s">
        <v>443</v>
      </c>
      <c r="C217" s="164" t="s">
        <v>444</v>
      </c>
      <c r="D217" s="164" t="s">
        <v>445</v>
      </c>
      <c r="E217" s="164" t="s">
        <v>446</v>
      </c>
      <c r="F217" s="164" t="s">
        <v>447</v>
      </c>
      <c r="G217" s="164" t="s">
        <v>492</v>
      </c>
      <c r="H217" s="164" t="s">
        <v>448</v>
      </c>
      <c r="I217" s="165" t="s">
        <v>449</v>
      </c>
      <c r="J217" s="595" t="s">
        <v>450</v>
      </c>
      <c r="K217" s="595" t="s">
        <v>96</v>
      </c>
    </row>
    <row r="218" spans="1:12" hidden="1" x14ac:dyDescent="0.25">
      <c r="A218" s="121" t="s">
        <v>131</v>
      </c>
      <c r="B218" s="426">
        <v>538</v>
      </c>
      <c r="C218" s="365">
        <v>632</v>
      </c>
      <c r="D218" s="365">
        <v>6</v>
      </c>
      <c r="E218" s="365">
        <v>0</v>
      </c>
      <c r="F218" s="365">
        <v>0</v>
      </c>
      <c r="G218" s="365">
        <v>8</v>
      </c>
      <c r="H218" s="365">
        <v>0</v>
      </c>
      <c r="I218" s="427">
        <v>4</v>
      </c>
      <c r="J218" s="220">
        <f t="shared" ref="J218:J236" si="19">SUM(B218:I218)</f>
        <v>1188</v>
      </c>
      <c r="K218" s="332">
        <f>SUM(J218/J237)</f>
        <v>7.9576662870922368E-2</v>
      </c>
    </row>
    <row r="219" spans="1:12" hidden="1" x14ac:dyDescent="0.25">
      <c r="A219" s="166">
        <v>1</v>
      </c>
      <c r="B219" s="428">
        <v>652</v>
      </c>
      <c r="C219" s="369">
        <v>537</v>
      </c>
      <c r="D219" s="369">
        <v>8</v>
      </c>
      <c r="E219" s="369">
        <v>0</v>
      </c>
      <c r="F219" s="369">
        <v>0</v>
      </c>
      <c r="G219" s="369">
        <v>3</v>
      </c>
      <c r="H219" s="369">
        <v>1</v>
      </c>
      <c r="I219" s="429">
        <v>10</v>
      </c>
      <c r="J219" s="221">
        <f t="shared" si="19"/>
        <v>1211</v>
      </c>
      <c r="K219" s="332">
        <f>SUM(J219/J237)</f>
        <v>8.1117288498894768E-2</v>
      </c>
    </row>
    <row r="220" spans="1:12" hidden="1" x14ac:dyDescent="0.25">
      <c r="A220" s="166">
        <v>2</v>
      </c>
      <c r="B220" s="428">
        <v>529</v>
      </c>
      <c r="C220" s="369">
        <v>457</v>
      </c>
      <c r="D220" s="369">
        <v>5</v>
      </c>
      <c r="E220" s="369">
        <v>1</v>
      </c>
      <c r="F220" s="369">
        <v>0</v>
      </c>
      <c r="G220" s="369">
        <v>5</v>
      </c>
      <c r="H220" s="369">
        <v>0</v>
      </c>
      <c r="I220" s="429">
        <v>4</v>
      </c>
      <c r="J220" s="221">
        <f t="shared" si="19"/>
        <v>1001</v>
      </c>
      <c r="K220" s="332">
        <f>SUM(J220/J237)</f>
        <v>6.7050706678277172E-2</v>
      </c>
    </row>
    <row r="221" spans="1:12" hidden="1" x14ac:dyDescent="0.25">
      <c r="A221" s="166">
        <v>3</v>
      </c>
      <c r="B221" s="428">
        <v>491</v>
      </c>
      <c r="C221" s="369">
        <v>383</v>
      </c>
      <c r="D221" s="369">
        <v>4</v>
      </c>
      <c r="E221" s="369">
        <v>6</v>
      </c>
      <c r="F221" s="369">
        <v>0</v>
      </c>
      <c r="G221" s="369">
        <v>2</v>
      </c>
      <c r="H221" s="369">
        <v>2</v>
      </c>
      <c r="I221" s="429">
        <v>6</v>
      </c>
      <c r="J221" s="221">
        <f t="shared" si="19"/>
        <v>894</v>
      </c>
      <c r="K221" s="332">
        <f>SUM(J221/J237)</f>
        <v>5.988344832205774E-2</v>
      </c>
    </row>
    <row r="222" spans="1:12" hidden="1" x14ac:dyDescent="0.25">
      <c r="A222" s="166">
        <v>4</v>
      </c>
      <c r="B222" s="428">
        <v>454</v>
      </c>
      <c r="C222" s="369">
        <v>355</v>
      </c>
      <c r="D222" s="369">
        <v>5</v>
      </c>
      <c r="E222" s="369">
        <v>3</v>
      </c>
      <c r="F222" s="369">
        <v>0</v>
      </c>
      <c r="G222" s="369">
        <v>2</v>
      </c>
      <c r="H222" s="369">
        <v>0</v>
      </c>
      <c r="I222" s="429">
        <v>2</v>
      </c>
      <c r="J222" s="221">
        <f t="shared" si="19"/>
        <v>821</v>
      </c>
      <c r="K222" s="332">
        <f>SUM(J222/J237)</f>
        <v>5.4993636546319245E-2</v>
      </c>
    </row>
    <row r="223" spans="1:12" hidden="1" x14ac:dyDescent="0.25">
      <c r="A223" s="166">
        <v>5</v>
      </c>
      <c r="B223" s="428">
        <v>418</v>
      </c>
      <c r="C223" s="369">
        <v>332</v>
      </c>
      <c r="D223" s="369">
        <v>17</v>
      </c>
      <c r="E223" s="369">
        <v>5</v>
      </c>
      <c r="F223" s="369">
        <v>0</v>
      </c>
      <c r="G223" s="369">
        <v>2</v>
      </c>
      <c r="H223" s="369">
        <v>1</v>
      </c>
      <c r="I223" s="429">
        <v>5</v>
      </c>
      <c r="J223" s="221">
        <f t="shared" si="19"/>
        <v>780</v>
      </c>
      <c r="K223" s="332">
        <f>SUM(J223/J237)</f>
        <v>5.2247303905151046E-2</v>
      </c>
    </row>
    <row r="224" spans="1:12" hidden="1" x14ac:dyDescent="0.25">
      <c r="A224" s="166">
        <v>6</v>
      </c>
      <c r="B224" s="428">
        <v>377</v>
      </c>
      <c r="C224" s="369">
        <v>300</v>
      </c>
      <c r="D224" s="369">
        <v>22</v>
      </c>
      <c r="E224" s="369">
        <v>6</v>
      </c>
      <c r="F224" s="369">
        <v>0</v>
      </c>
      <c r="G224" s="369">
        <v>0</v>
      </c>
      <c r="H224" s="369">
        <v>2</v>
      </c>
      <c r="I224" s="429">
        <v>5</v>
      </c>
      <c r="J224" s="221">
        <f t="shared" si="19"/>
        <v>712</v>
      </c>
      <c r="K224" s="332">
        <f>SUM(J224/J237)</f>
        <v>4.7692410744189159E-2</v>
      </c>
    </row>
    <row r="225" spans="1:12" hidden="1" x14ac:dyDescent="0.25">
      <c r="A225" s="166">
        <v>7</v>
      </c>
      <c r="B225" s="428">
        <v>352</v>
      </c>
      <c r="C225" s="369">
        <v>266</v>
      </c>
      <c r="D225" s="369">
        <v>26</v>
      </c>
      <c r="E225" s="369">
        <v>7</v>
      </c>
      <c r="F225" s="369">
        <v>0</v>
      </c>
      <c r="G225" s="369">
        <v>0</v>
      </c>
      <c r="H225" s="369">
        <v>1</v>
      </c>
      <c r="I225" s="429">
        <v>5</v>
      </c>
      <c r="J225" s="221">
        <f t="shared" si="19"/>
        <v>657</v>
      </c>
      <c r="K225" s="332">
        <f>SUM(J225/J237)</f>
        <v>4.4008305981646463E-2</v>
      </c>
    </row>
    <row r="226" spans="1:12" hidden="1" x14ac:dyDescent="0.25">
      <c r="A226" s="166">
        <v>8</v>
      </c>
      <c r="B226" s="428">
        <v>338</v>
      </c>
      <c r="C226" s="369">
        <v>274</v>
      </c>
      <c r="D226" s="369">
        <v>45</v>
      </c>
      <c r="E226" s="369">
        <v>3</v>
      </c>
      <c r="F226" s="369">
        <v>0</v>
      </c>
      <c r="G226" s="369">
        <v>0</v>
      </c>
      <c r="H226" s="369">
        <v>2</v>
      </c>
      <c r="I226" s="429">
        <v>3</v>
      </c>
      <c r="J226" s="221">
        <f t="shared" si="19"/>
        <v>665</v>
      </c>
      <c r="K226" s="332">
        <f>SUM(J226/J237)</f>
        <v>4.4544175765289032E-2</v>
      </c>
    </row>
    <row r="227" spans="1:12" hidden="1" x14ac:dyDescent="0.25">
      <c r="A227" s="166">
        <v>9</v>
      </c>
      <c r="B227" s="428">
        <v>352</v>
      </c>
      <c r="C227" s="369">
        <v>259</v>
      </c>
      <c r="D227" s="369">
        <v>65</v>
      </c>
      <c r="E227" s="369">
        <v>7</v>
      </c>
      <c r="F227" s="369">
        <v>0</v>
      </c>
      <c r="G227" s="369">
        <v>0</v>
      </c>
      <c r="H227" s="369">
        <v>0</v>
      </c>
      <c r="I227" s="429">
        <v>6</v>
      </c>
      <c r="J227" s="221">
        <f t="shared" si="19"/>
        <v>689</v>
      </c>
      <c r="K227" s="332">
        <f>SUM(J227/J237)</f>
        <v>4.6151785116216759E-2</v>
      </c>
    </row>
    <row r="228" spans="1:12" hidden="1" x14ac:dyDescent="0.25">
      <c r="A228" s="166">
        <v>10</v>
      </c>
      <c r="B228" s="428">
        <v>336</v>
      </c>
      <c r="C228" s="369">
        <v>253</v>
      </c>
      <c r="D228" s="369">
        <v>65</v>
      </c>
      <c r="E228" s="369">
        <v>6</v>
      </c>
      <c r="F228" s="369">
        <v>0</v>
      </c>
      <c r="G228" s="369">
        <v>0</v>
      </c>
      <c r="H228" s="369">
        <v>0</v>
      </c>
      <c r="I228" s="429">
        <v>6</v>
      </c>
      <c r="J228" s="221">
        <f t="shared" si="19"/>
        <v>666</v>
      </c>
      <c r="K228" s="332">
        <f>SUM(J228/J237)</f>
        <v>4.4611159488244359E-2</v>
      </c>
    </row>
    <row r="229" spans="1:12" hidden="1" x14ac:dyDescent="0.25">
      <c r="A229" s="166">
        <v>11</v>
      </c>
      <c r="B229" s="428">
        <v>319</v>
      </c>
      <c r="C229" s="369">
        <v>216</v>
      </c>
      <c r="D229" s="369">
        <v>96</v>
      </c>
      <c r="E229" s="369">
        <v>21</v>
      </c>
      <c r="F229" s="369">
        <v>0</v>
      </c>
      <c r="G229" s="369">
        <v>0</v>
      </c>
      <c r="H229" s="369">
        <v>1</v>
      </c>
      <c r="I229" s="429">
        <v>6</v>
      </c>
      <c r="J229" s="221">
        <f t="shared" si="19"/>
        <v>659</v>
      </c>
      <c r="K229" s="332">
        <f>SUM(J229/J237)</f>
        <v>4.4142273427557104E-2</v>
      </c>
    </row>
    <row r="230" spans="1:12" hidden="1" x14ac:dyDescent="0.25">
      <c r="A230" s="166">
        <v>12</v>
      </c>
      <c r="B230" s="428">
        <v>259</v>
      </c>
      <c r="C230" s="369">
        <v>218</v>
      </c>
      <c r="D230" s="369">
        <v>117</v>
      </c>
      <c r="E230" s="369">
        <v>27</v>
      </c>
      <c r="F230" s="369">
        <v>0</v>
      </c>
      <c r="G230" s="369">
        <v>3</v>
      </c>
      <c r="H230" s="369">
        <v>0</v>
      </c>
      <c r="I230" s="429">
        <v>5</v>
      </c>
      <c r="J230" s="221">
        <f t="shared" si="19"/>
        <v>629</v>
      </c>
      <c r="K230" s="332">
        <f>SUM(J230/J237)</f>
        <v>4.2132761738897448E-2</v>
      </c>
    </row>
    <row r="231" spans="1:12" hidden="1" x14ac:dyDescent="0.25">
      <c r="A231" s="166">
        <v>13</v>
      </c>
      <c r="B231" s="428">
        <v>233</v>
      </c>
      <c r="C231" s="369">
        <v>163</v>
      </c>
      <c r="D231" s="369">
        <v>145</v>
      </c>
      <c r="E231" s="369">
        <v>34</v>
      </c>
      <c r="F231" s="369">
        <v>0</v>
      </c>
      <c r="G231" s="369">
        <v>12</v>
      </c>
      <c r="H231" s="369">
        <v>0</v>
      </c>
      <c r="I231" s="429">
        <v>7</v>
      </c>
      <c r="J231" s="221">
        <f t="shared" si="19"/>
        <v>594</v>
      </c>
      <c r="K231" s="332">
        <f>SUM(J231/J237)</f>
        <v>3.9788331435461184E-2</v>
      </c>
    </row>
    <row r="232" spans="1:12" hidden="1" x14ac:dyDescent="0.25">
      <c r="A232" s="166">
        <v>14</v>
      </c>
      <c r="B232" s="428">
        <v>186</v>
      </c>
      <c r="C232" s="369">
        <v>160</v>
      </c>
      <c r="D232" s="369">
        <v>167</v>
      </c>
      <c r="E232" s="369">
        <v>56</v>
      </c>
      <c r="F232" s="369">
        <v>0</v>
      </c>
      <c r="G232" s="369">
        <v>23</v>
      </c>
      <c r="H232" s="369">
        <v>0</v>
      </c>
      <c r="I232" s="429">
        <v>3</v>
      </c>
      <c r="J232" s="221">
        <f t="shared" si="19"/>
        <v>595</v>
      </c>
      <c r="K232" s="332">
        <f>SUM(J232/J237)</f>
        <v>3.9855315158416504E-2</v>
      </c>
    </row>
    <row r="233" spans="1:12" hidden="1" x14ac:dyDescent="0.25">
      <c r="A233" s="166">
        <v>15</v>
      </c>
      <c r="B233" s="428">
        <v>218</v>
      </c>
      <c r="C233" s="369">
        <v>132</v>
      </c>
      <c r="D233" s="369">
        <v>222</v>
      </c>
      <c r="E233" s="369">
        <v>90</v>
      </c>
      <c r="F233" s="369">
        <v>0</v>
      </c>
      <c r="G233" s="369">
        <v>39</v>
      </c>
      <c r="H233" s="369">
        <v>2</v>
      </c>
      <c r="I233" s="429">
        <v>7</v>
      </c>
      <c r="J233" s="221">
        <f t="shared" si="19"/>
        <v>710</v>
      </c>
      <c r="K233" s="332">
        <f>SUM(J233/J237)</f>
        <v>4.7558443298278519E-2</v>
      </c>
    </row>
    <row r="234" spans="1:12" hidden="1" x14ac:dyDescent="0.25">
      <c r="A234" s="166">
        <v>16</v>
      </c>
      <c r="B234" s="428">
        <v>174</v>
      </c>
      <c r="C234" s="369">
        <v>145</v>
      </c>
      <c r="D234" s="369">
        <v>264</v>
      </c>
      <c r="E234" s="369">
        <v>105</v>
      </c>
      <c r="F234" s="369">
        <v>0</v>
      </c>
      <c r="G234" s="369">
        <v>59</v>
      </c>
      <c r="H234" s="369">
        <v>1</v>
      </c>
      <c r="I234" s="429">
        <v>14</v>
      </c>
      <c r="J234" s="221">
        <f t="shared" si="19"/>
        <v>762</v>
      </c>
      <c r="K234" s="332">
        <f>SUM(J234/J237)</f>
        <v>5.1041596891955254E-2</v>
      </c>
    </row>
    <row r="235" spans="1:12" hidden="1" x14ac:dyDescent="0.25">
      <c r="A235" s="166">
        <v>17</v>
      </c>
      <c r="B235" s="428">
        <v>148</v>
      </c>
      <c r="C235" s="369">
        <v>135</v>
      </c>
      <c r="D235" s="369">
        <v>310</v>
      </c>
      <c r="E235" s="369">
        <v>122</v>
      </c>
      <c r="F235" s="369">
        <v>1</v>
      </c>
      <c r="G235" s="369">
        <v>116</v>
      </c>
      <c r="H235" s="369">
        <v>2</v>
      </c>
      <c r="I235" s="429">
        <v>19</v>
      </c>
      <c r="J235" s="221">
        <f t="shared" si="19"/>
        <v>853</v>
      </c>
      <c r="K235" s="332">
        <f>SUM(J235/J237)</f>
        <v>5.7137115680889541E-2</v>
      </c>
    </row>
    <row r="236" spans="1:12" ht="15.75" hidden="1" thickBot="1" x14ac:dyDescent="0.3">
      <c r="A236" s="167" t="s">
        <v>321</v>
      </c>
      <c r="B236" s="430">
        <v>45</v>
      </c>
      <c r="C236" s="431">
        <v>109</v>
      </c>
      <c r="D236" s="431">
        <v>152</v>
      </c>
      <c r="E236" s="431">
        <v>25</v>
      </c>
      <c r="F236" s="431">
        <v>491</v>
      </c>
      <c r="G236" s="431">
        <v>0</v>
      </c>
      <c r="H236" s="431">
        <v>0</v>
      </c>
      <c r="I236" s="432">
        <v>21</v>
      </c>
      <c r="J236" s="222">
        <f t="shared" si="19"/>
        <v>843</v>
      </c>
      <c r="K236" s="332">
        <f>SUM(J236/J237)</f>
        <v>5.6467278451336325E-2</v>
      </c>
    </row>
    <row r="237" spans="1:12" ht="15.75" hidden="1" thickTop="1" x14ac:dyDescent="0.25">
      <c r="A237" s="121" t="s">
        <v>26</v>
      </c>
      <c r="B237" s="433">
        <f>SUM(B218:B236)</f>
        <v>6419</v>
      </c>
      <c r="C237" s="434">
        <f t="shared" ref="C237:I237" si="20">SUM(C218:C236)</f>
        <v>5326</v>
      </c>
      <c r="D237" s="434">
        <f t="shared" si="20"/>
        <v>1741</v>
      </c>
      <c r="E237" s="434">
        <f t="shared" si="20"/>
        <v>524</v>
      </c>
      <c r="F237" s="434">
        <f t="shared" si="20"/>
        <v>492</v>
      </c>
      <c r="G237" s="434">
        <f t="shared" si="20"/>
        <v>274</v>
      </c>
      <c r="H237" s="434">
        <f t="shared" si="20"/>
        <v>15</v>
      </c>
      <c r="I237" s="435">
        <f t="shared" si="20"/>
        <v>138</v>
      </c>
      <c r="J237" s="219">
        <f>SUM(J218:J236)</f>
        <v>14929</v>
      </c>
      <c r="K237" s="437">
        <f>SUM(K218:K236)</f>
        <v>1</v>
      </c>
    </row>
    <row r="238" spans="1:12" ht="15.75" hidden="1" thickBot="1" x14ac:dyDescent="0.3">
      <c r="A238" s="88" t="s">
        <v>132</v>
      </c>
      <c r="B238" s="268">
        <f>SUM(B237/J237)</f>
        <v>0.42996851765021099</v>
      </c>
      <c r="C238" s="299">
        <f>SUM(C237/J237)</f>
        <v>0.35675530846004422</v>
      </c>
      <c r="D238" s="299">
        <f>SUM(D237/J237)</f>
        <v>0.11661866166521535</v>
      </c>
      <c r="E238" s="299">
        <f>SUM(E237/J237)</f>
        <v>3.509947082858865E-2</v>
      </c>
      <c r="F238" s="299">
        <f>SUM(F237/J237)</f>
        <v>3.2955991694018354E-2</v>
      </c>
      <c r="G238" s="299">
        <f>SUM(G237/J237)</f>
        <v>1.8353540089758189E-2</v>
      </c>
      <c r="H238" s="299">
        <f>SUM(H237/J237)</f>
        <v>1.0047558443298278E-3</v>
      </c>
      <c r="I238" s="300">
        <f>SUM(I237/J237)</f>
        <v>9.2437537678344162E-3</v>
      </c>
      <c r="J238" s="436">
        <f>SUM(B238:I238)</f>
        <v>0.99999999999999989</v>
      </c>
      <c r="K238" s="438"/>
    </row>
    <row r="239" spans="1:12" ht="14.45" hidden="1" customHeight="1" x14ac:dyDescent="0.25">
      <c r="A239" s="2120" t="s">
        <v>413</v>
      </c>
      <c r="B239" s="2120"/>
      <c r="C239" s="2120"/>
      <c r="D239" s="2120"/>
      <c r="E239" s="2120"/>
      <c r="F239" s="2120"/>
      <c r="G239" s="2120"/>
      <c r="H239" s="2120"/>
      <c r="I239" s="2120"/>
      <c r="J239" s="2120"/>
      <c r="K239" s="2120"/>
      <c r="L239" s="203"/>
    </row>
    <row r="240" spans="1:12" s="203" customFormat="1" ht="50.45" customHeight="1" x14ac:dyDescent="0.25">
      <c r="A240" s="2120" t="s">
        <v>757</v>
      </c>
      <c r="B240" s="2120"/>
      <c r="C240" s="2120"/>
      <c r="D240" s="2120"/>
      <c r="E240" s="2120"/>
      <c r="F240" s="2120"/>
      <c r="G240" s="2120"/>
      <c r="H240" s="2120"/>
      <c r="I240" s="2120"/>
      <c r="J240" s="2120"/>
      <c r="K240" s="2120"/>
      <c r="L240" s="2120"/>
    </row>
    <row r="241" spans="1:12" ht="32.25" customHeight="1" x14ac:dyDescent="0.25">
      <c r="A241" s="2120" t="s">
        <v>894</v>
      </c>
      <c r="B241" s="2120"/>
      <c r="C241" s="2120"/>
      <c r="D241" s="2120"/>
      <c r="E241" s="2120"/>
      <c r="F241" s="2120"/>
      <c r="G241" s="2120"/>
      <c r="H241" s="2120"/>
      <c r="I241" s="2120"/>
      <c r="J241" s="2120"/>
      <c r="K241" s="2120"/>
      <c r="L241" s="2120"/>
    </row>
  </sheetData>
  <sheetProtection algorithmName="SHA-512" hashValue="/WhZ6H+J45hn8eNWlZBGwtkmmutyEmRKmjIDZZJmfs6IODGe+pyYtPZjbZ0IDHnWoTVSR1kwHoqL/r4DuC78Mg==" saltValue="J81dcRcXpGZwVZBvlgDSew==" spinCount="100000" sheet="1" objects="1" scenarios="1"/>
  <mergeCells count="20">
    <mergeCell ref="A1:L1"/>
    <mergeCell ref="A142:L142"/>
    <mergeCell ref="A25:L25"/>
    <mergeCell ref="A166:K166"/>
    <mergeCell ref="A119:L119"/>
    <mergeCell ref="A72:L72"/>
    <mergeCell ref="A95:L95"/>
    <mergeCell ref="A49:L49"/>
    <mergeCell ref="A96:L96"/>
    <mergeCell ref="A165:K165"/>
    <mergeCell ref="A214:K214"/>
    <mergeCell ref="A241:L241"/>
    <mergeCell ref="A240:L240"/>
    <mergeCell ref="A189:K189"/>
    <mergeCell ref="A2:L2"/>
    <mergeCell ref="A239:K239"/>
    <mergeCell ref="A216:K216"/>
    <mergeCell ref="A190:K190"/>
    <mergeCell ref="A191:K191"/>
    <mergeCell ref="A215:K215"/>
  </mergeCells>
  <printOptions horizontalCentered="1"/>
  <pageMargins left="0.7" right="0.7" top="0.92708333333333304" bottom="0.25" header="0.3" footer="0.3"/>
  <pageSetup scale="99" firstPageNumber="18" fitToWidth="0"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J169:J185 J194:J211 K145:K161 K122:K138 K99:K112 K113:K116 K75:K91 K52:K68 K28:K46 B47:J47" formulaRange="1"/>
    <ignoredError sqref="J187 K163 K140 K93 K70" formula="1"/>
    <ignoredError sqref="J212 K117 K47"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353"/>
  <sheetViews>
    <sheetView showGridLines="0" zoomScaleNormal="100" workbookViewId="0">
      <selection activeCell="B50" sqref="B50"/>
    </sheetView>
  </sheetViews>
  <sheetFormatPr defaultColWidth="8.85546875" defaultRowHeight="15" x14ac:dyDescent="0.25"/>
  <cols>
    <col min="1" max="1" width="27" customWidth="1"/>
    <col min="2" max="3" width="8.140625" customWidth="1"/>
    <col min="4" max="15" width="8" customWidth="1"/>
    <col min="16" max="17" width="8" style="203" customWidth="1"/>
    <col min="18" max="18" width="10" customWidth="1"/>
  </cols>
  <sheetData>
    <row r="1" spans="1:18" s="203" customFormat="1" ht="18.600000000000001" customHeight="1" thickBot="1" x14ac:dyDescent="0.35">
      <c r="A1" s="2147" t="s">
        <v>662</v>
      </c>
      <c r="B1" s="2148"/>
      <c r="C1" s="2148"/>
      <c r="D1" s="2148"/>
      <c r="E1" s="2148"/>
      <c r="F1" s="2148"/>
      <c r="G1" s="2148"/>
      <c r="H1" s="2148"/>
      <c r="I1" s="2148"/>
      <c r="J1" s="2148"/>
      <c r="K1" s="2148"/>
      <c r="L1" s="2148"/>
      <c r="M1" s="2148"/>
      <c r="N1" s="2148"/>
      <c r="O1" s="2148"/>
      <c r="P1" s="2148"/>
      <c r="Q1" s="2148"/>
      <c r="R1" s="2149"/>
    </row>
    <row r="2" spans="1:18" s="203" customFormat="1" ht="15.75" hidden="1" customHeight="1" thickBot="1" x14ac:dyDescent="0.3">
      <c r="A2" s="2169" t="s">
        <v>846</v>
      </c>
      <c r="B2" s="2170"/>
      <c r="C2" s="2170"/>
      <c r="D2" s="2170"/>
      <c r="E2" s="2170"/>
      <c r="F2" s="2170"/>
      <c r="G2" s="2170"/>
      <c r="H2" s="2170"/>
      <c r="I2" s="2170"/>
      <c r="J2" s="2170"/>
      <c r="K2" s="2170"/>
      <c r="L2" s="2170"/>
      <c r="M2" s="2170"/>
      <c r="N2" s="2170"/>
      <c r="O2" s="2170"/>
      <c r="P2" s="2170"/>
      <c r="Q2" s="2170"/>
      <c r="R2" s="2171"/>
    </row>
    <row r="3" spans="1:18" s="203" customFormat="1" ht="40.5" hidden="1" customHeight="1" thickBot="1" x14ac:dyDescent="0.3">
      <c r="A3" s="110"/>
      <c r="B3" s="2167" t="s">
        <v>134</v>
      </c>
      <c r="C3" s="2168"/>
      <c r="D3" s="2167" t="s">
        <v>135</v>
      </c>
      <c r="E3" s="2168"/>
      <c r="F3" s="2167" t="s">
        <v>136</v>
      </c>
      <c r="G3" s="2168"/>
      <c r="H3" s="2167" t="s">
        <v>137</v>
      </c>
      <c r="I3" s="2168"/>
      <c r="J3" s="2167" t="s">
        <v>138</v>
      </c>
      <c r="K3" s="2168"/>
      <c r="L3" s="2167" t="s">
        <v>139</v>
      </c>
      <c r="M3" s="2168"/>
      <c r="N3" s="2167" t="s">
        <v>140</v>
      </c>
      <c r="O3" s="2168"/>
      <c r="P3" s="2167" t="s">
        <v>141</v>
      </c>
      <c r="Q3" s="2168"/>
      <c r="R3" s="1925" t="s">
        <v>311</v>
      </c>
    </row>
    <row r="4" spans="1:18" s="203" customFormat="1" ht="15.75" hidden="1" thickBot="1" x14ac:dyDescent="0.3">
      <c r="A4" s="2025" t="s">
        <v>451</v>
      </c>
      <c r="B4" s="2026"/>
      <c r="C4" s="2026"/>
      <c r="D4" s="2162"/>
      <c r="E4" s="2162"/>
      <c r="F4" s="2026"/>
      <c r="G4" s="2026"/>
      <c r="H4" s="2162"/>
      <c r="I4" s="2162"/>
      <c r="J4" s="2026"/>
      <c r="K4" s="2026"/>
      <c r="L4" s="2162"/>
      <c r="M4" s="2162"/>
      <c r="N4" s="2026"/>
      <c r="O4" s="2026"/>
      <c r="P4" s="2162"/>
      <c r="Q4" s="2162"/>
      <c r="R4" s="2030"/>
    </row>
    <row r="5" spans="1:18" s="203" customFormat="1" ht="15.75" hidden="1" thickBot="1" x14ac:dyDescent="0.3">
      <c r="A5" s="105" t="s">
        <v>391</v>
      </c>
      <c r="B5" s="1550"/>
      <c r="C5" s="1551" t="e">
        <f>B5/B13</f>
        <v>#DIV/0!</v>
      </c>
      <c r="D5" s="1550"/>
      <c r="E5" s="1551" t="e">
        <f>D5/D13</f>
        <v>#DIV/0!</v>
      </c>
      <c r="F5" s="1550"/>
      <c r="G5" s="1551" t="e">
        <f>F5/F13</f>
        <v>#DIV/0!</v>
      </c>
      <c r="H5" s="1550"/>
      <c r="I5" s="1551" t="e">
        <f>H5/H13</f>
        <v>#DIV/0!</v>
      </c>
      <c r="J5" s="1550"/>
      <c r="K5" s="1551" t="e">
        <f>J5/J13</f>
        <v>#DIV/0!</v>
      </c>
      <c r="L5" s="1550"/>
      <c r="M5" s="1551" t="e">
        <f>L5/L13</f>
        <v>#DIV/0!</v>
      </c>
      <c r="N5" s="1550"/>
      <c r="O5" s="1551" t="e">
        <f>N5/N13</f>
        <v>#DIV/0!</v>
      </c>
      <c r="P5" s="1550"/>
      <c r="Q5" s="1551" t="e">
        <f>P5/P13</f>
        <v>#DIV/0!</v>
      </c>
      <c r="R5" s="1926">
        <f>SUM(B5,D5,F5,H5,J5,L5,N5,P5)</f>
        <v>0</v>
      </c>
    </row>
    <row r="6" spans="1:18" s="203" customFormat="1" ht="15.75" hidden="1" thickBot="1" x14ac:dyDescent="0.3">
      <c r="A6" s="102" t="s">
        <v>392</v>
      </c>
      <c r="B6" s="1552"/>
      <c r="C6" s="1553" t="e">
        <f>B6/B13</f>
        <v>#DIV/0!</v>
      </c>
      <c r="D6" s="1552"/>
      <c r="E6" s="1553" t="e">
        <f>D6/D13</f>
        <v>#DIV/0!</v>
      </c>
      <c r="F6" s="1552"/>
      <c r="G6" s="1553" t="e">
        <f>F6/F13</f>
        <v>#DIV/0!</v>
      </c>
      <c r="H6" s="1552"/>
      <c r="I6" s="1553" t="e">
        <f>H6/H13</f>
        <v>#DIV/0!</v>
      </c>
      <c r="J6" s="1552"/>
      <c r="K6" s="1553" t="e">
        <f>J6/J13</f>
        <v>#DIV/0!</v>
      </c>
      <c r="L6" s="1552"/>
      <c r="M6" s="1553" t="e">
        <f>L6/L13</f>
        <v>#DIV/0!</v>
      </c>
      <c r="N6" s="1552"/>
      <c r="O6" s="1553" t="e">
        <f>N6/N13</f>
        <v>#DIV/0!</v>
      </c>
      <c r="P6" s="1552"/>
      <c r="Q6" s="1553" t="e">
        <f>P6/P13</f>
        <v>#DIV/0!</v>
      </c>
      <c r="R6" s="1927">
        <f>SUM(B6,D6,F6,H6,J6,L6,N6,P6)</f>
        <v>0</v>
      </c>
    </row>
    <row r="7" spans="1:18" s="203" customFormat="1" ht="15.75" hidden="1" thickBot="1" x14ac:dyDescent="0.3">
      <c r="A7" s="102" t="s">
        <v>327</v>
      </c>
      <c r="B7" s="1552"/>
      <c r="C7" s="1553" t="e">
        <f>B7/B13</f>
        <v>#DIV/0!</v>
      </c>
      <c r="D7" s="1552"/>
      <c r="E7" s="1553" t="e">
        <f>D7/D13</f>
        <v>#DIV/0!</v>
      </c>
      <c r="F7" s="1552"/>
      <c r="G7" s="1553" t="e">
        <f>F7/F13</f>
        <v>#DIV/0!</v>
      </c>
      <c r="H7" s="1552"/>
      <c r="I7" s="1553" t="e">
        <f>H7/H13</f>
        <v>#DIV/0!</v>
      </c>
      <c r="J7" s="1552"/>
      <c r="K7" s="1553" t="e">
        <f>J7/J13</f>
        <v>#DIV/0!</v>
      </c>
      <c r="L7" s="1552"/>
      <c r="M7" s="1553" t="e">
        <f>L7/L13</f>
        <v>#DIV/0!</v>
      </c>
      <c r="N7" s="1552"/>
      <c r="O7" s="1553" t="e">
        <f>N7/N13</f>
        <v>#DIV/0!</v>
      </c>
      <c r="P7" s="1552"/>
      <c r="Q7" s="1553" t="e">
        <f>P7/P13</f>
        <v>#DIV/0!</v>
      </c>
      <c r="R7" s="1927">
        <f t="shared" ref="R7:R12" si="0">SUM(B7,D7,F7,H7,J7,L7,N7,P7)</f>
        <v>0</v>
      </c>
    </row>
    <row r="8" spans="1:18" s="203" customFormat="1" ht="15.75" hidden="1" thickBot="1" x14ac:dyDescent="0.3">
      <c r="A8" s="102" t="s">
        <v>328</v>
      </c>
      <c r="B8" s="1552"/>
      <c r="C8" s="1553" t="e">
        <f>B8/B13</f>
        <v>#DIV/0!</v>
      </c>
      <c r="D8" s="1552"/>
      <c r="E8" s="1553" t="e">
        <f>D8/D13</f>
        <v>#DIV/0!</v>
      </c>
      <c r="F8" s="1552"/>
      <c r="G8" s="1553" t="e">
        <f>F8/F13</f>
        <v>#DIV/0!</v>
      </c>
      <c r="H8" s="1552"/>
      <c r="I8" s="1553" t="e">
        <f>H8/H13</f>
        <v>#DIV/0!</v>
      </c>
      <c r="J8" s="1552"/>
      <c r="K8" s="1553" t="e">
        <f>J8/J13</f>
        <v>#DIV/0!</v>
      </c>
      <c r="L8" s="1552"/>
      <c r="M8" s="1553" t="e">
        <f>L8/L13</f>
        <v>#DIV/0!</v>
      </c>
      <c r="N8" s="1552"/>
      <c r="O8" s="1553" t="e">
        <f>N8/N13</f>
        <v>#DIV/0!</v>
      </c>
      <c r="P8" s="1552"/>
      <c r="Q8" s="1553" t="e">
        <f>P8/P13</f>
        <v>#DIV/0!</v>
      </c>
      <c r="R8" s="1927">
        <f t="shared" si="0"/>
        <v>0</v>
      </c>
    </row>
    <row r="9" spans="1:18" s="203" customFormat="1" ht="15.75" hidden="1" thickBot="1" x14ac:dyDescent="0.3">
      <c r="A9" s="102" t="s">
        <v>329</v>
      </c>
      <c r="B9" s="1552"/>
      <c r="C9" s="1553" t="e">
        <f>B9/B13</f>
        <v>#DIV/0!</v>
      </c>
      <c r="D9" s="1552"/>
      <c r="E9" s="1553" t="e">
        <f>D9/D13</f>
        <v>#DIV/0!</v>
      </c>
      <c r="F9" s="1552"/>
      <c r="G9" s="1553" t="e">
        <f>F9/F13</f>
        <v>#DIV/0!</v>
      </c>
      <c r="H9" s="1552"/>
      <c r="I9" s="1553" t="e">
        <f>H9/H13</f>
        <v>#DIV/0!</v>
      </c>
      <c r="J9" s="1552"/>
      <c r="K9" s="1553" t="e">
        <f>J9/J13</f>
        <v>#DIV/0!</v>
      </c>
      <c r="L9" s="1552"/>
      <c r="M9" s="1553" t="e">
        <f>L9/L13</f>
        <v>#DIV/0!</v>
      </c>
      <c r="N9" s="1552"/>
      <c r="O9" s="1553" t="e">
        <f>N9/N13</f>
        <v>#DIV/0!</v>
      </c>
      <c r="P9" s="1552"/>
      <c r="Q9" s="1553" t="e">
        <f>P9/P13</f>
        <v>#DIV/0!</v>
      </c>
      <c r="R9" s="1927">
        <f t="shared" si="0"/>
        <v>0</v>
      </c>
    </row>
    <row r="10" spans="1:18" s="203" customFormat="1" ht="15.75" hidden="1" thickBot="1" x14ac:dyDescent="0.3">
      <c r="A10" s="102" t="s">
        <v>124</v>
      </c>
      <c r="B10" s="1552"/>
      <c r="C10" s="1553" t="e">
        <f>B10/B13</f>
        <v>#DIV/0!</v>
      </c>
      <c r="D10" s="1552"/>
      <c r="E10" s="1553" t="e">
        <f>D10/D13</f>
        <v>#DIV/0!</v>
      </c>
      <c r="F10" s="1552"/>
      <c r="G10" s="1553" t="e">
        <f>F10/F13</f>
        <v>#DIV/0!</v>
      </c>
      <c r="H10" s="1552"/>
      <c r="I10" s="1553" t="e">
        <f>H10/H13</f>
        <v>#DIV/0!</v>
      </c>
      <c r="J10" s="1552"/>
      <c r="K10" s="1553" t="e">
        <f>J10/J13</f>
        <v>#DIV/0!</v>
      </c>
      <c r="L10" s="1552"/>
      <c r="M10" s="1553" t="e">
        <f>L10/L13</f>
        <v>#DIV/0!</v>
      </c>
      <c r="N10" s="1552"/>
      <c r="O10" s="1553" t="e">
        <f>N10/N13</f>
        <v>#DIV/0!</v>
      </c>
      <c r="P10" s="1552"/>
      <c r="Q10" s="1553" t="e">
        <f>P10/P13</f>
        <v>#DIV/0!</v>
      </c>
      <c r="R10" s="1927">
        <f t="shared" si="0"/>
        <v>0</v>
      </c>
    </row>
    <row r="11" spans="1:18" s="203" customFormat="1" ht="15.75" hidden="1" thickBot="1" x14ac:dyDescent="0.3">
      <c r="A11" s="102" t="s">
        <v>125</v>
      </c>
      <c r="B11" s="1552"/>
      <c r="C11" s="1553" t="e">
        <f>B11/B13</f>
        <v>#DIV/0!</v>
      </c>
      <c r="D11" s="1552"/>
      <c r="E11" s="1553" t="e">
        <f>D11/D13</f>
        <v>#DIV/0!</v>
      </c>
      <c r="F11" s="1552"/>
      <c r="G11" s="1553" t="e">
        <f>F11/F13</f>
        <v>#DIV/0!</v>
      </c>
      <c r="H11" s="1552"/>
      <c r="I11" s="1553" t="e">
        <f>H11/H13</f>
        <v>#DIV/0!</v>
      </c>
      <c r="J11" s="1552"/>
      <c r="K11" s="1553" t="e">
        <f>J11/J13</f>
        <v>#DIV/0!</v>
      </c>
      <c r="L11" s="1552"/>
      <c r="M11" s="1553" t="e">
        <f>L11/L13</f>
        <v>#DIV/0!</v>
      </c>
      <c r="N11" s="1552"/>
      <c r="O11" s="1553" t="e">
        <f>N11/N13</f>
        <v>#DIV/0!</v>
      </c>
      <c r="P11" s="1552"/>
      <c r="Q11" s="1553" t="e">
        <f>P11/P13</f>
        <v>#DIV/0!</v>
      </c>
      <c r="R11" s="1927">
        <f t="shared" si="0"/>
        <v>0</v>
      </c>
    </row>
    <row r="12" spans="1:18" s="203" customFormat="1" ht="15.75" hidden="1" thickBot="1" x14ac:dyDescent="0.3">
      <c r="A12" s="722" t="s">
        <v>117</v>
      </c>
      <c r="B12" s="1554"/>
      <c r="C12" s="1555" t="e">
        <f>B12/B13</f>
        <v>#DIV/0!</v>
      </c>
      <c r="D12" s="1554"/>
      <c r="E12" s="1555" t="e">
        <f>D12/D13</f>
        <v>#DIV/0!</v>
      </c>
      <c r="F12" s="1554"/>
      <c r="G12" s="1555" t="e">
        <f>F12/F13</f>
        <v>#DIV/0!</v>
      </c>
      <c r="H12" s="1554"/>
      <c r="I12" s="1555" t="e">
        <f>H12/H13</f>
        <v>#DIV/0!</v>
      </c>
      <c r="J12" s="1554"/>
      <c r="K12" s="1555" t="e">
        <f>J12/J13</f>
        <v>#DIV/0!</v>
      </c>
      <c r="L12" s="1554"/>
      <c r="M12" s="1555" t="e">
        <f>L12/L13</f>
        <v>#DIV/0!</v>
      </c>
      <c r="N12" s="1554"/>
      <c r="O12" s="1555" t="e">
        <f>N12/N13</f>
        <v>#DIV/0!</v>
      </c>
      <c r="P12" s="1554"/>
      <c r="Q12" s="1555" t="e">
        <f>P12/P13</f>
        <v>#DIV/0!</v>
      </c>
      <c r="R12" s="1928">
        <f t="shared" si="0"/>
        <v>0</v>
      </c>
    </row>
    <row r="13" spans="1:18" s="203" customFormat="1" ht="15.75" hidden="1" thickBot="1" x14ac:dyDescent="0.3">
      <c r="A13" s="128" t="s">
        <v>164</v>
      </c>
      <c r="B13" s="122">
        <f t="shared" ref="B13:Q13" si="1">SUM(B5:B12)</f>
        <v>0</v>
      </c>
      <c r="C13" s="265" t="e">
        <f t="shared" si="1"/>
        <v>#DIV/0!</v>
      </c>
      <c r="D13" s="122">
        <f t="shared" si="1"/>
        <v>0</v>
      </c>
      <c r="E13" s="265" t="e">
        <f t="shared" si="1"/>
        <v>#DIV/0!</v>
      </c>
      <c r="F13" s="122">
        <f t="shared" si="1"/>
        <v>0</v>
      </c>
      <c r="G13" s="265" t="e">
        <f t="shared" si="1"/>
        <v>#DIV/0!</v>
      </c>
      <c r="H13" s="122">
        <f t="shared" si="1"/>
        <v>0</v>
      </c>
      <c r="I13" s="265" t="e">
        <f t="shared" si="1"/>
        <v>#DIV/0!</v>
      </c>
      <c r="J13" s="122">
        <f t="shared" si="1"/>
        <v>0</v>
      </c>
      <c r="K13" s="265" t="e">
        <f t="shared" si="1"/>
        <v>#DIV/0!</v>
      </c>
      <c r="L13" s="122">
        <f t="shared" si="1"/>
        <v>0</v>
      </c>
      <c r="M13" s="265" t="e">
        <f t="shared" si="1"/>
        <v>#DIV/0!</v>
      </c>
      <c r="N13" s="122">
        <f t="shared" si="1"/>
        <v>0</v>
      </c>
      <c r="O13" s="265" t="e">
        <f t="shared" si="1"/>
        <v>#DIV/0!</v>
      </c>
      <c r="P13" s="122">
        <f t="shared" si="1"/>
        <v>0</v>
      </c>
      <c r="Q13" s="265" t="e">
        <f t="shared" si="1"/>
        <v>#DIV/0!</v>
      </c>
      <c r="R13" s="1929">
        <f>SUM(B13,D13,F13,H13,J13,L13,N13,P13)</f>
        <v>0</v>
      </c>
    </row>
    <row r="14" spans="1:18" s="30" customFormat="1" ht="15.75" hidden="1" thickBot="1" x14ac:dyDescent="0.3">
      <c r="A14" s="2163" t="s">
        <v>452</v>
      </c>
      <c r="B14" s="2164"/>
      <c r="C14" s="2164"/>
      <c r="D14" s="2164"/>
      <c r="E14" s="2164"/>
      <c r="F14" s="2164"/>
      <c r="G14" s="2164"/>
      <c r="H14" s="2164"/>
      <c r="I14" s="2164"/>
      <c r="J14" s="2164"/>
      <c r="K14" s="2164"/>
      <c r="L14" s="2164"/>
      <c r="M14" s="2164"/>
      <c r="N14" s="2164"/>
      <c r="O14" s="2164"/>
      <c r="P14" s="2164"/>
      <c r="Q14" s="2164"/>
      <c r="R14" s="2172"/>
    </row>
    <row r="15" spans="1:18" s="203" customFormat="1" ht="15.75" hidden="1" thickBot="1" x14ac:dyDescent="0.3">
      <c r="A15" s="105" t="s">
        <v>118</v>
      </c>
      <c r="B15" s="1556"/>
      <c r="C15" s="1557" t="e">
        <f>SUM(B15/B21)</f>
        <v>#DIV/0!</v>
      </c>
      <c r="D15" s="1556"/>
      <c r="E15" s="1557" t="e">
        <f>SUM(D15/D21)</f>
        <v>#DIV/0!</v>
      </c>
      <c r="F15" s="1556"/>
      <c r="G15" s="1557" t="e">
        <f>SUM(F15/F21)</f>
        <v>#DIV/0!</v>
      </c>
      <c r="H15" s="1556"/>
      <c r="I15" s="1557" t="e">
        <f>SUM(H15/H21)</f>
        <v>#DIV/0!</v>
      </c>
      <c r="J15" s="1556"/>
      <c r="K15" s="1557" t="e">
        <f>SUM(J15/J21)</f>
        <v>#DIV/0!</v>
      </c>
      <c r="L15" s="1556"/>
      <c r="M15" s="1557" t="e">
        <f>SUM(L15/L21)</f>
        <v>#DIV/0!</v>
      </c>
      <c r="N15" s="1556"/>
      <c r="O15" s="1557" t="e">
        <f>SUM(N15/N21)</f>
        <v>#DIV/0!</v>
      </c>
      <c r="P15" s="1556"/>
      <c r="Q15" s="1557" t="e">
        <f>SUM(P15/P21)</f>
        <v>#DIV/0!</v>
      </c>
      <c r="R15" s="1926">
        <f t="shared" ref="R15:R20" si="2">SUM(B15,D15,F15,H15,J15,L15,N15,P15)</f>
        <v>0</v>
      </c>
    </row>
    <row r="16" spans="1:18" s="203" customFormat="1" ht="15.75" hidden="1" thickBot="1" x14ac:dyDescent="0.3">
      <c r="A16" s="102" t="s">
        <v>119</v>
      </c>
      <c r="B16" s="1558"/>
      <c r="C16" s="1559" t="e">
        <f>SUM(B16/B21)</f>
        <v>#DIV/0!</v>
      </c>
      <c r="D16" s="1558"/>
      <c r="E16" s="1559" t="e">
        <f>SUM(D16/D21)</f>
        <v>#DIV/0!</v>
      </c>
      <c r="F16" s="1558"/>
      <c r="G16" s="1559" t="e">
        <f>SUM(F16/F21)</f>
        <v>#DIV/0!</v>
      </c>
      <c r="H16" s="1558"/>
      <c r="I16" s="1559" t="e">
        <f>SUM(H16/H21)</f>
        <v>#DIV/0!</v>
      </c>
      <c r="J16" s="1558"/>
      <c r="K16" s="1559" t="e">
        <f>SUM(J16/J21)</f>
        <v>#DIV/0!</v>
      </c>
      <c r="L16" s="1558"/>
      <c r="M16" s="1559" t="e">
        <f>SUM(L16/L21)</f>
        <v>#DIV/0!</v>
      </c>
      <c r="N16" s="1558"/>
      <c r="O16" s="1559" t="e">
        <f>SUM(N16/N21)</f>
        <v>#DIV/0!</v>
      </c>
      <c r="P16" s="1558"/>
      <c r="Q16" s="1559" t="e">
        <f>SUM(P16/P21)</f>
        <v>#DIV/0!</v>
      </c>
      <c r="R16" s="1927">
        <f t="shared" si="2"/>
        <v>0</v>
      </c>
    </row>
    <row r="17" spans="1:18" s="203" customFormat="1" ht="15.75" hidden="1" thickBot="1" x14ac:dyDescent="0.3">
      <c r="A17" s="102" t="s">
        <v>120</v>
      </c>
      <c r="B17" s="1558"/>
      <c r="C17" s="1559" t="e">
        <f>SUM(B17/B21)</f>
        <v>#DIV/0!</v>
      </c>
      <c r="D17" s="1558"/>
      <c r="E17" s="1559" t="e">
        <f>SUM(D17/D21)</f>
        <v>#DIV/0!</v>
      </c>
      <c r="F17" s="1558"/>
      <c r="G17" s="1559" t="e">
        <f>SUM(F17/F21)</f>
        <v>#DIV/0!</v>
      </c>
      <c r="H17" s="1558"/>
      <c r="I17" s="1559" t="e">
        <f>SUM(H17/H21)</f>
        <v>#DIV/0!</v>
      </c>
      <c r="J17" s="1558"/>
      <c r="K17" s="1559" t="e">
        <f>SUM(J17/J21)</f>
        <v>#DIV/0!</v>
      </c>
      <c r="L17" s="1558"/>
      <c r="M17" s="1559" t="e">
        <f>SUM(L17/L21)</f>
        <v>#DIV/0!</v>
      </c>
      <c r="N17" s="1558"/>
      <c r="O17" s="1559" t="e">
        <f>SUM(N17/N21)</f>
        <v>#DIV/0!</v>
      </c>
      <c r="P17" s="1558"/>
      <c r="Q17" s="1559" t="e">
        <f>SUM(P17/P21)</f>
        <v>#DIV/0!</v>
      </c>
      <c r="R17" s="1927">
        <f t="shared" si="2"/>
        <v>0</v>
      </c>
    </row>
    <row r="18" spans="1:18" s="203" customFormat="1" ht="15.75" hidden="1" thickBot="1" x14ac:dyDescent="0.3">
      <c r="A18" s="102" t="s">
        <v>121</v>
      </c>
      <c r="B18" s="1558"/>
      <c r="C18" s="1559" t="e">
        <f>SUM(B18/B21)</f>
        <v>#DIV/0!</v>
      </c>
      <c r="D18" s="1558"/>
      <c r="E18" s="1559" t="e">
        <f>SUM(D18/D21)</f>
        <v>#DIV/0!</v>
      </c>
      <c r="F18" s="1558"/>
      <c r="G18" s="1559" t="e">
        <f>SUM(F18/F21)</f>
        <v>#DIV/0!</v>
      </c>
      <c r="H18" s="1558"/>
      <c r="I18" s="1559" t="e">
        <f>SUM(H18/H21)</f>
        <v>#DIV/0!</v>
      </c>
      <c r="J18" s="1558"/>
      <c r="K18" s="1559" t="e">
        <f>SUM(J18/J21)</f>
        <v>#DIV/0!</v>
      </c>
      <c r="L18" s="1558"/>
      <c r="M18" s="1559" t="e">
        <f>SUM(L18/L21)</f>
        <v>#DIV/0!</v>
      </c>
      <c r="N18" s="1558"/>
      <c r="O18" s="1559" t="e">
        <f>SUM(N18/N21)</f>
        <v>#DIV/0!</v>
      </c>
      <c r="P18" s="1558"/>
      <c r="Q18" s="1559" t="e">
        <f>SUM(P18/P21)</f>
        <v>#DIV/0!</v>
      </c>
      <c r="R18" s="1927">
        <f t="shared" si="2"/>
        <v>0</v>
      </c>
    </row>
    <row r="19" spans="1:18" s="203" customFormat="1" ht="15.75" hidden="1" thickBot="1" x14ac:dyDescent="0.3">
      <c r="A19" s="102" t="s">
        <v>122</v>
      </c>
      <c r="B19" s="1558"/>
      <c r="C19" s="1559" t="e">
        <f>SUM(B19/B21)</f>
        <v>#DIV/0!</v>
      </c>
      <c r="D19" s="1558"/>
      <c r="E19" s="1559" t="e">
        <f>SUM(D19/D21)</f>
        <v>#DIV/0!</v>
      </c>
      <c r="F19" s="1558"/>
      <c r="G19" s="1559" t="e">
        <f>SUM(F19/F21)</f>
        <v>#DIV/0!</v>
      </c>
      <c r="H19" s="1558"/>
      <c r="I19" s="1559" t="e">
        <f>SUM(H19/H21)</f>
        <v>#DIV/0!</v>
      </c>
      <c r="J19" s="1558"/>
      <c r="K19" s="1559" t="e">
        <f>SUM(J19/J21)</f>
        <v>#DIV/0!</v>
      </c>
      <c r="L19" s="1558"/>
      <c r="M19" s="1559" t="e">
        <f>SUM(L19/L21)</f>
        <v>#DIV/0!</v>
      </c>
      <c r="N19" s="1558"/>
      <c r="O19" s="1559" t="e">
        <f>SUM(N19/N21)</f>
        <v>#DIV/0!</v>
      </c>
      <c r="P19" s="1558"/>
      <c r="Q19" s="1559" t="e">
        <f>SUM(P19/P21)</f>
        <v>#DIV/0!</v>
      </c>
      <c r="R19" s="1927">
        <f t="shared" si="2"/>
        <v>0</v>
      </c>
    </row>
    <row r="20" spans="1:18" s="203" customFormat="1" ht="15.75" hidden="1" thickBot="1" x14ac:dyDescent="0.3">
      <c r="A20" s="103" t="s">
        <v>123</v>
      </c>
      <c r="B20" s="1560"/>
      <c r="C20" s="1561" t="e">
        <f>SUM(B20/B21)</f>
        <v>#DIV/0!</v>
      </c>
      <c r="D20" s="1560"/>
      <c r="E20" s="1561" t="e">
        <f>SUM(D20/D21)</f>
        <v>#DIV/0!</v>
      </c>
      <c r="F20" s="1560"/>
      <c r="G20" s="1561" t="e">
        <f>SUM(F20/F21)</f>
        <v>#DIV/0!</v>
      </c>
      <c r="H20" s="1560"/>
      <c r="I20" s="1561" t="e">
        <f>SUM(H20/H21)</f>
        <v>#DIV/0!</v>
      </c>
      <c r="J20" s="1560"/>
      <c r="K20" s="1561" t="e">
        <f>SUM(J20/J21)</f>
        <v>#DIV/0!</v>
      </c>
      <c r="L20" s="1560"/>
      <c r="M20" s="1561" t="e">
        <f>SUM(L20/L21)</f>
        <v>#DIV/0!</v>
      </c>
      <c r="N20" s="1560"/>
      <c r="O20" s="1561" t="e">
        <f>SUM(N20/N21)</f>
        <v>#DIV/0!</v>
      </c>
      <c r="P20" s="1560"/>
      <c r="Q20" s="1561" t="e">
        <f>SUM(P20/P21)</f>
        <v>#DIV/0!</v>
      </c>
      <c r="R20" s="1928">
        <f t="shared" si="2"/>
        <v>0</v>
      </c>
    </row>
    <row r="21" spans="1:18" s="203" customFormat="1" ht="15.75" hidden="1" thickBot="1" x14ac:dyDescent="0.3">
      <c r="A21" s="128" t="s">
        <v>164</v>
      </c>
      <c r="B21" s="122">
        <f t="shared" ref="B21:Q21" si="3">SUM(B15:B20)</f>
        <v>0</v>
      </c>
      <c r="C21" s="265" t="e">
        <f t="shared" si="3"/>
        <v>#DIV/0!</v>
      </c>
      <c r="D21" s="122">
        <f t="shared" si="3"/>
        <v>0</v>
      </c>
      <c r="E21" s="265" t="e">
        <f t="shared" si="3"/>
        <v>#DIV/0!</v>
      </c>
      <c r="F21" s="122">
        <f t="shared" si="3"/>
        <v>0</v>
      </c>
      <c r="G21" s="265" t="e">
        <f t="shared" si="3"/>
        <v>#DIV/0!</v>
      </c>
      <c r="H21" s="122">
        <f t="shared" si="3"/>
        <v>0</v>
      </c>
      <c r="I21" s="265" t="e">
        <f t="shared" si="3"/>
        <v>#DIV/0!</v>
      </c>
      <c r="J21" s="122">
        <f t="shared" si="3"/>
        <v>0</v>
      </c>
      <c r="K21" s="265" t="e">
        <f t="shared" si="3"/>
        <v>#DIV/0!</v>
      </c>
      <c r="L21" s="122">
        <f t="shared" si="3"/>
        <v>0</v>
      </c>
      <c r="M21" s="265" t="e">
        <f t="shared" si="3"/>
        <v>#DIV/0!</v>
      </c>
      <c r="N21" s="122">
        <f t="shared" si="3"/>
        <v>0</v>
      </c>
      <c r="O21" s="265" t="e">
        <f t="shared" si="3"/>
        <v>#DIV/0!</v>
      </c>
      <c r="P21" s="122">
        <f t="shared" si="3"/>
        <v>0</v>
      </c>
      <c r="Q21" s="265" t="e">
        <f t="shared" si="3"/>
        <v>#DIV/0!</v>
      </c>
      <c r="R21" s="1929">
        <f>SUM(B21,D21,F21,H21,J21,L21,N21,P21)</f>
        <v>0</v>
      </c>
    </row>
    <row r="22" spans="1:18" s="203" customFormat="1" ht="15.75" hidden="1" customHeight="1" thickBot="1" x14ac:dyDescent="0.3">
      <c r="A22" s="2163" t="s">
        <v>453</v>
      </c>
      <c r="B22" s="2164"/>
      <c r="C22" s="2164"/>
      <c r="D22" s="2164"/>
      <c r="E22" s="2164"/>
      <c r="F22" s="2164"/>
      <c r="G22" s="2164"/>
      <c r="H22" s="2164"/>
      <c r="I22" s="2164"/>
      <c r="J22" s="2164"/>
      <c r="K22" s="2164"/>
      <c r="L22" s="2164"/>
      <c r="M22" s="2164"/>
      <c r="N22" s="2164"/>
      <c r="O22" s="2164"/>
      <c r="P22" s="2164"/>
      <c r="Q22" s="2164"/>
      <c r="R22" s="2172"/>
    </row>
    <row r="23" spans="1:18" s="203" customFormat="1" ht="15.75" hidden="1" thickBot="1" x14ac:dyDescent="0.3">
      <c r="A23" s="95" t="s">
        <v>143</v>
      </c>
      <c r="B23" s="1556"/>
      <c r="C23" s="1557" t="e">
        <f>SUM(B23/B29)</f>
        <v>#DIV/0!</v>
      </c>
      <c r="D23" s="1556"/>
      <c r="E23" s="1557" t="e">
        <f>SUM(D23/D29)</f>
        <v>#DIV/0!</v>
      </c>
      <c r="F23" s="1556"/>
      <c r="G23" s="1557" t="e">
        <f>SUM(F23/F29)</f>
        <v>#DIV/0!</v>
      </c>
      <c r="H23" s="1556"/>
      <c r="I23" s="1557" t="e">
        <f>SUM(H23/H29)</f>
        <v>#DIV/0!</v>
      </c>
      <c r="J23" s="1556"/>
      <c r="K23" s="1557" t="e">
        <f>SUM(J23/J29)</f>
        <v>#DIV/0!</v>
      </c>
      <c r="L23" s="1556"/>
      <c r="M23" s="1557" t="e">
        <f>SUM(L23/L29)</f>
        <v>#DIV/0!</v>
      </c>
      <c r="N23" s="1556"/>
      <c r="O23" s="1557" t="e">
        <f>SUM(N23/N29)</f>
        <v>#DIV/0!</v>
      </c>
      <c r="P23" s="1556"/>
      <c r="Q23" s="1557" t="e">
        <f>SUM(P23/P29)</f>
        <v>#DIV/0!</v>
      </c>
      <c r="R23" s="1926">
        <f t="shared" ref="R23:R28" si="4">SUM(B23,D23,F23,H23,J23,L23,N23,P23)</f>
        <v>0</v>
      </c>
    </row>
    <row r="24" spans="1:18" s="203" customFormat="1" ht="15.75" hidden="1" thickBot="1" x14ac:dyDescent="0.3">
      <c r="A24" s="96" t="s">
        <v>144</v>
      </c>
      <c r="B24" s="1558"/>
      <c r="C24" s="1559" t="e">
        <f>SUM(B24/B29)</f>
        <v>#DIV/0!</v>
      </c>
      <c r="D24" s="1558"/>
      <c r="E24" s="1559" t="e">
        <f>SUM(D24/D29)</f>
        <v>#DIV/0!</v>
      </c>
      <c r="F24" s="1558"/>
      <c r="G24" s="1559" t="e">
        <f>SUM(F24/F29)</f>
        <v>#DIV/0!</v>
      </c>
      <c r="H24" s="1558"/>
      <c r="I24" s="1559" t="e">
        <f>SUM(H24/H29)</f>
        <v>#DIV/0!</v>
      </c>
      <c r="J24" s="1558"/>
      <c r="K24" s="1559" t="e">
        <f>SUM(J24/J29)</f>
        <v>#DIV/0!</v>
      </c>
      <c r="L24" s="1558"/>
      <c r="M24" s="1559" t="e">
        <f>SUM(L24/L29)</f>
        <v>#DIV/0!</v>
      </c>
      <c r="N24" s="1558"/>
      <c r="O24" s="1559" t="e">
        <f>SUM(N24/N29)</f>
        <v>#DIV/0!</v>
      </c>
      <c r="P24" s="1558"/>
      <c r="Q24" s="1559" t="e">
        <f>SUM(P24/P29)</f>
        <v>#DIV/0!</v>
      </c>
      <c r="R24" s="1927">
        <f t="shared" si="4"/>
        <v>0</v>
      </c>
    </row>
    <row r="25" spans="1:18" s="203" customFormat="1" ht="15.75" hidden="1" thickBot="1" x14ac:dyDescent="0.3">
      <c r="A25" s="96" t="s">
        <v>145</v>
      </c>
      <c r="B25" s="1558"/>
      <c r="C25" s="1559" t="e">
        <f>SUM(B25/B29)</f>
        <v>#DIV/0!</v>
      </c>
      <c r="D25" s="1558"/>
      <c r="E25" s="1559" t="e">
        <f>SUM(D25/D29)</f>
        <v>#DIV/0!</v>
      </c>
      <c r="F25" s="1558"/>
      <c r="G25" s="1559" t="e">
        <f>SUM(F25/F29)</f>
        <v>#DIV/0!</v>
      </c>
      <c r="H25" s="1558"/>
      <c r="I25" s="1559" t="e">
        <f>SUM(H25/H29)</f>
        <v>#DIV/0!</v>
      </c>
      <c r="J25" s="1558"/>
      <c r="K25" s="1559" t="e">
        <f>SUM(J25/J29)</f>
        <v>#DIV/0!</v>
      </c>
      <c r="L25" s="1558"/>
      <c r="M25" s="1559" t="e">
        <f>SUM(L25/L29)</f>
        <v>#DIV/0!</v>
      </c>
      <c r="N25" s="1558"/>
      <c r="O25" s="1559" t="e">
        <f>SUM(N25/N29)</f>
        <v>#DIV/0!</v>
      </c>
      <c r="P25" s="1558"/>
      <c r="Q25" s="1559" t="e">
        <f>SUM(P25/P29)</f>
        <v>#DIV/0!</v>
      </c>
      <c r="R25" s="1927">
        <f t="shared" si="4"/>
        <v>0</v>
      </c>
    </row>
    <row r="26" spans="1:18" s="203" customFormat="1" ht="15.75" hidden="1" thickBot="1" x14ac:dyDescent="0.3">
      <c r="A26" s="96" t="s">
        <v>146</v>
      </c>
      <c r="B26" s="1558"/>
      <c r="C26" s="1559" t="e">
        <f>SUM(B26/B29)</f>
        <v>#DIV/0!</v>
      </c>
      <c r="D26" s="1558"/>
      <c r="E26" s="1559" t="e">
        <f>SUM(D26/D29)</f>
        <v>#DIV/0!</v>
      </c>
      <c r="F26" s="1558"/>
      <c r="G26" s="1559" t="e">
        <f>SUM(F26/F29)</f>
        <v>#DIV/0!</v>
      </c>
      <c r="H26" s="1558"/>
      <c r="I26" s="1559" t="e">
        <f>SUM(H26/H29)</f>
        <v>#DIV/0!</v>
      </c>
      <c r="J26" s="1558"/>
      <c r="K26" s="1559" t="e">
        <f>SUM(J26/J29)</f>
        <v>#DIV/0!</v>
      </c>
      <c r="L26" s="1558"/>
      <c r="M26" s="1559" t="e">
        <f>SUM(L26/L29)</f>
        <v>#DIV/0!</v>
      </c>
      <c r="N26" s="1558"/>
      <c r="O26" s="1559" t="e">
        <f>SUM(N26/N29)</f>
        <v>#DIV/0!</v>
      </c>
      <c r="P26" s="1558"/>
      <c r="Q26" s="1559" t="e">
        <f>SUM(P26/P29)</f>
        <v>#DIV/0!</v>
      </c>
      <c r="R26" s="1927">
        <f t="shared" si="4"/>
        <v>0</v>
      </c>
    </row>
    <row r="27" spans="1:18" s="203" customFormat="1" ht="15.75" hidden="1" thickBot="1" x14ac:dyDescent="0.3">
      <c r="A27" s="96" t="s">
        <v>147</v>
      </c>
      <c r="B27" s="1558"/>
      <c r="C27" s="1559" t="e">
        <f>SUM(B27/B29)</f>
        <v>#DIV/0!</v>
      </c>
      <c r="D27" s="1558"/>
      <c r="E27" s="1559" t="e">
        <f>SUM(D27/D29)</f>
        <v>#DIV/0!</v>
      </c>
      <c r="F27" s="1558"/>
      <c r="G27" s="1559" t="e">
        <f>SUM(F27/F29)</f>
        <v>#DIV/0!</v>
      </c>
      <c r="H27" s="1558"/>
      <c r="I27" s="1559" t="e">
        <f>SUM(H27/H29)</f>
        <v>#DIV/0!</v>
      </c>
      <c r="J27" s="1558"/>
      <c r="K27" s="1559" t="e">
        <f>SUM(J27/J29)</f>
        <v>#DIV/0!</v>
      </c>
      <c r="L27" s="1558"/>
      <c r="M27" s="1559" t="e">
        <f>SUM(L27/L29)</f>
        <v>#DIV/0!</v>
      </c>
      <c r="N27" s="1558"/>
      <c r="O27" s="1559" t="e">
        <f>SUM(N27/N29)</f>
        <v>#DIV/0!</v>
      </c>
      <c r="P27" s="1558"/>
      <c r="Q27" s="1559" t="e">
        <f>SUM(P27/P29)</f>
        <v>#DIV/0!</v>
      </c>
      <c r="R27" s="1927">
        <f t="shared" si="4"/>
        <v>0</v>
      </c>
    </row>
    <row r="28" spans="1:18" s="203" customFormat="1" ht="15.75" hidden="1" thickBot="1" x14ac:dyDescent="0.3">
      <c r="A28" s="114" t="s">
        <v>148</v>
      </c>
      <c r="B28" s="1560"/>
      <c r="C28" s="1561" t="e">
        <f>SUM(B28/B29)</f>
        <v>#DIV/0!</v>
      </c>
      <c r="D28" s="1560"/>
      <c r="E28" s="1561" t="e">
        <f>SUM(D28/D29)</f>
        <v>#DIV/0!</v>
      </c>
      <c r="F28" s="1560"/>
      <c r="G28" s="1561" t="e">
        <f>SUM(F28/F29)</f>
        <v>#DIV/0!</v>
      </c>
      <c r="H28" s="1560"/>
      <c r="I28" s="1561" t="e">
        <f>SUM(H28/H29)</f>
        <v>#DIV/0!</v>
      </c>
      <c r="J28" s="1560"/>
      <c r="K28" s="1561" t="e">
        <f>SUM(J28/J29)</f>
        <v>#DIV/0!</v>
      </c>
      <c r="L28" s="1560"/>
      <c r="M28" s="1561" t="e">
        <f>SUM(L28/L29)</f>
        <v>#DIV/0!</v>
      </c>
      <c r="N28" s="1560"/>
      <c r="O28" s="1561" t="e">
        <f>SUM(N28/N29)</f>
        <v>#DIV/0!</v>
      </c>
      <c r="P28" s="1560"/>
      <c r="Q28" s="1561" t="e">
        <f>SUM(P28/P29)</f>
        <v>#DIV/0!</v>
      </c>
      <c r="R28" s="1928">
        <f t="shared" si="4"/>
        <v>0</v>
      </c>
    </row>
    <row r="29" spans="1:18" s="203" customFormat="1" ht="15.75" hidden="1" thickBot="1" x14ac:dyDescent="0.3">
      <c r="A29" s="128" t="s">
        <v>164</v>
      </c>
      <c r="B29" s="122">
        <f t="shared" ref="B29:R29" si="5">SUM(B23:B28)</f>
        <v>0</v>
      </c>
      <c r="C29" s="265" t="e">
        <f t="shared" si="5"/>
        <v>#DIV/0!</v>
      </c>
      <c r="D29" s="122">
        <f t="shared" si="5"/>
        <v>0</v>
      </c>
      <c r="E29" s="265" t="e">
        <f t="shared" si="5"/>
        <v>#DIV/0!</v>
      </c>
      <c r="F29" s="122">
        <f t="shared" si="5"/>
        <v>0</v>
      </c>
      <c r="G29" s="265" t="e">
        <f t="shared" si="5"/>
        <v>#DIV/0!</v>
      </c>
      <c r="H29" s="122">
        <f t="shared" si="5"/>
        <v>0</v>
      </c>
      <c r="I29" s="265" t="e">
        <f t="shared" si="5"/>
        <v>#DIV/0!</v>
      </c>
      <c r="J29" s="122">
        <f t="shared" si="5"/>
        <v>0</v>
      </c>
      <c r="K29" s="265" t="e">
        <f t="shared" si="5"/>
        <v>#DIV/0!</v>
      </c>
      <c r="L29" s="122">
        <f t="shared" si="5"/>
        <v>0</v>
      </c>
      <c r="M29" s="265" t="e">
        <f t="shared" si="5"/>
        <v>#DIV/0!</v>
      </c>
      <c r="N29" s="122">
        <f t="shared" si="5"/>
        <v>0</v>
      </c>
      <c r="O29" s="265" t="e">
        <f t="shared" si="5"/>
        <v>#DIV/0!</v>
      </c>
      <c r="P29" s="122">
        <f t="shared" si="5"/>
        <v>0</v>
      </c>
      <c r="Q29" s="265" t="e">
        <f t="shared" si="5"/>
        <v>#DIV/0!</v>
      </c>
      <c r="R29" s="1929">
        <f t="shared" si="5"/>
        <v>0</v>
      </c>
    </row>
    <row r="30" spans="1:18" s="203" customFormat="1" ht="15.75" hidden="1" customHeight="1" thickBot="1" x14ac:dyDescent="0.3">
      <c r="A30" s="2163" t="s">
        <v>263</v>
      </c>
      <c r="B30" s="2164"/>
      <c r="C30" s="2164"/>
      <c r="D30" s="2164"/>
      <c r="E30" s="2164"/>
      <c r="F30" s="2164"/>
      <c r="G30" s="2164"/>
      <c r="H30" s="2164"/>
      <c r="I30" s="2164"/>
      <c r="J30" s="2164"/>
      <c r="K30" s="2164"/>
      <c r="L30" s="2164"/>
      <c r="M30" s="2164"/>
      <c r="N30" s="2164"/>
      <c r="O30" s="2164"/>
      <c r="P30" s="2164"/>
      <c r="Q30" s="2164"/>
      <c r="R30" s="2172"/>
    </row>
    <row r="31" spans="1:18" s="203" customFormat="1" ht="15.75" hidden="1" thickBot="1" x14ac:dyDescent="0.3">
      <c r="A31" s="95" t="s">
        <v>396</v>
      </c>
      <c r="B31" s="1558"/>
      <c r="C31" s="1562" t="e">
        <f>SUM(B31/B35)</f>
        <v>#DIV/0!</v>
      </c>
      <c r="D31" s="1558"/>
      <c r="E31" s="1562" t="e">
        <f>SUM(D31/D35)</f>
        <v>#DIV/0!</v>
      </c>
      <c r="F31" s="1558"/>
      <c r="G31" s="1562" t="e">
        <f>SUM(F31/F35)</f>
        <v>#DIV/0!</v>
      </c>
      <c r="H31" s="1558"/>
      <c r="I31" s="1562" t="e">
        <f>SUM(H31/H35)</f>
        <v>#DIV/0!</v>
      </c>
      <c r="J31" s="1558"/>
      <c r="K31" s="1562" t="e">
        <f>SUM(J31/J35)</f>
        <v>#DIV/0!</v>
      </c>
      <c r="L31" s="1558"/>
      <c r="M31" s="1562" t="e">
        <f>SUM(L31/L35)</f>
        <v>#DIV/0!</v>
      </c>
      <c r="N31" s="1558"/>
      <c r="O31" s="1562" t="e">
        <f>SUM(N31/N35)</f>
        <v>#DIV/0!</v>
      </c>
      <c r="P31" s="1558"/>
      <c r="Q31" s="1562" t="e">
        <f>SUM(P31/P35)</f>
        <v>#DIV/0!</v>
      </c>
      <c r="R31" s="1930">
        <f>SUM(B31,D31,F31,H31,J31,L31,N31,P31)</f>
        <v>0</v>
      </c>
    </row>
    <row r="32" spans="1:18" s="203" customFormat="1" ht="15.75" hidden="1" thickBot="1" x14ac:dyDescent="0.3">
      <c r="A32" s="96" t="s">
        <v>318</v>
      </c>
      <c r="B32" s="1558"/>
      <c r="C32" s="1563" t="e">
        <f>SUM(B32/B35)</f>
        <v>#DIV/0!</v>
      </c>
      <c r="D32" s="1558"/>
      <c r="E32" s="1563" t="e">
        <f>SUM(D32/D35)</f>
        <v>#DIV/0!</v>
      </c>
      <c r="F32" s="1558"/>
      <c r="G32" s="1563" t="e">
        <f>SUM(F32/F35)</f>
        <v>#DIV/0!</v>
      </c>
      <c r="H32" s="1558"/>
      <c r="I32" s="1563" t="e">
        <f>SUM(H32/H35)</f>
        <v>#DIV/0!</v>
      </c>
      <c r="J32" s="1558"/>
      <c r="K32" s="1563" t="e">
        <f>SUM(J32/J35)</f>
        <v>#DIV/0!</v>
      </c>
      <c r="L32" s="1558"/>
      <c r="M32" s="1563" t="e">
        <f>SUM(L32/L35)</f>
        <v>#DIV/0!</v>
      </c>
      <c r="N32" s="1558"/>
      <c r="O32" s="1563" t="e">
        <f>SUM(N32/N35)</f>
        <v>#DIV/0!</v>
      </c>
      <c r="P32" s="1558"/>
      <c r="Q32" s="1563" t="e">
        <f>SUM(P32/P35)</f>
        <v>#DIV/0!</v>
      </c>
      <c r="R32" s="1931">
        <f>SUM(B32,D32,F32,H32,J32,L32,N32,P32)</f>
        <v>0</v>
      </c>
    </row>
    <row r="33" spans="1:18" s="203" customFormat="1" ht="15.75" hidden="1" thickBot="1" x14ac:dyDescent="0.3">
      <c r="A33" s="96" t="s">
        <v>319</v>
      </c>
      <c r="B33" s="1558"/>
      <c r="C33" s="1563" t="e">
        <f>SUM(B33/B35)</f>
        <v>#DIV/0!</v>
      </c>
      <c r="D33" s="1558"/>
      <c r="E33" s="1563" t="e">
        <f>SUM(D33/D35)</f>
        <v>#DIV/0!</v>
      </c>
      <c r="F33" s="1558"/>
      <c r="G33" s="1563" t="e">
        <f>SUM(F33/F35)</f>
        <v>#DIV/0!</v>
      </c>
      <c r="H33" s="1558"/>
      <c r="I33" s="1563" t="e">
        <f>SUM(H33/H35)</f>
        <v>#DIV/0!</v>
      </c>
      <c r="J33" s="1558"/>
      <c r="K33" s="1563" t="e">
        <f>SUM(J33/J35)</f>
        <v>#DIV/0!</v>
      </c>
      <c r="L33" s="1558"/>
      <c r="M33" s="1563" t="e">
        <f>SUM(L33/L35)</f>
        <v>#DIV/0!</v>
      </c>
      <c r="N33" s="1558"/>
      <c r="O33" s="1563" t="e">
        <f>SUM(N33/N35)</f>
        <v>#DIV/0!</v>
      </c>
      <c r="P33" s="1558"/>
      <c r="Q33" s="1563" t="e">
        <f>SUM(P33/P35)</f>
        <v>#DIV/0!</v>
      </c>
      <c r="R33" s="1931">
        <f>SUM(B33,D33,F33,H33,J33,L33,N33,P33)</f>
        <v>0</v>
      </c>
    </row>
    <row r="34" spans="1:18" s="203" customFormat="1" ht="15.75" hidden="1" thickBot="1" x14ac:dyDescent="0.3">
      <c r="A34" s="114" t="s">
        <v>320</v>
      </c>
      <c r="B34" s="1560"/>
      <c r="C34" s="1564" t="e">
        <f>SUM(B34/B35)</f>
        <v>#DIV/0!</v>
      </c>
      <c r="D34" s="1560"/>
      <c r="E34" s="1564" t="e">
        <f>SUM(D34/D35)</f>
        <v>#DIV/0!</v>
      </c>
      <c r="F34" s="1560"/>
      <c r="G34" s="1564" t="e">
        <f>SUM(F34/F35)</f>
        <v>#DIV/0!</v>
      </c>
      <c r="H34" s="1560"/>
      <c r="I34" s="1564" t="e">
        <f>SUM(H34/H35)</f>
        <v>#DIV/0!</v>
      </c>
      <c r="J34" s="1560"/>
      <c r="K34" s="1564" t="e">
        <f>SUM(J34/J35)</f>
        <v>#DIV/0!</v>
      </c>
      <c r="L34" s="1560"/>
      <c r="M34" s="1564" t="e">
        <f>SUM(L34/L35)</f>
        <v>#DIV/0!</v>
      </c>
      <c r="N34" s="1560"/>
      <c r="O34" s="1564" t="e">
        <f>SUM(N34/N35)</f>
        <v>#DIV/0!</v>
      </c>
      <c r="P34" s="1560"/>
      <c r="Q34" s="1564" t="e">
        <f>SUM(P34/P35)</f>
        <v>#DIV/0!</v>
      </c>
      <c r="R34" s="1932">
        <f>SUM(B34,D34,F34,H34,J34,L34,N34,P34)</f>
        <v>0</v>
      </c>
    </row>
    <row r="35" spans="1:18" s="203" customFormat="1" ht="15.75" hidden="1" thickBot="1" x14ac:dyDescent="0.3">
      <c r="A35" s="128" t="s">
        <v>164</v>
      </c>
      <c r="B35" s="122">
        <f>SUM(B31:B34)</f>
        <v>0</v>
      </c>
      <c r="C35" s="265" t="e">
        <f>SUM(B35/B35)</f>
        <v>#DIV/0!</v>
      </c>
      <c r="D35" s="122">
        <f>SUM(D31:D34)</f>
        <v>0</v>
      </c>
      <c r="E35" s="265" t="e">
        <f>SUM(E31:E34)</f>
        <v>#DIV/0!</v>
      </c>
      <c r="F35" s="122">
        <f>SUM(F31:F34)</f>
        <v>0</v>
      </c>
      <c r="G35" s="265" t="e">
        <f>SUM(F35/F309)</f>
        <v>#DIV/0!</v>
      </c>
      <c r="H35" s="122">
        <f>SUM(H31:H34)</f>
        <v>0</v>
      </c>
      <c r="I35" s="265" t="e">
        <f>SUM(H35/H309)</f>
        <v>#DIV/0!</v>
      </c>
      <c r="J35" s="122">
        <f>SUM(J31:J34)</f>
        <v>0</v>
      </c>
      <c r="K35" s="265" t="e">
        <f>SUM(J35/J309)</f>
        <v>#DIV/0!</v>
      </c>
      <c r="L35" s="122">
        <f>SUM(L31:L34)</f>
        <v>0</v>
      </c>
      <c r="M35" s="265" t="e">
        <f>SUM(L35/L309)</f>
        <v>#DIV/0!</v>
      </c>
      <c r="N35" s="122">
        <f>SUM(N31:N34)</f>
        <v>0</v>
      </c>
      <c r="O35" s="265" t="e">
        <f>SUM(N35/N309)</f>
        <v>#DIV/0!</v>
      </c>
      <c r="P35" s="122">
        <f>SUM(P31:P34)</f>
        <v>0</v>
      </c>
      <c r="Q35" s="265" t="e">
        <f>SUM(P35/P309)</f>
        <v>#DIV/0!</v>
      </c>
      <c r="R35" s="1929">
        <f>SUM(R31:R34)</f>
        <v>0</v>
      </c>
    </row>
    <row r="36" spans="1:18" s="203" customFormat="1" ht="15.75" hidden="1" thickBot="1" x14ac:dyDescent="0.3">
      <c r="A36" s="2163" t="s">
        <v>454</v>
      </c>
      <c r="B36" s="2164"/>
      <c r="C36" s="2164"/>
      <c r="D36" s="2164"/>
      <c r="E36" s="2164"/>
      <c r="F36" s="2164"/>
      <c r="G36" s="2164"/>
      <c r="H36" s="2164"/>
      <c r="I36" s="2164"/>
      <c r="J36" s="2164"/>
      <c r="K36" s="2164"/>
      <c r="L36" s="2164"/>
      <c r="M36" s="2164"/>
      <c r="N36" s="2164"/>
      <c r="O36" s="2164"/>
      <c r="P36" s="2164"/>
      <c r="Q36" s="2164"/>
      <c r="R36" s="2172"/>
    </row>
    <row r="37" spans="1:18" s="203" customFormat="1" ht="15.75" hidden="1" thickBot="1" x14ac:dyDescent="0.3">
      <c r="A37" s="113"/>
      <c r="B37" s="255" t="s">
        <v>149</v>
      </c>
      <c r="C37" s="256" t="s">
        <v>150</v>
      </c>
      <c r="D37" s="257" t="s">
        <v>149</v>
      </c>
      <c r="E37" s="258" t="s">
        <v>150</v>
      </c>
      <c r="F37" s="256" t="s">
        <v>149</v>
      </c>
      <c r="G37" s="256" t="s">
        <v>150</v>
      </c>
      <c r="H37" s="257" t="s">
        <v>149</v>
      </c>
      <c r="I37" s="258" t="s">
        <v>150</v>
      </c>
      <c r="J37" s="331" t="s">
        <v>149</v>
      </c>
      <c r="K37" s="257" t="s">
        <v>150</v>
      </c>
      <c r="L37" s="258" t="s">
        <v>149</v>
      </c>
      <c r="M37" s="256" t="s">
        <v>150</v>
      </c>
      <c r="N37" s="256" t="s">
        <v>149</v>
      </c>
      <c r="O37" s="256" t="s">
        <v>150</v>
      </c>
      <c r="P37" s="257" t="s">
        <v>149</v>
      </c>
      <c r="Q37" s="258" t="s">
        <v>150</v>
      </c>
      <c r="R37" s="1933" t="s">
        <v>149</v>
      </c>
    </row>
    <row r="38" spans="1:18" s="203" customFormat="1" ht="15.75" hidden="1" thickBot="1" x14ac:dyDescent="0.3">
      <c r="A38" s="96" t="s">
        <v>151</v>
      </c>
      <c r="B38" s="1565"/>
      <c r="C38" s="1566"/>
      <c r="D38" s="1565"/>
      <c r="E38" s="1567"/>
      <c r="F38" s="1568"/>
      <c r="G38" s="1566"/>
      <c r="H38" s="1565"/>
      <c r="I38" s="1569"/>
      <c r="J38" s="1568"/>
      <c r="K38" s="1570"/>
      <c r="L38" s="1571"/>
      <c r="M38" s="1566"/>
      <c r="N38" s="1568"/>
      <c r="O38" s="1566"/>
      <c r="P38" s="1565"/>
      <c r="Q38" s="1569"/>
      <c r="R38" s="1934"/>
    </row>
    <row r="39" spans="1:18" s="203" customFormat="1" ht="15.75" hidden="1" thickBot="1" x14ac:dyDescent="0.3">
      <c r="A39" s="99" t="s">
        <v>152</v>
      </c>
      <c r="B39" s="1565"/>
      <c r="C39" s="1566"/>
      <c r="D39" s="1565"/>
      <c r="E39" s="1567"/>
      <c r="F39" s="1568"/>
      <c r="G39" s="1566"/>
      <c r="H39" s="1565"/>
      <c r="I39" s="1569"/>
      <c r="J39" s="1568"/>
      <c r="K39" s="1570"/>
      <c r="L39" s="1571"/>
      <c r="M39" s="1566"/>
      <c r="N39" s="1568"/>
      <c r="O39" s="1566"/>
      <c r="P39" s="1565"/>
      <c r="Q39" s="1569"/>
      <c r="R39" s="1934"/>
    </row>
    <row r="40" spans="1:18" s="203" customFormat="1" ht="15.75" hidden="1" thickBot="1" x14ac:dyDescent="0.3">
      <c r="A40" s="98" t="s">
        <v>153</v>
      </c>
      <c r="B40" s="1572"/>
      <c r="C40" s="1573"/>
      <c r="D40" s="1572"/>
      <c r="E40" s="1574"/>
      <c r="F40" s="1575"/>
      <c r="G40" s="1573"/>
      <c r="H40" s="1572"/>
      <c r="I40" s="1576"/>
      <c r="J40" s="1575"/>
      <c r="K40" s="1577"/>
      <c r="L40" s="1578"/>
      <c r="M40" s="1573"/>
      <c r="N40" s="1575"/>
      <c r="O40" s="1573"/>
      <c r="P40" s="1572"/>
      <c r="Q40" s="1576"/>
      <c r="R40" s="1935"/>
    </row>
    <row r="41" spans="1:18" s="1413" customFormat="1" ht="15.75" customHeight="1" thickBot="1" x14ac:dyDescent="0.3">
      <c r="A41" s="2169" t="s">
        <v>911</v>
      </c>
      <c r="B41" s="2170"/>
      <c r="C41" s="2170"/>
      <c r="D41" s="2170"/>
      <c r="E41" s="2170"/>
      <c r="F41" s="2170"/>
      <c r="G41" s="2170"/>
      <c r="H41" s="2170"/>
      <c r="I41" s="2170"/>
      <c r="J41" s="2170"/>
      <c r="K41" s="2170"/>
      <c r="L41" s="2170"/>
      <c r="M41" s="2170"/>
      <c r="N41" s="2170"/>
      <c r="O41" s="2170"/>
      <c r="P41" s="2170"/>
      <c r="Q41" s="2170"/>
      <c r="R41" s="2171"/>
    </row>
    <row r="42" spans="1:18" s="1413" customFormat="1" ht="40.5" customHeight="1" thickBot="1" x14ac:dyDescent="0.3">
      <c r="A42" s="110"/>
      <c r="B42" s="2167" t="s">
        <v>134</v>
      </c>
      <c r="C42" s="2168"/>
      <c r="D42" s="2167" t="s">
        <v>135</v>
      </c>
      <c r="E42" s="2168"/>
      <c r="F42" s="2167" t="s">
        <v>136</v>
      </c>
      <c r="G42" s="2168"/>
      <c r="H42" s="2167" t="s">
        <v>137</v>
      </c>
      <c r="I42" s="2168"/>
      <c r="J42" s="2167" t="s">
        <v>138</v>
      </c>
      <c r="K42" s="2168"/>
      <c r="L42" s="2167" t="s">
        <v>139</v>
      </c>
      <c r="M42" s="2168"/>
      <c r="N42" s="2167" t="s">
        <v>140</v>
      </c>
      <c r="O42" s="2168"/>
      <c r="P42" s="2167" t="s">
        <v>141</v>
      </c>
      <c r="Q42" s="2168"/>
      <c r="R42" s="1925" t="s">
        <v>311</v>
      </c>
    </row>
    <row r="43" spans="1:18" s="1413" customFormat="1" ht="15.75" thickBot="1" x14ac:dyDescent="0.3">
      <c r="A43" s="2025" t="s">
        <v>451</v>
      </c>
      <c r="B43" s="2026"/>
      <c r="C43" s="2026"/>
      <c r="D43" s="2162"/>
      <c r="E43" s="2162"/>
      <c r="F43" s="2026"/>
      <c r="G43" s="2026"/>
      <c r="H43" s="2162"/>
      <c r="I43" s="2162"/>
      <c r="J43" s="2026"/>
      <c r="K43" s="2026"/>
      <c r="L43" s="2162"/>
      <c r="M43" s="2162"/>
      <c r="N43" s="2026"/>
      <c r="O43" s="2026"/>
      <c r="P43" s="2162"/>
      <c r="Q43" s="2162"/>
      <c r="R43" s="2030"/>
    </row>
    <row r="44" spans="1:18" s="1413" customFormat="1" x14ac:dyDescent="0.25">
      <c r="A44" s="105" t="s">
        <v>391</v>
      </c>
      <c r="B44" s="439">
        <v>180</v>
      </c>
      <c r="C44" s="440">
        <f>B44/B52</f>
        <v>8.1447963800904979E-2</v>
      </c>
      <c r="D44" s="439">
        <v>4</v>
      </c>
      <c r="E44" s="440">
        <f>D44/D52</f>
        <v>0.14814814814814814</v>
      </c>
      <c r="F44" s="439">
        <v>25</v>
      </c>
      <c r="G44" s="440">
        <f>F44/F52</f>
        <v>1.9470404984423675E-2</v>
      </c>
      <c r="H44" s="439">
        <v>6</v>
      </c>
      <c r="I44" s="440">
        <f>H44/H52</f>
        <v>1.7595307917888565E-2</v>
      </c>
      <c r="J44" s="439">
        <v>0</v>
      </c>
      <c r="K44" s="440">
        <f>J44/J52</f>
        <v>0</v>
      </c>
      <c r="L44" s="439">
        <v>9</v>
      </c>
      <c r="M44" s="440">
        <f>L44/L52</f>
        <v>0.23076923076923078</v>
      </c>
      <c r="N44" s="439">
        <v>0</v>
      </c>
      <c r="O44" s="440">
        <f>N44/N52</f>
        <v>0</v>
      </c>
      <c r="P44" s="439">
        <v>2</v>
      </c>
      <c r="Q44" s="440">
        <f>P44/P52</f>
        <v>0.125</v>
      </c>
      <c r="R44" s="1926">
        <f>SUM(B44,D44,F44,H44,J44,L44,N44,P44)</f>
        <v>226</v>
      </c>
    </row>
    <row r="45" spans="1:18" s="1413" customFormat="1" x14ac:dyDescent="0.25">
      <c r="A45" s="102" t="s">
        <v>392</v>
      </c>
      <c r="B45" s="444">
        <v>377</v>
      </c>
      <c r="C45" s="445">
        <f>B45/B52</f>
        <v>0.17058823529411765</v>
      </c>
      <c r="D45" s="444">
        <v>3</v>
      </c>
      <c r="E45" s="445">
        <f>D45/D52</f>
        <v>0.1111111111111111</v>
      </c>
      <c r="F45" s="444">
        <v>387</v>
      </c>
      <c r="G45" s="445">
        <f>F45/F52</f>
        <v>0.30140186915887851</v>
      </c>
      <c r="H45" s="444">
        <v>32</v>
      </c>
      <c r="I45" s="445">
        <f>H45/H52</f>
        <v>9.3841642228739003E-2</v>
      </c>
      <c r="J45" s="444">
        <v>0</v>
      </c>
      <c r="K45" s="445">
        <f>J45/J52</f>
        <v>0</v>
      </c>
      <c r="L45" s="444">
        <v>8</v>
      </c>
      <c r="M45" s="445">
        <f>L45/L52</f>
        <v>0.20512820512820512</v>
      </c>
      <c r="N45" s="444">
        <v>0</v>
      </c>
      <c r="O45" s="445">
        <f>N45/N52</f>
        <v>0</v>
      </c>
      <c r="P45" s="444">
        <v>2</v>
      </c>
      <c r="Q45" s="445">
        <f>P45/P52</f>
        <v>0.125</v>
      </c>
      <c r="R45" s="1927">
        <f>SUM(B45,D45,F45,H45,J45,L45,N45,P45)</f>
        <v>809</v>
      </c>
    </row>
    <row r="46" spans="1:18" s="1413" customFormat="1" x14ac:dyDescent="0.25">
      <c r="A46" s="102" t="s">
        <v>327</v>
      </c>
      <c r="B46" s="444">
        <v>480</v>
      </c>
      <c r="C46" s="445">
        <f>B46/B52</f>
        <v>0.21719457013574661</v>
      </c>
      <c r="D46" s="444">
        <v>7</v>
      </c>
      <c r="E46" s="445">
        <f>D46/D52</f>
        <v>0.25925925925925924</v>
      </c>
      <c r="F46" s="444">
        <v>293</v>
      </c>
      <c r="G46" s="445">
        <f>F46/F52</f>
        <v>0.22819314641744548</v>
      </c>
      <c r="H46" s="444">
        <v>39</v>
      </c>
      <c r="I46" s="445">
        <f>H46/H52</f>
        <v>0.11436950146627566</v>
      </c>
      <c r="J46" s="444">
        <v>0</v>
      </c>
      <c r="K46" s="445">
        <f>J46/J52</f>
        <v>0</v>
      </c>
      <c r="L46" s="444">
        <v>8</v>
      </c>
      <c r="M46" s="445">
        <f>L46/L52</f>
        <v>0.20512820512820512</v>
      </c>
      <c r="N46" s="444">
        <v>0</v>
      </c>
      <c r="O46" s="445">
        <f>N46/N52</f>
        <v>0</v>
      </c>
      <c r="P46" s="444">
        <v>1</v>
      </c>
      <c r="Q46" s="445">
        <f>P46/P52</f>
        <v>6.25E-2</v>
      </c>
      <c r="R46" s="1927">
        <f t="shared" ref="R46:R51" si="6">SUM(B46,D46,F46,H46,J46,L46,N46,P46)</f>
        <v>828</v>
      </c>
    </row>
    <row r="47" spans="1:18" s="1413" customFormat="1" x14ac:dyDescent="0.25">
      <c r="A47" s="102" t="s">
        <v>328</v>
      </c>
      <c r="B47" s="444">
        <v>448</v>
      </c>
      <c r="C47" s="445">
        <f>B47/B52</f>
        <v>0.20271493212669683</v>
      </c>
      <c r="D47" s="444">
        <v>4</v>
      </c>
      <c r="E47" s="445">
        <f>D47/D52</f>
        <v>0.14814814814814814</v>
      </c>
      <c r="F47" s="444">
        <v>270</v>
      </c>
      <c r="G47" s="445">
        <f>F47/F52</f>
        <v>0.2102803738317757</v>
      </c>
      <c r="H47" s="444">
        <v>62</v>
      </c>
      <c r="I47" s="445">
        <f>H47/H52</f>
        <v>0.18181818181818182</v>
      </c>
      <c r="J47" s="444">
        <v>0</v>
      </c>
      <c r="K47" s="445">
        <f>J47/J52</f>
        <v>0</v>
      </c>
      <c r="L47" s="444">
        <v>0</v>
      </c>
      <c r="M47" s="445">
        <f>L47/L52</f>
        <v>0</v>
      </c>
      <c r="N47" s="444">
        <v>0</v>
      </c>
      <c r="O47" s="445">
        <f>N47/N52</f>
        <v>0</v>
      </c>
      <c r="P47" s="444">
        <v>1</v>
      </c>
      <c r="Q47" s="445">
        <f>P47/P52</f>
        <v>6.25E-2</v>
      </c>
      <c r="R47" s="1927">
        <f t="shared" si="6"/>
        <v>785</v>
      </c>
    </row>
    <row r="48" spans="1:18" s="1413" customFormat="1" x14ac:dyDescent="0.25">
      <c r="A48" s="102" t="s">
        <v>329</v>
      </c>
      <c r="B48" s="444">
        <v>287</v>
      </c>
      <c r="C48" s="445">
        <f>B48/B52</f>
        <v>0.12986425339366517</v>
      </c>
      <c r="D48" s="444">
        <v>3</v>
      </c>
      <c r="E48" s="445">
        <f>D48/D52</f>
        <v>0.1111111111111111</v>
      </c>
      <c r="F48" s="444">
        <v>150</v>
      </c>
      <c r="G48" s="445">
        <f>F48/F52</f>
        <v>0.11682242990654206</v>
      </c>
      <c r="H48" s="444">
        <v>63</v>
      </c>
      <c r="I48" s="445">
        <f>H48/H52</f>
        <v>0.18475073313782991</v>
      </c>
      <c r="J48" s="444">
        <v>0</v>
      </c>
      <c r="K48" s="445">
        <f>J48/J52</f>
        <v>0</v>
      </c>
      <c r="L48" s="444">
        <v>6</v>
      </c>
      <c r="M48" s="445">
        <f>L48/L52</f>
        <v>0.15384615384615385</v>
      </c>
      <c r="N48" s="444">
        <v>1</v>
      </c>
      <c r="O48" s="445">
        <f>N48/N52</f>
        <v>7.6923076923076927E-2</v>
      </c>
      <c r="P48" s="444">
        <v>1</v>
      </c>
      <c r="Q48" s="445">
        <f>P48/P52</f>
        <v>6.25E-2</v>
      </c>
      <c r="R48" s="1927">
        <f t="shared" si="6"/>
        <v>511</v>
      </c>
    </row>
    <row r="49" spans="1:18" s="1413" customFormat="1" x14ac:dyDescent="0.25">
      <c r="A49" s="102" t="s">
        <v>124</v>
      </c>
      <c r="B49" s="444">
        <v>293</v>
      </c>
      <c r="C49" s="445">
        <f>B49/B52</f>
        <v>0.13257918552036199</v>
      </c>
      <c r="D49" s="444">
        <v>3</v>
      </c>
      <c r="E49" s="445">
        <f>D49/D52</f>
        <v>0.1111111111111111</v>
      </c>
      <c r="F49" s="444">
        <v>112</v>
      </c>
      <c r="G49" s="445">
        <f>F49/F52</f>
        <v>8.7227414330218064E-2</v>
      </c>
      <c r="H49" s="444">
        <v>83</v>
      </c>
      <c r="I49" s="445">
        <f>H49/H52</f>
        <v>0.24340175953079179</v>
      </c>
      <c r="J49" s="444">
        <v>0</v>
      </c>
      <c r="K49" s="445">
        <f>J49/J52</f>
        <v>0</v>
      </c>
      <c r="L49" s="444">
        <v>2</v>
      </c>
      <c r="M49" s="445">
        <f>L49/L52</f>
        <v>5.128205128205128E-2</v>
      </c>
      <c r="N49" s="444">
        <v>5</v>
      </c>
      <c r="O49" s="445">
        <f>N49/N52</f>
        <v>0.38461538461538464</v>
      </c>
      <c r="P49" s="444">
        <v>4</v>
      </c>
      <c r="Q49" s="445">
        <f>P49/P52</f>
        <v>0.25</v>
      </c>
      <c r="R49" s="1927">
        <f t="shared" si="6"/>
        <v>502</v>
      </c>
    </row>
    <row r="50" spans="1:18" s="1413" customFormat="1" x14ac:dyDescent="0.25">
      <c r="A50" s="102" t="s">
        <v>125</v>
      </c>
      <c r="B50" s="444">
        <v>144</v>
      </c>
      <c r="C50" s="445">
        <f>B50/B52</f>
        <v>6.5158371040723986E-2</v>
      </c>
      <c r="D50" s="444">
        <v>3</v>
      </c>
      <c r="E50" s="445">
        <f>D50/D52</f>
        <v>0.1111111111111111</v>
      </c>
      <c r="F50" s="444">
        <v>47</v>
      </c>
      <c r="G50" s="445">
        <f>F50/F52</f>
        <v>3.6604361370716508E-2</v>
      </c>
      <c r="H50" s="444">
        <v>56</v>
      </c>
      <c r="I50" s="445">
        <f>H50/H52</f>
        <v>0.16422287390029325</v>
      </c>
      <c r="J50" s="444">
        <v>4</v>
      </c>
      <c r="K50" s="445">
        <f>J50/J52</f>
        <v>1.0582010582010581E-2</v>
      </c>
      <c r="L50" s="444">
        <v>5</v>
      </c>
      <c r="M50" s="445">
        <f>L50/L52</f>
        <v>0.12820512820512819</v>
      </c>
      <c r="N50" s="444">
        <v>6</v>
      </c>
      <c r="O50" s="445">
        <f>N50/N52</f>
        <v>0.46153846153846156</v>
      </c>
      <c r="P50" s="444">
        <v>3</v>
      </c>
      <c r="Q50" s="445">
        <f>P50/P52</f>
        <v>0.1875</v>
      </c>
      <c r="R50" s="1927">
        <f t="shared" si="6"/>
        <v>268</v>
      </c>
    </row>
    <row r="51" spans="1:18" s="1413" customFormat="1" ht="15.75" thickBot="1" x14ac:dyDescent="0.3">
      <c r="A51" s="722" t="s">
        <v>117</v>
      </c>
      <c r="B51" s="449">
        <v>1</v>
      </c>
      <c r="C51" s="450">
        <f>B51/B52</f>
        <v>4.5248868778280545E-4</v>
      </c>
      <c r="D51" s="449">
        <v>0</v>
      </c>
      <c r="E51" s="450">
        <f>D51/D52</f>
        <v>0</v>
      </c>
      <c r="F51" s="449">
        <v>0</v>
      </c>
      <c r="G51" s="450">
        <f>F51/F52</f>
        <v>0</v>
      </c>
      <c r="H51" s="449">
        <v>0</v>
      </c>
      <c r="I51" s="450">
        <f>H51/H52</f>
        <v>0</v>
      </c>
      <c r="J51" s="449">
        <v>374</v>
      </c>
      <c r="K51" s="450">
        <f>J51/J52</f>
        <v>0.98941798941798942</v>
      </c>
      <c r="L51" s="449">
        <v>1</v>
      </c>
      <c r="M51" s="450">
        <f>L51/L52</f>
        <v>2.564102564102564E-2</v>
      </c>
      <c r="N51" s="449">
        <v>1</v>
      </c>
      <c r="O51" s="450">
        <f>N51/N52</f>
        <v>7.6923076923076927E-2</v>
      </c>
      <c r="P51" s="449">
        <v>2</v>
      </c>
      <c r="Q51" s="450">
        <f>P51/P52</f>
        <v>0.125</v>
      </c>
      <c r="R51" s="1928">
        <f t="shared" si="6"/>
        <v>379</v>
      </c>
    </row>
    <row r="52" spans="1:18" s="1413" customFormat="1" ht="16.5" thickTop="1" thickBot="1" x14ac:dyDescent="0.3">
      <c r="A52" s="128" t="s">
        <v>164</v>
      </c>
      <c r="B52" s="122">
        <f t="shared" ref="B52:Q52" si="7">SUM(B44:B51)</f>
        <v>2210</v>
      </c>
      <c r="C52" s="265">
        <f t="shared" si="7"/>
        <v>1</v>
      </c>
      <c r="D52" s="122">
        <f t="shared" si="7"/>
        <v>27</v>
      </c>
      <c r="E52" s="265">
        <f t="shared" si="7"/>
        <v>1</v>
      </c>
      <c r="F52" s="122">
        <f>SUM(F44:F51)</f>
        <v>1284</v>
      </c>
      <c r="G52" s="265">
        <f t="shared" si="7"/>
        <v>1</v>
      </c>
      <c r="H52" s="122">
        <f t="shared" si="7"/>
        <v>341</v>
      </c>
      <c r="I52" s="265">
        <f t="shared" si="7"/>
        <v>0.99999999999999989</v>
      </c>
      <c r="J52" s="122">
        <f t="shared" si="7"/>
        <v>378</v>
      </c>
      <c r="K52" s="265">
        <f t="shared" si="7"/>
        <v>1</v>
      </c>
      <c r="L52" s="122">
        <f t="shared" si="7"/>
        <v>39</v>
      </c>
      <c r="M52" s="265">
        <f t="shared" si="7"/>
        <v>1</v>
      </c>
      <c r="N52" s="122">
        <f t="shared" si="7"/>
        <v>13</v>
      </c>
      <c r="O52" s="265">
        <f t="shared" si="7"/>
        <v>1</v>
      </c>
      <c r="P52" s="122">
        <f t="shared" si="7"/>
        <v>16</v>
      </c>
      <c r="Q52" s="265">
        <f t="shared" si="7"/>
        <v>1</v>
      </c>
      <c r="R52" s="1929">
        <f>SUM(B52,D52,F52,H52,J52,L52,N52,P52)</f>
        <v>4308</v>
      </c>
    </row>
    <row r="53" spans="1:18" s="30" customFormat="1" ht="15.75" thickBot="1" x14ac:dyDescent="0.3">
      <c r="A53" s="2163" t="s">
        <v>452</v>
      </c>
      <c r="B53" s="2164"/>
      <c r="C53" s="2164"/>
      <c r="D53" s="2164"/>
      <c r="E53" s="2164"/>
      <c r="F53" s="2164"/>
      <c r="G53" s="2164"/>
      <c r="H53" s="2164"/>
      <c r="I53" s="2164"/>
      <c r="J53" s="2164"/>
      <c r="K53" s="2164"/>
      <c r="L53" s="2164"/>
      <c r="M53" s="2164"/>
      <c r="N53" s="2164"/>
      <c r="O53" s="2164"/>
      <c r="P53" s="2164"/>
      <c r="Q53" s="2164"/>
      <c r="R53" s="2172"/>
    </row>
    <row r="54" spans="1:18" s="1413" customFormat="1" x14ac:dyDescent="0.25">
      <c r="A54" s="105" t="s">
        <v>118</v>
      </c>
      <c r="B54" s="454">
        <v>325</v>
      </c>
      <c r="C54" s="455">
        <f>SUM(B54/B60)</f>
        <v>0.14705882352941177</v>
      </c>
      <c r="D54" s="454">
        <v>6</v>
      </c>
      <c r="E54" s="455">
        <f>SUM(D54/D60)</f>
        <v>0.22222222222222221</v>
      </c>
      <c r="F54" s="454">
        <v>200</v>
      </c>
      <c r="G54" s="455">
        <f>SUM(F54/F60)</f>
        <v>0.1557632398753894</v>
      </c>
      <c r="H54" s="454">
        <v>49</v>
      </c>
      <c r="I54" s="455">
        <f>SUM(H54/H60)</f>
        <v>0.14369501466275661</v>
      </c>
      <c r="J54" s="454">
        <v>63</v>
      </c>
      <c r="K54" s="455">
        <f>SUM(J54/J60)</f>
        <v>0.16666666666666666</v>
      </c>
      <c r="L54" s="454">
        <v>2</v>
      </c>
      <c r="M54" s="455">
        <f>SUM(L54/L60)</f>
        <v>5.128205128205128E-2</v>
      </c>
      <c r="N54" s="454">
        <v>2</v>
      </c>
      <c r="O54" s="455">
        <f>SUM(N54/N60)</f>
        <v>0.15384615384615385</v>
      </c>
      <c r="P54" s="454">
        <v>2</v>
      </c>
      <c r="Q54" s="455">
        <f>SUM(P54/P60)</f>
        <v>0.125</v>
      </c>
      <c r="R54" s="1926">
        <f t="shared" ref="R54:R59" si="8">SUM(B54,D54,F54,H54,J54,L54,N54,P54)</f>
        <v>649</v>
      </c>
    </row>
    <row r="55" spans="1:18" s="1413" customFormat="1" x14ac:dyDescent="0.25">
      <c r="A55" s="102" t="s">
        <v>119</v>
      </c>
      <c r="B55" s="458">
        <v>144</v>
      </c>
      <c r="C55" s="459">
        <f>SUM(B55/B60)</f>
        <v>6.5158371040723986E-2</v>
      </c>
      <c r="D55" s="458">
        <v>9</v>
      </c>
      <c r="E55" s="459">
        <f>SUM(D55/D60)</f>
        <v>0.33333333333333331</v>
      </c>
      <c r="F55" s="458">
        <v>71</v>
      </c>
      <c r="G55" s="459">
        <f>SUM(F55/F60)</f>
        <v>5.5295950155763239E-2</v>
      </c>
      <c r="H55" s="458">
        <v>63</v>
      </c>
      <c r="I55" s="459">
        <f>SUM(H55/H60)</f>
        <v>0.18475073313782991</v>
      </c>
      <c r="J55" s="458">
        <v>20</v>
      </c>
      <c r="K55" s="459">
        <f>SUM(J55/J60)</f>
        <v>5.2910052910052907E-2</v>
      </c>
      <c r="L55" s="458">
        <v>3</v>
      </c>
      <c r="M55" s="459">
        <f>SUM(L55/L60)</f>
        <v>7.6923076923076927E-2</v>
      </c>
      <c r="N55" s="458">
        <v>0</v>
      </c>
      <c r="O55" s="459">
        <f>SUM(N55/N60)</f>
        <v>0</v>
      </c>
      <c r="P55" s="458">
        <v>0</v>
      </c>
      <c r="Q55" s="459">
        <f>SUM(P55/P60)</f>
        <v>0</v>
      </c>
      <c r="R55" s="1927">
        <f t="shared" si="8"/>
        <v>310</v>
      </c>
    </row>
    <row r="56" spans="1:18" s="1413" customFormat="1" x14ac:dyDescent="0.25">
      <c r="A56" s="102" t="s">
        <v>120</v>
      </c>
      <c r="B56" s="458">
        <v>29</v>
      </c>
      <c r="C56" s="459">
        <f>SUM(B56/B60)</f>
        <v>1.3122171945701358E-2</v>
      </c>
      <c r="D56" s="458">
        <v>0</v>
      </c>
      <c r="E56" s="459">
        <f>SUM(D56/D60)</f>
        <v>0</v>
      </c>
      <c r="F56" s="458">
        <v>8</v>
      </c>
      <c r="G56" s="459">
        <f>SUM(F56/F60)</f>
        <v>6.2305295950155761E-3</v>
      </c>
      <c r="H56" s="458">
        <v>2</v>
      </c>
      <c r="I56" s="459">
        <f>SUM(H56/H60)</f>
        <v>5.8651026392961877E-3</v>
      </c>
      <c r="J56" s="458">
        <v>4</v>
      </c>
      <c r="K56" s="459">
        <f>SUM(J56/J60)</f>
        <v>1.0582010582010581E-2</v>
      </c>
      <c r="L56" s="458">
        <v>0</v>
      </c>
      <c r="M56" s="459">
        <f>SUM(L56/L60)</f>
        <v>0</v>
      </c>
      <c r="N56" s="458">
        <v>0</v>
      </c>
      <c r="O56" s="459">
        <f>SUM(N56/N60)</f>
        <v>0</v>
      </c>
      <c r="P56" s="458">
        <v>0</v>
      </c>
      <c r="Q56" s="459">
        <f>SUM(P56/P60)</f>
        <v>0</v>
      </c>
      <c r="R56" s="1927">
        <f t="shared" si="8"/>
        <v>43</v>
      </c>
    </row>
    <row r="57" spans="1:18" s="1413" customFormat="1" x14ac:dyDescent="0.25">
      <c r="A57" s="102" t="s">
        <v>121</v>
      </c>
      <c r="B57" s="458">
        <v>618</v>
      </c>
      <c r="C57" s="459">
        <f>SUM(B57/B60)</f>
        <v>0.27963800904977376</v>
      </c>
      <c r="D57" s="458">
        <v>3</v>
      </c>
      <c r="E57" s="459">
        <f>SUM(D57/D60)</f>
        <v>0.1111111111111111</v>
      </c>
      <c r="F57" s="458">
        <v>440</v>
      </c>
      <c r="G57" s="459">
        <f>SUM(F57/F60)</f>
        <v>0.34267912772585668</v>
      </c>
      <c r="H57" s="458">
        <v>89</v>
      </c>
      <c r="I57" s="459">
        <f>SUM(H57/H60)</f>
        <v>0.26099706744868034</v>
      </c>
      <c r="J57" s="458">
        <v>134</v>
      </c>
      <c r="K57" s="459">
        <f>SUM(J57/J60)</f>
        <v>0.35449735449735448</v>
      </c>
      <c r="L57" s="458">
        <v>7</v>
      </c>
      <c r="M57" s="459">
        <f>SUM(L57/L60)</f>
        <v>0.17948717948717949</v>
      </c>
      <c r="N57" s="458">
        <v>1</v>
      </c>
      <c r="O57" s="459">
        <f>SUM(N57/N60)</f>
        <v>7.6923076923076927E-2</v>
      </c>
      <c r="P57" s="458">
        <v>5</v>
      </c>
      <c r="Q57" s="459">
        <f>SUM(P57/P60)</f>
        <v>0.3125</v>
      </c>
      <c r="R57" s="1927">
        <f t="shared" si="8"/>
        <v>1297</v>
      </c>
    </row>
    <row r="58" spans="1:18" s="1413" customFormat="1" x14ac:dyDescent="0.25">
      <c r="A58" s="102" t="s">
        <v>341</v>
      </c>
      <c r="B58" s="458">
        <v>647</v>
      </c>
      <c r="C58" s="459">
        <f>SUM(B58/B60)</f>
        <v>0.29276018099547513</v>
      </c>
      <c r="D58" s="458">
        <v>4</v>
      </c>
      <c r="E58" s="459">
        <f>SUM(D58/D60)</f>
        <v>0.14814814814814814</v>
      </c>
      <c r="F58" s="458">
        <v>446</v>
      </c>
      <c r="G58" s="459">
        <f>SUM(F58/F60)</f>
        <v>0.34735202492211836</v>
      </c>
      <c r="H58" s="458">
        <v>100</v>
      </c>
      <c r="I58" s="459">
        <f>SUM(H58/H60)</f>
        <v>0.2932551319648094</v>
      </c>
      <c r="J58" s="458">
        <v>153</v>
      </c>
      <c r="K58" s="459">
        <f>SUM(J58/J60)</f>
        <v>0.40476190476190477</v>
      </c>
      <c r="L58" s="458">
        <v>5</v>
      </c>
      <c r="M58" s="459">
        <f>SUM(L58/L60)</f>
        <v>0.12820512820512819</v>
      </c>
      <c r="N58" s="458">
        <v>6</v>
      </c>
      <c r="O58" s="459">
        <f>SUM(N58/N60)</f>
        <v>0.46153846153846156</v>
      </c>
      <c r="P58" s="458">
        <v>9</v>
      </c>
      <c r="Q58" s="459">
        <f>SUM(P58/P60)</f>
        <v>0.5625</v>
      </c>
      <c r="R58" s="1927">
        <f t="shared" si="8"/>
        <v>1370</v>
      </c>
    </row>
    <row r="59" spans="1:18" s="1413" customFormat="1" ht="15.75" thickBot="1" x14ac:dyDescent="0.3">
      <c r="A59" s="103" t="s">
        <v>123</v>
      </c>
      <c r="B59" s="462">
        <v>447</v>
      </c>
      <c r="C59" s="463">
        <f>SUM(B59/B60)</f>
        <v>0.20226244343891403</v>
      </c>
      <c r="D59" s="462">
        <v>5</v>
      </c>
      <c r="E59" s="463">
        <f>SUM(D59/D60)</f>
        <v>0.18518518518518517</v>
      </c>
      <c r="F59" s="462">
        <v>119</v>
      </c>
      <c r="G59" s="463">
        <f>SUM(F59/F60)</f>
        <v>9.2679127725856694E-2</v>
      </c>
      <c r="H59" s="462">
        <v>38</v>
      </c>
      <c r="I59" s="463">
        <f>SUM(H59/H60)</f>
        <v>0.11143695014662756</v>
      </c>
      <c r="J59" s="462">
        <v>4</v>
      </c>
      <c r="K59" s="463">
        <f>SUM(J59/J60)</f>
        <v>1.0582010582010581E-2</v>
      </c>
      <c r="L59" s="462">
        <v>22</v>
      </c>
      <c r="M59" s="463">
        <f>SUM(L59/L60)</f>
        <v>0.5641025641025641</v>
      </c>
      <c r="N59" s="462">
        <v>4</v>
      </c>
      <c r="O59" s="463">
        <f>SUM(N59/N60)</f>
        <v>0.30769230769230771</v>
      </c>
      <c r="P59" s="462">
        <v>0</v>
      </c>
      <c r="Q59" s="463">
        <f>SUM(P59/P60)</f>
        <v>0</v>
      </c>
      <c r="R59" s="1928">
        <f t="shared" si="8"/>
        <v>639</v>
      </c>
    </row>
    <row r="60" spans="1:18" s="1413" customFormat="1" ht="16.5" thickTop="1" thickBot="1" x14ac:dyDescent="0.3">
      <c r="A60" s="128" t="s">
        <v>164</v>
      </c>
      <c r="B60" s="122">
        <f t="shared" ref="B60:Q60" si="9">SUM(B54:B59)</f>
        <v>2210</v>
      </c>
      <c r="C60" s="265">
        <f t="shared" si="9"/>
        <v>1</v>
      </c>
      <c r="D60" s="122">
        <f>SUM(D54:D59)</f>
        <v>27</v>
      </c>
      <c r="E60" s="265">
        <f t="shared" si="9"/>
        <v>1</v>
      </c>
      <c r="F60" s="122">
        <f t="shared" si="9"/>
        <v>1284</v>
      </c>
      <c r="G60" s="265">
        <f t="shared" si="9"/>
        <v>1</v>
      </c>
      <c r="H60" s="122">
        <f t="shared" si="9"/>
        <v>341</v>
      </c>
      <c r="I60" s="265">
        <f t="shared" si="9"/>
        <v>1</v>
      </c>
      <c r="J60" s="122">
        <f t="shared" si="9"/>
        <v>378</v>
      </c>
      <c r="K60" s="265">
        <f t="shared" si="9"/>
        <v>1</v>
      </c>
      <c r="L60" s="122">
        <f t="shared" si="9"/>
        <v>39</v>
      </c>
      <c r="M60" s="265">
        <f t="shared" si="9"/>
        <v>1</v>
      </c>
      <c r="N60" s="122">
        <f t="shared" si="9"/>
        <v>13</v>
      </c>
      <c r="O60" s="265">
        <f t="shared" si="9"/>
        <v>1</v>
      </c>
      <c r="P60" s="122">
        <f t="shared" si="9"/>
        <v>16</v>
      </c>
      <c r="Q60" s="265">
        <f t="shared" si="9"/>
        <v>1</v>
      </c>
      <c r="R60" s="1929">
        <f>SUM(B60,D60,F60,H60,J60,L60,N60,P60)</f>
        <v>4308</v>
      </c>
    </row>
    <row r="61" spans="1:18" s="1413" customFormat="1" ht="15.75" customHeight="1" thickBot="1" x14ac:dyDescent="0.3">
      <c r="A61" s="2163" t="s">
        <v>453</v>
      </c>
      <c r="B61" s="2164"/>
      <c r="C61" s="2164"/>
      <c r="D61" s="2164"/>
      <c r="E61" s="2164"/>
      <c r="F61" s="2164"/>
      <c r="G61" s="2164"/>
      <c r="H61" s="2164"/>
      <c r="I61" s="2164"/>
      <c r="J61" s="2164"/>
      <c r="K61" s="2164"/>
      <c r="L61" s="2164"/>
      <c r="M61" s="2164"/>
      <c r="N61" s="2164"/>
      <c r="O61" s="2164"/>
      <c r="P61" s="2164"/>
      <c r="Q61" s="2164"/>
      <c r="R61" s="2172"/>
    </row>
    <row r="62" spans="1:18" s="1413" customFormat="1" x14ac:dyDescent="0.25">
      <c r="A62" s="95" t="s">
        <v>143</v>
      </c>
      <c r="B62" s="454">
        <v>1104</v>
      </c>
      <c r="C62" s="455">
        <f>SUM(B62/B68)</f>
        <v>0.4995475113122172</v>
      </c>
      <c r="D62" s="454">
        <v>15</v>
      </c>
      <c r="E62" s="455">
        <f>SUM(D62/D68)</f>
        <v>0.55555555555555558</v>
      </c>
      <c r="F62" s="454">
        <v>528</v>
      </c>
      <c r="G62" s="455">
        <f>SUM(F62/F68)</f>
        <v>0.41121495327102803</v>
      </c>
      <c r="H62" s="454">
        <v>183</v>
      </c>
      <c r="I62" s="455">
        <f>SUM(H62/H68)</f>
        <v>0.53665689149560114</v>
      </c>
      <c r="J62" s="454">
        <v>37</v>
      </c>
      <c r="K62" s="455">
        <f>SUM(J62/J68)</f>
        <v>9.7883597883597878E-2</v>
      </c>
      <c r="L62" s="454">
        <v>26</v>
      </c>
      <c r="M62" s="455">
        <f>SUM(L62/L68)</f>
        <v>0.66666666666666663</v>
      </c>
      <c r="N62" s="454">
        <v>3</v>
      </c>
      <c r="O62" s="455">
        <f>SUM(N62/N68)</f>
        <v>0.23076923076923078</v>
      </c>
      <c r="P62" s="454">
        <v>5</v>
      </c>
      <c r="Q62" s="455">
        <f>SUM(P62/P68)</f>
        <v>0.3125</v>
      </c>
      <c r="R62" s="1926">
        <f t="shared" ref="R62:R67" si="10">SUM(B62,D62,F62,H62,J62,L62,N62,P62)</f>
        <v>1901</v>
      </c>
    </row>
    <row r="63" spans="1:18" s="1413" customFormat="1" x14ac:dyDescent="0.25">
      <c r="A63" s="96" t="s">
        <v>144</v>
      </c>
      <c r="B63" s="458">
        <v>584</v>
      </c>
      <c r="C63" s="459">
        <f>SUM(B63/B68)</f>
        <v>0.26425339366515838</v>
      </c>
      <c r="D63" s="458">
        <v>6</v>
      </c>
      <c r="E63" s="459">
        <f>SUM(D63/D68)</f>
        <v>0.22222222222222221</v>
      </c>
      <c r="F63" s="458">
        <v>298</v>
      </c>
      <c r="G63" s="459">
        <f>SUM(F63/F68)</f>
        <v>0.23208722741433022</v>
      </c>
      <c r="H63" s="458">
        <v>78</v>
      </c>
      <c r="I63" s="459">
        <f>SUM(H63/H68)</f>
        <v>0.22873900293255131</v>
      </c>
      <c r="J63" s="458">
        <v>40</v>
      </c>
      <c r="K63" s="459">
        <f>SUM(J63/J68)</f>
        <v>0.10582010582010581</v>
      </c>
      <c r="L63" s="458">
        <v>9</v>
      </c>
      <c r="M63" s="459">
        <f>SUM(L63/L68)</f>
        <v>0.23076923076923078</v>
      </c>
      <c r="N63" s="458">
        <v>2</v>
      </c>
      <c r="O63" s="459">
        <f>SUM(N63/N68)</f>
        <v>0.15384615384615385</v>
      </c>
      <c r="P63" s="458">
        <v>2</v>
      </c>
      <c r="Q63" s="459">
        <f>SUM(P63/P68)</f>
        <v>0.125</v>
      </c>
      <c r="R63" s="1927">
        <f t="shared" si="10"/>
        <v>1019</v>
      </c>
    </row>
    <row r="64" spans="1:18" s="1413" customFormat="1" x14ac:dyDescent="0.25">
      <c r="A64" s="96" t="s">
        <v>145</v>
      </c>
      <c r="B64" s="458">
        <v>261</v>
      </c>
      <c r="C64" s="459">
        <f>SUM(B64/B68)</f>
        <v>0.11809954751131221</v>
      </c>
      <c r="D64" s="458">
        <v>3</v>
      </c>
      <c r="E64" s="459">
        <f>SUM(D64/D68)</f>
        <v>0.1111111111111111</v>
      </c>
      <c r="F64" s="458">
        <v>206</v>
      </c>
      <c r="G64" s="459">
        <f>SUM(F64/F68)</f>
        <v>0.16043613707165108</v>
      </c>
      <c r="H64" s="458">
        <v>40</v>
      </c>
      <c r="I64" s="459">
        <f>SUM(H64/H68)</f>
        <v>0.11730205278592376</v>
      </c>
      <c r="J64" s="458">
        <v>37</v>
      </c>
      <c r="K64" s="459">
        <f>SUM(J64/J68)</f>
        <v>9.7883597883597878E-2</v>
      </c>
      <c r="L64" s="458">
        <v>3</v>
      </c>
      <c r="M64" s="459">
        <f>SUM(L64/L68)</f>
        <v>7.6923076923076927E-2</v>
      </c>
      <c r="N64" s="458">
        <v>2</v>
      </c>
      <c r="O64" s="459">
        <f>SUM(N64/N68)</f>
        <v>0.15384615384615385</v>
      </c>
      <c r="P64" s="458">
        <v>2</v>
      </c>
      <c r="Q64" s="459">
        <f>SUM(P64/P68)</f>
        <v>0.125</v>
      </c>
      <c r="R64" s="1927">
        <f t="shared" si="10"/>
        <v>554</v>
      </c>
    </row>
    <row r="65" spans="1:18" s="1413" customFormat="1" x14ac:dyDescent="0.25">
      <c r="A65" s="96" t="s">
        <v>146</v>
      </c>
      <c r="B65" s="458">
        <v>118</v>
      </c>
      <c r="C65" s="459">
        <f>SUM(B65/B68)</f>
        <v>5.3393665158371038E-2</v>
      </c>
      <c r="D65" s="458">
        <v>2</v>
      </c>
      <c r="E65" s="459">
        <f>SUM(D65/D68)</f>
        <v>7.407407407407407E-2</v>
      </c>
      <c r="F65" s="458">
        <v>107</v>
      </c>
      <c r="G65" s="459">
        <f>SUM(F65/F68)</f>
        <v>8.3333333333333329E-2</v>
      </c>
      <c r="H65" s="458">
        <v>17</v>
      </c>
      <c r="I65" s="459">
        <f>SUM(H65/H68)</f>
        <v>4.9853372434017593E-2</v>
      </c>
      <c r="J65" s="458">
        <v>39</v>
      </c>
      <c r="K65" s="459">
        <f>SUM(J65/J68)</f>
        <v>0.10317460317460317</v>
      </c>
      <c r="L65" s="458">
        <v>0</v>
      </c>
      <c r="M65" s="459">
        <f>SUM(L65/L68)</f>
        <v>0</v>
      </c>
      <c r="N65" s="458">
        <v>2</v>
      </c>
      <c r="O65" s="459">
        <f>SUM(N65/N68)</f>
        <v>0.15384615384615385</v>
      </c>
      <c r="P65" s="458">
        <v>0</v>
      </c>
      <c r="Q65" s="459">
        <f>SUM(P65/P68)</f>
        <v>0</v>
      </c>
      <c r="R65" s="1927">
        <f t="shared" si="10"/>
        <v>285</v>
      </c>
    </row>
    <row r="66" spans="1:18" s="1413" customFormat="1" x14ac:dyDescent="0.25">
      <c r="A66" s="96" t="s">
        <v>147</v>
      </c>
      <c r="B66" s="458">
        <v>64</v>
      </c>
      <c r="C66" s="459">
        <f>SUM(B66/B68)</f>
        <v>2.8959276018099549E-2</v>
      </c>
      <c r="D66" s="458">
        <v>0</v>
      </c>
      <c r="E66" s="459">
        <f>SUM(D66/D68)</f>
        <v>0</v>
      </c>
      <c r="F66" s="458">
        <v>67</v>
      </c>
      <c r="G66" s="459">
        <f>SUM(F66/F68)</f>
        <v>5.2180685358255451E-2</v>
      </c>
      <c r="H66" s="458">
        <v>12</v>
      </c>
      <c r="I66" s="459">
        <f>SUM(H66/H68)</f>
        <v>3.519061583577713E-2</v>
      </c>
      <c r="J66" s="458">
        <v>41</v>
      </c>
      <c r="K66" s="459">
        <f>SUM(J66/J68)</f>
        <v>0.10846560846560846</v>
      </c>
      <c r="L66" s="458">
        <v>0</v>
      </c>
      <c r="M66" s="459">
        <f>SUM(L66/L68)</f>
        <v>0</v>
      </c>
      <c r="N66" s="458">
        <v>0</v>
      </c>
      <c r="O66" s="459">
        <f>SUM(N66/N68)</f>
        <v>0</v>
      </c>
      <c r="P66" s="458">
        <v>0</v>
      </c>
      <c r="Q66" s="459">
        <f>SUM(P66/P68)</f>
        <v>0</v>
      </c>
      <c r="R66" s="1927">
        <f t="shared" si="10"/>
        <v>184</v>
      </c>
    </row>
    <row r="67" spans="1:18" s="1413" customFormat="1" ht="15.75" thickBot="1" x14ac:dyDescent="0.3">
      <c r="A67" s="114" t="s">
        <v>148</v>
      </c>
      <c r="B67" s="462">
        <v>79</v>
      </c>
      <c r="C67" s="463">
        <f>SUM(B67/B68)</f>
        <v>3.5746606334841627E-2</v>
      </c>
      <c r="D67" s="462">
        <v>1</v>
      </c>
      <c r="E67" s="463">
        <f>SUM(D67/D68)</f>
        <v>3.7037037037037035E-2</v>
      </c>
      <c r="F67" s="462">
        <v>78</v>
      </c>
      <c r="G67" s="463">
        <f>SUM(F67/F68)</f>
        <v>6.0747663551401869E-2</v>
      </c>
      <c r="H67" s="462">
        <v>11</v>
      </c>
      <c r="I67" s="463">
        <f>SUM(H67/H68)</f>
        <v>3.2258064516129031E-2</v>
      </c>
      <c r="J67" s="462">
        <v>184</v>
      </c>
      <c r="K67" s="463">
        <f>SUM(J67/J68)</f>
        <v>0.48677248677248675</v>
      </c>
      <c r="L67" s="462">
        <v>1</v>
      </c>
      <c r="M67" s="463">
        <f>SUM(L67/L68)</f>
        <v>2.564102564102564E-2</v>
      </c>
      <c r="N67" s="462">
        <v>4</v>
      </c>
      <c r="O67" s="463">
        <f>SUM(N67/N68)</f>
        <v>0.30769230769230771</v>
      </c>
      <c r="P67" s="462">
        <v>7</v>
      </c>
      <c r="Q67" s="463">
        <f>SUM(P67/P68)</f>
        <v>0.4375</v>
      </c>
      <c r="R67" s="1928">
        <f t="shared" si="10"/>
        <v>365</v>
      </c>
    </row>
    <row r="68" spans="1:18" s="1413" customFormat="1" ht="16.5" thickTop="1" thickBot="1" x14ac:dyDescent="0.3">
      <c r="A68" s="128" t="s">
        <v>164</v>
      </c>
      <c r="B68" s="122">
        <f t="shared" ref="B68:R68" si="11">SUM(B62:B67)</f>
        <v>2210</v>
      </c>
      <c r="C68" s="265">
        <f t="shared" si="11"/>
        <v>1</v>
      </c>
      <c r="D68" s="122">
        <f t="shared" si="11"/>
        <v>27</v>
      </c>
      <c r="E68" s="265">
        <f t="shared" si="11"/>
        <v>1</v>
      </c>
      <c r="F68" s="122">
        <f t="shared" si="11"/>
        <v>1284</v>
      </c>
      <c r="G68" s="265">
        <f t="shared" si="11"/>
        <v>1</v>
      </c>
      <c r="H68" s="122">
        <f t="shared" si="11"/>
        <v>341</v>
      </c>
      <c r="I68" s="265">
        <f t="shared" si="11"/>
        <v>0.99999999999999989</v>
      </c>
      <c r="J68" s="122">
        <f t="shared" si="11"/>
        <v>378</v>
      </c>
      <c r="K68" s="265">
        <f t="shared" si="11"/>
        <v>1</v>
      </c>
      <c r="L68" s="122">
        <f t="shared" si="11"/>
        <v>39</v>
      </c>
      <c r="M68" s="265">
        <f t="shared" si="11"/>
        <v>0.99999999999999989</v>
      </c>
      <c r="N68" s="122">
        <f t="shared" si="11"/>
        <v>13</v>
      </c>
      <c r="O68" s="265">
        <f t="shared" si="11"/>
        <v>1</v>
      </c>
      <c r="P68" s="122">
        <f t="shared" si="11"/>
        <v>16</v>
      </c>
      <c r="Q68" s="265">
        <f t="shared" si="11"/>
        <v>1</v>
      </c>
      <c r="R68" s="1929">
        <f t="shared" si="11"/>
        <v>4308</v>
      </c>
    </row>
    <row r="69" spans="1:18" s="1413" customFormat="1" ht="15.75" customHeight="1" thickBot="1" x14ac:dyDescent="0.3">
      <c r="A69" s="2163" t="s">
        <v>263</v>
      </c>
      <c r="B69" s="2164"/>
      <c r="C69" s="2164"/>
      <c r="D69" s="2164"/>
      <c r="E69" s="2164"/>
      <c r="F69" s="2164"/>
      <c r="G69" s="2164"/>
      <c r="H69" s="2164"/>
      <c r="I69" s="2164"/>
      <c r="J69" s="2164"/>
      <c r="K69" s="2164"/>
      <c r="L69" s="2164"/>
      <c r="M69" s="2164"/>
      <c r="N69" s="2164"/>
      <c r="O69" s="2164"/>
      <c r="P69" s="2164"/>
      <c r="Q69" s="2164"/>
      <c r="R69" s="2172"/>
    </row>
    <row r="70" spans="1:18" s="1413" customFormat="1" x14ac:dyDescent="0.25">
      <c r="A70" s="95" t="s">
        <v>396</v>
      </c>
      <c r="B70" s="458">
        <v>39</v>
      </c>
      <c r="C70" s="466">
        <f>SUM(B70/B74)</f>
        <v>1.7647058823529412E-2</v>
      </c>
      <c r="D70" s="458">
        <v>0</v>
      </c>
      <c r="E70" s="466">
        <f>SUM(D70/D74)</f>
        <v>0</v>
      </c>
      <c r="F70" s="458">
        <v>0</v>
      </c>
      <c r="G70" s="466">
        <f>SUM(F70/F74)</f>
        <v>0</v>
      </c>
      <c r="H70" s="458">
        <v>1</v>
      </c>
      <c r="I70" s="466">
        <f>SUM(H70/H74)</f>
        <v>2.9325513196480938E-3</v>
      </c>
      <c r="J70" s="458">
        <v>1</v>
      </c>
      <c r="K70" s="466">
        <f>SUM(J70/J74)</f>
        <v>2.6455026455026454E-3</v>
      </c>
      <c r="L70" s="458">
        <v>2</v>
      </c>
      <c r="M70" s="466">
        <f>SUM(L70/L74)</f>
        <v>5.128205128205128E-2</v>
      </c>
      <c r="N70" s="458">
        <v>2</v>
      </c>
      <c r="O70" s="466">
        <f>SUM(N70/N74)</f>
        <v>0.15384615384615385</v>
      </c>
      <c r="P70" s="458">
        <v>0</v>
      </c>
      <c r="Q70" s="466">
        <f>SUM(P70/P74)</f>
        <v>0</v>
      </c>
      <c r="R70" s="1930">
        <f>SUM(B70,D70,F70,H70,J70,L70,N70,P70)</f>
        <v>45</v>
      </c>
    </row>
    <row r="71" spans="1:18" s="1413" customFormat="1" x14ac:dyDescent="0.25">
      <c r="A71" s="96" t="s">
        <v>318</v>
      </c>
      <c r="B71" s="458">
        <v>1131</v>
      </c>
      <c r="C71" s="470">
        <f>SUM(B71/B74)</f>
        <v>0.5117647058823529</v>
      </c>
      <c r="D71" s="458">
        <v>20</v>
      </c>
      <c r="E71" s="470">
        <f>SUM(D71/D74)</f>
        <v>0.7407407407407407</v>
      </c>
      <c r="F71" s="458">
        <v>22</v>
      </c>
      <c r="G71" s="470">
        <f>SUM(F71/F74)</f>
        <v>1.7133956386292833E-2</v>
      </c>
      <c r="H71" s="458">
        <v>72</v>
      </c>
      <c r="I71" s="470">
        <f>SUM(H71/H74)</f>
        <v>0.21114369501466276</v>
      </c>
      <c r="J71" s="458">
        <v>36</v>
      </c>
      <c r="K71" s="470">
        <f>SUM(J71/J74)</f>
        <v>9.5238095238095233E-2</v>
      </c>
      <c r="L71" s="458">
        <v>34</v>
      </c>
      <c r="M71" s="470">
        <f>SUM(L71/L74)</f>
        <v>0.87179487179487181</v>
      </c>
      <c r="N71" s="458">
        <v>5</v>
      </c>
      <c r="O71" s="470">
        <f>SUM(N71/N74)</f>
        <v>0.38461538461538464</v>
      </c>
      <c r="P71" s="458">
        <v>6</v>
      </c>
      <c r="Q71" s="470">
        <f>SUM(P71/P74)</f>
        <v>0.375</v>
      </c>
      <c r="R71" s="1931">
        <f>SUM(B71,D71,F71,H71,J71,L71,N71,P71)</f>
        <v>1326</v>
      </c>
    </row>
    <row r="72" spans="1:18" s="1413" customFormat="1" x14ac:dyDescent="0.25">
      <c r="A72" s="96" t="s">
        <v>319</v>
      </c>
      <c r="B72" s="458">
        <v>771</v>
      </c>
      <c r="C72" s="470">
        <f>SUM(B72/B74)</f>
        <v>0.34886877828054297</v>
      </c>
      <c r="D72" s="458">
        <v>6</v>
      </c>
      <c r="E72" s="470">
        <f>SUM(D72/D74)</f>
        <v>0.22222222222222221</v>
      </c>
      <c r="F72" s="458">
        <v>432</v>
      </c>
      <c r="G72" s="470">
        <f>SUM(F72/F74)</f>
        <v>0.3364485981308411</v>
      </c>
      <c r="H72" s="458">
        <v>157</v>
      </c>
      <c r="I72" s="470">
        <f>SUM(H72/H74)</f>
        <v>0.46041055718475071</v>
      </c>
      <c r="J72" s="458">
        <v>62</v>
      </c>
      <c r="K72" s="470">
        <f>SUM(J72/J74)</f>
        <v>0.16402116402116401</v>
      </c>
      <c r="L72" s="458">
        <v>1</v>
      </c>
      <c r="M72" s="470">
        <f>SUM(L72/L74)</f>
        <v>2.564102564102564E-2</v>
      </c>
      <c r="N72" s="458">
        <v>5</v>
      </c>
      <c r="O72" s="470">
        <f>SUM(N72/N74)</f>
        <v>0.38461538461538464</v>
      </c>
      <c r="P72" s="458">
        <v>3</v>
      </c>
      <c r="Q72" s="470">
        <f>SUM(P72/P74)</f>
        <v>0.1875</v>
      </c>
      <c r="R72" s="1931">
        <f>SUM(B72,D72,F72,H72,J72,L72,N72,P72)</f>
        <v>1437</v>
      </c>
    </row>
    <row r="73" spans="1:18" s="1413" customFormat="1" ht="15.75" thickBot="1" x14ac:dyDescent="0.3">
      <c r="A73" s="114" t="s">
        <v>320</v>
      </c>
      <c r="B73" s="462">
        <v>269</v>
      </c>
      <c r="C73" s="473">
        <f>SUM(B73/B74)</f>
        <v>0.12171945701357466</v>
      </c>
      <c r="D73" s="462">
        <v>1</v>
      </c>
      <c r="E73" s="473">
        <f>SUM(D73/D74)</f>
        <v>3.7037037037037035E-2</v>
      </c>
      <c r="F73" s="462">
        <v>830</v>
      </c>
      <c r="G73" s="473">
        <f>SUM(F73/F74)</f>
        <v>0.64641744548286606</v>
      </c>
      <c r="H73" s="462">
        <v>111</v>
      </c>
      <c r="I73" s="473">
        <f>SUM(H73/H74)</f>
        <v>0.3255131964809384</v>
      </c>
      <c r="J73" s="462">
        <v>279</v>
      </c>
      <c r="K73" s="473">
        <f>SUM(J73/J74)</f>
        <v>0.73809523809523814</v>
      </c>
      <c r="L73" s="462">
        <v>2</v>
      </c>
      <c r="M73" s="473">
        <f>SUM(L73/L74)</f>
        <v>5.128205128205128E-2</v>
      </c>
      <c r="N73" s="462">
        <v>1</v>
      </c>
      <c r="O73" s="473">
        <f>SUM(N73/N74)</f>
        <v>7.6923076923076927E-2</v>
      </c>
      <c r="P73" s="462">
        <v>7</v>
      </c>
      <c r="Q73" s="473">
        <f>SUM(P73/P74)</f>
        <v>0.4375</v>
      </c>
      <c r="R73" s="1932">
        <f>SUM(B73,D73,F73,H73,J73,L73,N73,P73)</f>
        <v>1500</v>
      </c>
    </row>
    <row r="74" spans="1:18" s="1413" customFormat="1" ht="16.5" thickTop="1" thickBot="1" x14ac:dyDescent="0.3">
      <c r="A74" s="128" t="s">
        <v>164</v>
      </c>
      <c r="B74" s="122">
        <f t="shared" ref="B74:R74" si="12">SUM(B70:B73)</f>
        <v>2210</v>
      </c>
      <c r="C74" s="265">
        <f t="shared" si="12"/>
        <v>1</v>
      </c>
      <c r="D74" s="122">
        <f t="shared" si="12"/>
        <v>27</v>
      </c>
      <c r="E74" s="265">
        <f t="shared" si="12"/>
        <v>1</v>
      </c>
      <c r="F74" s="122">
        <f t="shared" si="12"/>
        <v>1284</v>
      </c>
      <c r="G74" s="265">
        <f t="shared" si="12"/>
        <v>1</v>
      </c>
      <c r="H74" s="122">
        <f t="shared" si="12"/>
        <v>341</v>
      </c>
      <c r="I74" s="265">
        <f t="shared" si="12"/>
        <v>1</v>
      </c>
      <c r="J74" s="122">
        <f t="shared" si="12"/>
        <v>378</v>
      </c>
      <c r="K74" s="265">
        <f t="shared" si="12"/>
        <v>1</v>
      </c>
      <c r="L74" s="122">
        <f t="shared" si="12"/>
        <v>39</v>
      </c>
      <c r="M74" s="265">
        <f t="shared" si="12"/>
        <v>1</v>
      </c>
      <c r="N74" s="122">
        <f t="shared" si="12"/>
        <v>13</v>
      </c>
      <c r="O74" s="265">
        <f t="shared" si="12"/>
        <v>1</v>
      </c>
      <c r="P74" s="122">
        <f t="shared" si="12"/>
        <v>16</v>
      </c>
      <c r="Q74" s="265">
        <f t="shared" si="12"/>
        <v>1</v>
      </c>
      <c r="R74" s="1929">
        <f t="shared" si="12"/>
        <v>4308</v>
      </c>
    </row>
    <row r="75" spans="1:18" s="1413" customFormat="1" ht="15.75" thickBot="1" x14ac:dyDescent="0.3">
      <c r="A75" s="2163" t="s">
        <v>454</v>
      </c>
      <c r="B75" s="2164"/>
      <c r="C75" s="2164"/>
      <c r="D75" s="2164"/>
      <c r="E75" s="2164"/>
      <c r="F75" s="2164"/>
      <c r="G75" s="2164"/>
      <c r="H75" s="2164"/>
      <c r="I75" s="2164"/>
      <c r="J75" s="2164"/>
      <c r="K75" s="2164"/>
      <c r="L75" s="2164"/>
      <c r="M75" s="2164"/>
      <c r="N75" s="2164"/>
      <c r="O75" s="2164"/>
      <c r="P75" s="2164"/>
      <c r="Q75" s="2164"/>
      <c r="R75" s="2172"/>
    </row>
    <row r="76" spans="1:18" s="1413" customFormat="1" x14ac:dyDescent="0.25">
      <c r="A76" s="113"/>
      <c r="B76" s="255" t="s">
        <v>149</v>
      </c>
      <c r="C76" s="256" t="s">
        <v>150</v>
      </c>
      <c r="D76" s="257" t="s">
        <v>149</v>
      </c>
      <c r="E76" s="258" t="s">
        <v>150</v>
      </c>
      <c r="F76" s="256" t="s">
        <v>149</v>
      </c>
      <c r="G76" s="256" t="s">
        <v>150</v>
      </c>
      <c r="H76" s="257" t="s">
        <v>149</v>
      </c>
      <c r="I76" s="258" t="s">
        <v>150</v>
      </c>
      <c r="J76" s="331" t="s">
        <v>149</v>
      </c>
      <c r="K76" s="257" t="s">
        <v>150</v>
      </c>
      <c r="L76" s="258" t="s">
        <v>149</v>
      </c>
      <c r="M76" s="256" t="s">
        <v>150</v>
      </c>
      <c r="N76" s="256" t="s">
        <v>149</v>
      </c>
      <c r="O76" s="256" t="s">
        <v>150</v>
      </c>
      <c r="P76" s="257" t="s">
        <v>149</v>
      </c>
      <c r="Q76" s="258" t="s">
        <v>150</v>
      </c>
      <c r="R76" s="1933" t="s">
        <v>149</v>
      </c>
    </row>
    <row r="77" spans="1:18" s="1413" customFormat="1" x14ac:dyDescent="0.25">
      <c r="A77" s="96" t="s">
        <v>151</v>
      </c>
      <c r="B77" s="477">
        <v>7.26</v>
      </c>
      <c r="C77" s="478">
        <v>6</v>
      </c>
      <c r="D77" s="477">
        <v>7.22</v>
      </c>
      <c r="E77" s="479">
        <v>5</v>
      </c>
      <c r="F77" s="480">
        <v>6.18</v>
      </c>
      <c r="G77" s="478">
        <v>5</v>
      </c>
      <c r="H77" s="477">
        <v>10.42</v>
      </c>
      <c r="I77" s="481">
        <v>11</v>
      </c>
      <c r="J77" s="480">
        <v>19.373999999999999</v>
      </c>
      <c r="K77" s="482">
        <v>19</v>
      </c>
      <c r="L77" s="483">
        <v>6.59</v>
      </c>
      <c r="M77" s="478">
        <v>4</v>
      </c>
      <c r="N77" s="480">
        <v>15.92</v>
      </c>
      <c r="O77" s="478">
        <v>16</v>
      </c>
      <c r="P77" s="477">
        <v>10.44</v>
      </c>
      <c r="Q77" s="481">
        <v>13</v>
      </c>
      <c r="R77" s="1936">
        <v>8.27</v>
      </c>
    </row>
    <row r="78" spans="1:18" s="1413" customFormat="1" x14ac:dyDescent="0.25">
      <c r="A78" s="99" t="s">
        <v>152</v>
      </c>
      <c r="B78" s="477">
        <v>2.02</v>
      </c>
      <c r="C78" s="478">
        <v>2</v>
      </c>
      <c r="D78" s="477">
        <v>1.85</v>
      </c>
      <c r="E78" s="479">
        <v>1</v>
      </c>
      <c r="F78" s="480">
        <v>2.44</v>
      </c>
      <c r="G78" s="478">
        <v>2</v>
      </c>
      <c r="H78" s="477">
        <v>1.99</v>
      </c>
      <c r="I78" s="481">
        <v>1</v>
      </c>
      <c r="J78" s="480">
        <v>7.08</v>
      </c>
      <c r="K78" s="482">
        <v>5</v>
      </c>
      <c r="L78" s="483">
        <v>1.56</v>
      </c>
      <c r="M78" s="478">
        <v>1</v>
      </c>
      <c r="N78" s="480">
        <v>4.92</v>
      </c>
      <c r="O78" s="478">
        <v>3</v>
      </c>
      <c r="P78" s="477">
        <v>6.81</v>
      </c>
      <c r="Q78" s="481">
        <v>3</v>
      </c>
      <c r="R78" s="1936">
        <v>2.6</v>
      </c>
    </row>
    <row r="79" spans="1:18" s="1413" customFormat="1" ht="15.75" thickBot="1" x14ac:dyDescent="0.3">
      <c r="A79" s="98" t="s">
        <v>153</v>
      </c>
      <c r="B79" s="484">
        <v>13.09</v>
      </c>
      <c r="C79" s="485">
        <v>12</v>
      </c>
      <c r="D79" s="484">
        <v>8.6300000000000008</v>
      </c>
      <c r="E79" s="486">
        <v>5</v>
      </c>
      <c r="F79" s="487">
        <v>30.07</v>
      </c>
      <c r="G79" s="485">
        <v>28</v>
      </c>
      <c r="H79" s="484">
        <v>20.25</v>
      </c>
      <c r="I79" s="488">
        <v>20</v>
      </c>
      <c r="J79" s="487">
        <v>47.61</v>
      </c>
      <c r="K79" s="489">
        <v>44</v>
      </c>
      <c r="L79" s="490">
        <v>6.31</v>
      </c>
      <c r="M79" s="485">
        <v>5</v>
      </c>
      <c r="N79" s="487">
        <v>11.31</v>
      </c>
      <c r="O79" s="485">
        <v>7</v>
      </c>
      <c r="P79" s="484">
        <v>31.25</v>
      </c>
      <c r="Q79" s="488">
        <v>17</v>
      </c>
      <c r="R79" s="1937">
        <v>21.64</v>
      </c>
    </row>
    <row r="80" spans="1:18" s="1413" customFormat="1" ht="15.75" hidden="1" customHeight="1" thickBot="1" x14ac:dyDescent="0.3">
      <c r="A80" s="2165" t="s">
        <v>847</v>
      </c>
      <c r="B80" s="2166"/>
      <c r="C80" s="2166"/>
      <c r="D80" s="2166"/>
      <c r="E80" s="2166"/>
      <c r="F80" s="2166"/>
      <c r="G80" s="2166"/>
      <c r="H80" s="2166"/>
      <c r="I80" s="2166"/>
      <c r="J80" s="2166"/>
      <c r="K80" s="2166"/>
      <c r="L80" s="2166"/>
      <c r="M80" s="2166"/>
      <c r="N80" s="2166"/>
      <c r="O80" s="2166"/>
      <c r="P80" s="2166"/>
      <c r="Q80" s="2166"/>
      <c r="R80" s="2166"/>
    </row>
    <row r="81" spans="1:18" s="1413" customFormat="1" ht="40.5" hidden="1" customHeight="1" thickBot="1" x14ac:dyDescent="0.3">
      <c r="A81" s="110"/>
      <c r="B81" s="2167" t="s">
        <v>134</v>
      </c>
      <c r="C81" s="2168"/>
      <c r="D81" s="2167" t="s">
        <v>135</v>
      </c>
      <c r="E81" s="2168"/>
      <c r="F81" s="2167" t="s">
        <v>136</v>
      </c>
      <c r="G81" s="2168"/>
      <c r="H81" s="2167" t="s">
        <v>137</v>
      </c>
      <c r="I81" s="2168"/>
      <c r="J81" s="2167" t="s">
        <v>138</v>
      </c>
      <c r="K81" s="2168"/>
      <c r="L81" s="2167" t="s">
        <v>139</v>
      </c>
      <c r="M81" s="2168"/>
      <c r="N81" s="2167" t="s">
        <v>140</v>
      </c>
      <c r="O81" s="2168"/>
      <c r="P81" s="2167" t="s">
        <v>141</v>
      </c>
      <c r="Q81" s="2168"/>
      <c r="R81" s="1656" t="s">
        <v>311</v>
      </c>
    </row>
    <row r="82" spans="1:18" s="1413" customFormat="1" ht="15.75" hidden="1" thickBot="1" x14ac:dyDescent="0.3">
      <c r="A82" s="2025" t="s">
        <v>451</v>
      </c>
      <c r="B82" s="2026"/>
      <c r="C82" s="2026"/>
      <c r="D82" s="2162"/>
      <c r="E82" s="2162"/>
      <c r="F82" s="2026"/>
      <c r="G82" s="2026"/>
      <c r="H82" s="2162"/>
      <c r="I82" s="2162"/>
      <c r="J82" s="2026"/>
      <c r="K82" s="2026"/>
      <c r="L82" s="2162"/>
      <c r="M82" s="2162"/>
      <c r="N82" s="2026"/>
      <c r="O82" s="2026"/>
      <c r="P82" s="2162"/>
      <c r="Q82" s="2162"/>
      <c r="R82" s="2162"/>
    </row>
    <row r="83" spans="1:18" s="1413" customFormat="1" hidden="1" x14ac:dyDescent="0.25">
      <c r="A83" s="105" t="s">
        <v>391</v>
      </c>
      <c r="B83" s="439">
        <v>99</v>
      </c>
      <c r="C83" s="440">
        <f>B83/B91</f>
        <v>4.9974760222110046E-2</v>
      </c>
      <c r="D83" s="439">
        <v>3</v>
      </c>
      <c r="E83" s="440">
        <f>D83/D91</f>
        <v>0.1111111111111111</v>
      </c>
      <c r="F83" s="439">
        <v>9</v>
      </c>
      <c r="G83" s="440">
        <f>F83/F91</f>
        <v>8.2266910420475316E-3</v>
      </c>
      <c r="H83" s="439">
        <v>0</v>
      </c>
      <c r="I83" s="440">
        <f>H83/H91</f>
        <v>0</v>
      </c>
      <c r="J83" s="439">
        <v>0</v>
      </c>
      <c r="K83" s="440">
        <f>J83/J91</f>
        <v>0</v>
      </c>
      <c r="L83" s="439">
        <v>7</v>
      </c>
      <c r="M83" s="440">
        <f>L83/L91</f>
        <v>0.14285714285714285</v>
      </c>
      <c r="N83" s="439">
        <v>0</v>
      </c>
      <c r="O83" s="440">
        <f>N83/N91</f>
        <v>0</v>
      </c>
      <c r="P83" s="439">
        <v>1</v>
      </c>
      <c r="Q83" s="440">
        <f>P83/P91</f>
        <v>0.14285714285714285</v>
      </c>
      <c r="R83" s="443">
        <f>SUM(B83,D83,F83,H83,J83,L83,N83,P83)</f>
        <v>119</v>
      </c>
    </row>
    <row r="84" spans="1:18" s="1413" customFormat="1" hidden="1" x14ac:dyDescent="0.25">
      <c r="A84" s="102" t="s">
        <v>392</v>
      </c>
      <c r="B84" s="444">
        <v>372</v>
      </c>
      <c r="C84" s="445">
        <f>B84/B91</f>
        <v>0.18778394750126198</v>
      </c>
      <c r="D84" s="444">
        <v>0</v>
      </c>
      <c r="E84" s="445">
        <f>D84/D91</f>
        <v>0</v>
      </c>
      <c r="F84" s="444">
        <v>367</v>
      </c>
      <c r="G84" s="445">
        <f>F84/F91</f>
        <v>0.33546617915904936</v>
      </c>
      <c r="H84" s="444">
        <v>20</v>
      </c>
      <c r="I84" s="445">
        <f>H84/H91</f>
        <v>6.8259385665529013E-2</v>
      </c>
      <c r="J84" s="444">
        <v>0</v>
      </c>
      <c r="K84" s="445">
        <f>J84/J91</f>
        <v>0</v>
      </c>
      <c r="L84" s="444">
        <v>6</v>
      </c>
      <c r="M84" s="445">
        <f>L84/L91</f>
        <v>0.12244897959183673</v>
      </c>
      <c r="N84" s="444">
        <v>0</v>
      </c>
      <c r="O84" s="445">
        <f>N84/N91</f>
        <v>0</v>
      </c>
      <c r="P84" s="444">
        <v>2</v>
      </c>
      <c r="Q84" s="445">
        <f>P84/P91</f>
        <v>0.2857142857142857</v>
      </c>
      <c r="R84" s="448">
        <f>SUM(B84,D84,F84,H84,J84,L84,N84,P84)</f>
        <v>767</v>
      </c>
    </row>
    <row r="85" spans="1:18" s="1413" customFormat="1" hidden="1" x14ac:dyDescent="0.25">
      <c r="A85" s="102" t="s">
        <v>327</v>
      </c>
      <c r="B85" s="444">
        <v>405</v>
      </c>
      <c r="C85" s="445">
        <f>B85/B91</f>
        <v>0.20444220090863199</v>
      </c>
      <c r="D85" s="444">
        <v>7</v>
      </c>
      <c r="E85" s="445">
        <f>D85/D91</f>
        <v>0.25925925925925924</v>
      </c>
      <c r="F85" s="444">
        <v>250</v>
      </c>
      <c r="G85" s="445">
        <f>F85/F91</f>
        <v>0.22851919561243145</v>
      </c>
      <c r="H85" s="444">
        <v>43</v>
      </c>
      <c r="I85" s="445">
        <f>H85/H91</f>
        <v>0.14675767918088736</v>
      </c>
      <c r="J85" s="444">
        <v>0</v>
      </c>
      <c r="K85" s="445">
        <f>J85/J91</f>
        <v>0</v>
      </c>
      <c r="L85" s="444">
        <v>11</v>
      </c>
      <c r="M85" s="445">
        <f>L85/L91</f>
        <v>0.22448979591836735</v>
      </c>
      <c r="N85" s="444">
        <v>0</v>
      </c>
      <c r="O85" s="445">
        <f>N85/N91</f>
        <v>0</v>
      </c>
      <c r="P85" s="444">
        <v>0</v>
      </c>
      <c r="Q85" s="445">
        <f>P85/P91</f>
        <v>0</v>
      </c>
      <c r="R85" s="448">
        <f t="shared" ref="R85:R90" si="13">SUM(B85,D85,F85,H85,J85,L85,N85,P85)</f>
        <v>716</v>
      </c>
    </row>
    <row r="86" spans="1:18" s="1413" customFormat="1" hidden="1" x14ac:dyDescent="0.25">
      <c r="A86" s="102" t="s">
        <v>328</v>
      </c>
      <c r="B86" s="444">
        <v>395</v>
      </c>
      <c r="C86" s="445">
        <f>B86/B91</f>
        <v>0.1993942453306411</v>
      </c>
      <c r="D86" s="444">
        <v>6</v>
      </c>
      <c r="E86" s="445">
        <f>D86/D91</f>
        <v>0.22222222222222221</v>
      </c>
      <c r="F86" s="444">
        <v>211</v>
      </c>
      <c r="G86" s="445">
        <f>F86/F91</f>
        <v>0.19287020109689215</v>
      </c>
      <c r="H86" s="444">
        <v>68</v>
      </c>
      <c r="I86" s="445">
        <f>H86/H91</f>
        <v>0.23208191126279865</v>
      </c>
      <c r="J86" s="444">
        <v>0</v>
      </c>
      <c r="K86" s="445">
        <f>J86/J91</f>
        <v>0</v>
      </c>
      <c r="L86" s="444">
        <v>13</v>
      </c>
      <c r="M86" s="445">
        <f>L86/L91</f>
        <v>0.26530612244897961</v>
      </c>
      <c r="N86" s="444">
        <v>0</v>
      </c>
      <c r="O86" s="445">
        <f>N86/N91</f>
        <v>0</v>
      </c>
      <c r="P86" s="444">
        <v>0</v>
      </c>
      <c r="Q86" s="445">
        <f>P86/P91</f>
        <v>0</v>
      </c>
      <c r="R86" s="448">
        <f t="shared" si="13"/>
        <v>693</v>
      </c>
    </row>
    <row r="87" spans="1:18" s="1413" customFormat="1" hidden="1" x14ac:dyDescent="0.25">
      <c r="A87" s="102" t="s">
        <v>329</v>
      </c>
      <c r="B87" s="444">
        <v>306</v>
      </c>
      <c r="C87" s="445">
        <f>B87/B91</f>
        <v>0.15446744068652196</v>
      </c>
      <c r="D87" s="444">
        <v>2</v>
      </c>
      <c r="E87" s="445">
        <f>D87/D91</f>
        <v>7.407407407407407E-2</v>
      </c>
      <c r="F87" s="444">
        <v>128</v>
      </c>
      <c r="G87" s="445">
        <f>F87/F91</f>
        <v>0.1170018281535649</v>
      </c>
      <c r="H87" s="444">
        <v>46</v>
      </c>
      <c r="I87" s="445">
        <f>H87/H91</f>
        <v>0.15699658703071673</v>
      </c>
      <c r="J87" s="444">
        <v>0</v>
      </c>
      <c r="K87" s="445">
        <f>J87/J91</f>
        <v>0</v>
      </c>
      <c r="L87" s="444">
        <v>5</v>
      </c>
      <c r="M87" s="445">
        <f>L87/L91</f>
        <v>0.10204081632653061</v>
      </c>
      <c r="N87" s="444">
        <v>0</v>
      </c>
      <c r="O87" s="445">
        <f>N87/N91</f>
        <v>0</v>
      </c>
      <c r="P87" s="444">
        <v>0</v>
      </c>
      <c r="Q87" s="445">
        <f>P87/P91</f>
        <v>0</v>
      </c>
      <c r="R87" s="448">
        <f t="shared" si="13"/>
        <v>487</v>
      </c>
    </row>
    <row r="88" spans="1:18" s="1413" customFormat="1" hidden="1" x14ac:dyDescent="0.25">
      <c r="A88" s="102" t="s">
        <v>124</v>
      </c>
      <c r="B88" s="444">
        <v>251</v>
      </c>
      <c r="C88" s="445">
        <f>B88/B91</f>
        <v>0.12670368500757193</v>
      </c>
      <c r="D88" s="444">
        <v>6</v>
      </c>
      <c r="E88" s="445">
        <f>D88/D91</f>
        <v>0.22222222222222221</v>
      </c>
      <c r="F88" s="444">
        <v>75</v>
      </c>
      <c r="G88" s="445">
        <f>F88/F91</f>
        <v>6.8555758683729429E-2</v>
      </c>
      <c r="H88" s="444">
        <v>68</v>
      </c>
      <c r="I88" s="445">
        <f>H88/H91</f>
        <v>0.23208191126279865</v>
      </c>
      <c r="J88" s="444">
        <v>0</v>
      </c>
      <c r="K88" s="445">
        <f>J88/J91</f>
        <v>0</v>
      </c>
      <c r="L88" s="444">
        <v>2</v>
      </c>
      <c r="M88" s="445">
        <f>L88/L91</f>
        <v>4.0816326530612242E-2</v>
      </c>
      <c r="N88" s="444">
        <v>1</v>
      </c>
      <c r="O88" s="445">
        <f>N88/N91</f>
        <v>0.14285714285714285</v>
      </c>
      <c r="P88" s="444">
        <v>0</v>
      </c>
      <c r="Q88" s="445">
        <f>P88/P91</f>
        <v>0</v>
      </c>
      <c r="R88" s="448">
        <f t="shared" si="13"/>
        <v>403</v>
      </c>
    </row>
    <row r="89" spans="1:18" s="1413" customFormat="1" hidden="1" x14ac:dyDescent="0.25">
      <c r="A89" s="102" t="s">
        <v>125</v>
      </c>
      <c r="B89" s="444">
        <v>144</v>
      </c>
      <c r="C89" s="445">
        <f>B89/B91</f>
        <v>7.2690560323069156E-2</v>
      </c>
      <c r="D89" s="444">
        <v>3</v>
      </c>
      <c r="E89" s="445">
        <f>D89/D91</f>
        <v>0.1111111111111111</v>
      </c>
      <c r="F89" s="444">
        <v>49</v>
      </c>
      <c r="G89" s="445">
        <f>F89/F91</f>
        <v>4.4789762340036565E-2</v>
      </c>
      <c r="H89" s="444">
        <v>44</v>
      </c>
      <c r="I89" s="445">
        <f>H89/H91</f>
        <v>0.15017064846416384</v>
      </c>
      <c r="J89" s="444">
        <v>3</v>
      </c>
      <c r="K89" s="445">
        <f>J89/J91</f>
        <v>1.6574585635359115E-2</v>
      </c>
      <c r="L89" s="444">
        <v>4</v>
      </c>
      <c r="M89" s="445">
        <f>L89/L91</f>
        <v>8.1632653061224483E-2</v>
      </c>
      <c r="N89" s="444">
        <v>6</v>
      </c>
      <c r="O89" s="445">
        <f>N89/N91</f>
        <v>0.8571428571428571</v>
      </c>
      <c r="P89" s="444">
        <v>1</v>
      </c>
      <c r="Q89" s="445">
        <f>P89/P91</f>
        <v>0.14285714285714285</v>
      </c>
      <c r="R89" s="448">
        <f t="shared" si="13"/>
        <v>254</v>
      </c>
    </row>
    <row r="90" spans="1:18" s="1413" customFormat="1" ht="15.75" hidden="1" thickBot="1" x14ac:dyDescent="0.3">
      <c r="A90" s="722" t="s">
        <v>117</v>
      </c>
      <c r="B90" s="449">
        <v>9</v>
      </c>
      <c r="C90" s="450">
        <f>B90/B91</f>
        <v>4.5431600201918223E-3</v>
      </c>
      <c r="D90" s="449">
        <v>0</v>
      </c>
      <c r="E90" s="450">
        <f>D90/D91</f>
        <v>0</v>
      </c>
      <c r="F90" s="449">
        <v>5</v>
      </c>
      <c r="G90" s="450">
        <f>F90/F91</f>
        <v>4.570383912248629E-3</v>
      </c>
      <c r="H90" s="449">
        <v>4</v>
      </c>
      <c r="I90" s="450">
        <f>H90/H91</f>
        <v>1.3651877133105802E-2</v>
      </c>
      <c r="J90" s="444">
        <v>178</v>
      </c>
      <c r="K90" s="450">
        <f>J90/J91</f>
        <v>0.98342541436464093</v>
      </c>
      <c r="L90" s="449">
        <v>1</v>
      </c>
      <c r="M90" s="450">
        <f>L90/L91</f>
        <v>2.0408163265306121E-2</v>
      </c>
      <c r="N90" s="449">
        <v>0</v>
      </c>
      <c r="O90" s="450">
        <f>N90/N91</f>
        <v>0</v>
      </c>
      <c r="P90" s="449">
        <v>3</v>
      </c>
      <c r="Q90" s="450">
        <f>P90/P91</f>
        <v>0.42857142857142855</v>
      </c>
      <c r="R90" s="453">
        <f t="shared" si="13"/>
        <v>200</v>
      </c>
    </row>
    <row r="91" spans="1:18" s="1413" customFormat="1" ht="16.5" hidden="1" thickTop="1" thickBot="1" x14ac:dyDescent="0.3">
      <c r="A91" s="128" t="s">
        <v>164</v>
      </c>
      <c r="B91" s="122">
        <f t="shared" ref="B91:Q91" si="14">SUM(B83:B90)</f>
        <v>1981</v>
      </c>
      <c r="C91" s="265">
        <f t="shared" si="14"/>
        <v>1</v>
      </c>
      <c r="D91" s="122">
        <f t="shared" si="14"/>
        <v>27</v>
      </c>
      <c r="E91" s="265">
        <f t="shared" si="14"/>
        <v>1</v>
      </c>
      <c r="F91" s="122">
        <f t="shared" si="14"/>
        <v>1094</v>
      </c>
      <c r="G91" s="265">
        <f t="shared" si="14"/>
        <v>1</v>
      </c>
      <c r="H91" s="122">
        <f t="shared" si="14"/>
        <v>293</v>
      </c>
      <c r="I91" s="265">
        <f t="shared" si="14"/>
        <v>1</v>
      </c>
      <c r="J91" s="122">
        <f t="shared" si="14"/>
        <v>181</v>
      </c>
      <c r="K91" s="265">
        <f t="shared" si="14"/>
        <v>1</v>
      </c>
      <c r="L91" s="122">
        <f t="shared" si="14"/>
        <v>49</v>
      </c>
      <c r="M91" s="265">
        <f t="shared" si="14"/>
        <v>1</v>
      </c>
      <c r="N91" s="122">
        <f t="shared" si="14"/>
        <v>7</v>
      </c>
      <c r="O91" s="265">
        <f t="shared" si="14"/>
        <v>1</v>
      </c>
      <c r="P91" s="122">
        <f t="shared" si="14"/>
        <v>7</v>
      </c>
      <c r="Q91" s="265">
        <f t="shared" si="14"/>
        <v>1</v>
      </c>
      <c r="R91" s="122">
        <f>SUM(B91,D91,F91,H91,J91,L91,N91,P91)</f>
        <v>3639</v>
      </c>
    </row>
    <row r="92" spans="1:18" s="30" customFormat="1" ht="15.75" hidden="1" thickBot="1" x14ac:dyDescent="0.3">
      <c r="A92" s="2163" t="s">
        <v>452</v>
      </c>
      <c r="B92" s="2164"/>
      <c r="C92" s="2164"/>
      <c r="D92" s="2164"/>
      <c r="E92" s="2164"/>
      <c r="F92" s="2164"/>
      <c r="G92" s="2164"/>
      <c r="H92" s="2164"/>
      <c r="I92" s="2164"/>
      <c r="J92" s="2164"/>
      <c r="K92" s="2164"/>
      <c r="L92" s="2164"/>
      <c r="M92" s="2164"/>
      <c r="N92" s="2164"/>
      <c r="O92" s="2164"/>
      <c r="P92" s="2164"/>
      <c r="Q92" s="2164"/>
      <c r="R92" s="2164"/>
    </row>
    <row r="93" spans="1:18" s="1413" customFormat="1" hidden="1" x14ac:dyDescent="0.25">
      <c r="A93" s="105" t="s">
        <v>118</v>
      </c>
      <c r="B93" s="454">
        <v>318</v>
      </c>
      <c r="C93" s="455">
        <f>SUM(B93/B99)</f>
        <v>0.16004026170105687</v>
      </c>
      <c r="D93" s="454">
        <v>3</v>
      </c>
      <c r="E93" s="455">
        <f>SUM(D93/D99)</f>
        <v>0.1111111111111111</v>
      </c>
      <c r="F93" s="454">
        <v>156</v>
      </c>
      <c r="G93" s="455">
        <f>SUM(F93/F99)</f>
        <v>0.14130434782608695</v>
      </c>
      <c r="H93" s="454">
        <v>43</v>
      </c>
      <c r="I93" s="455">
        <f>SUM(H93/H99)</f>
        <v>0.14625850340136054</v>
      </c>
      <c r="J93" s="454">
        <v>40</v>
      </c>
      <c r="K93" s="455">
        <f>SUM(J93/J99)</f>
        <v>0.22099447513812154</v>
      </c>
      <c r="L93" s="454">
        <v>6</v>
      </c>
      <c r="M93" s="455">
        <f>SUM(L93/L99)</f>
        <v>0.12244897959183673</v>
      </c>
      <c r="N93" s="454">
        <v>3</v>
      </c>
      <c r="O93" s="455">
        <f>SUM(N93/N99)</f>
        <v>0.375</v>
      </c>
      <c r="P93" s="454">
        <v>3</v>
      </c>
      <c r="Q93" s="455">
        <f>SUM(P93/P99)</f>
        <v>0.42857142857142855</v>
      </c>
      <c r="R93" s="443">
        <f t="shared" ref="R93:R98" si="15">SUM(B93,D93,F93,H93,J93,L93,N93,P93)</f>
        <v>572</v>
      </c>
    </row>
    <row r="94" spans="1:18" s="1413" customFormat="1" hidden="1" x14ac:dyDescent="0.25">
      <c r="A94" s="102" t="s">
        <v>119</v>
      </c>
      <c r="B94" s="458">
        <v>144</v>
      </c>
      <c r="C94" s="459">
        <f>SUM(B94/B99)</f>
        <v>7.247106190236538E-2</v>
      </c>
      <c r="D94" s="458">
        <v>4</v>
      </c>
      <c r="E94" s="459">
        <f>SUM(D94/D99)</f>
        <v>0.14814814814814814</v>
      </c>
      <c r="F94" s="458">
        <v>60</v>
      </c>
      <c r="G94" s="459">
        <f>SUM(F94/F99)</f>
        <v>5.434782608695652E-2</v>
      </c>
      <c r="H94" s="458">
        <v>51</v>
      </c>
      <c r="I94" s="459">
        <f>SUM(H94/H99)</f>
        <v>0.17346938775510204</v>
      </c>
      <c r="J94" s="458">
        <v>19</v>
      </c>
      <c r="K94" s="459">
        <f>SUM(J94/J99)</f>
        <v>0.10497237569060773</v>
      </c>
      <c r="L94" s="458">
        <v>13</v>
      </c>
      <c r="M94" s="459">
        <f>SUM(L94/L99)</f>
        <v>0.26530612244897961</v>
      </c>
      <c r="N94" s="458">
        <v>2</v>
      </c>
      <c r="O94" s="459">
        <f>SUM(N94/N99)</f>
        <v>0.25</v>
      </c>
      <c r="P94" s="458">
        <v>1</v>
      </c>
      <c r="Q94" s="459">
        <f>SUM(P94/P99)</f>
        <v>0.14285714285714285</v>
      </c>
      <c r="R94" s="448">
        <f t="shared" si="15"/>
        <v>294</v>
      </c>
    </row>
    <row r="95" spans="1:18" s="1413" customFormat="1" hidden="1" x14ac:dyDescent="0.25">
      <c r="A95" s="102" t="s">
        <v>120</v>
      </c>
      <c r="B95" s="458">
        <v>16</v>
      </c>
      <c r="C95" s="459">
        <f>SUM(B95/B99)</f>
        <v>8.0523402113739304E-3</v>
      </c>
      <c r="D95" s="458">
        <v>0</v>
      </c>
      <c r="E95" s="459">
        <f>SUM(D95/D99)</f>
        <v>0</v>
      </c>
      <c r="F95" s="458">
        <v>17</v>
      </c>
      <c r="G95" s="459">
        <f>SUM(F95/F99)</f>
        <v>1.5398550724637682E-2</v>
      </c>
      <c r="H95" s="458">
        <v>3</v>
      </c>
      <c r="I95" s="459">
        <f>SUM(H95/H99)</f>
        <v>1.020408163265306E-2</v>
      </c>
      <c r="J95" s="458">
        <v>2</v>
      </c>
      <c r="K95" s="459">
        <f>SUM(J95/J99)</f>
        <v>1.1049723756906077E-2</v>
      </c>
      <c r="L95" s="458">
        <v>1</v>
      </c>
      <c r="M95" s="459">
        <f>SUM(L95/L99)</f>
        <v>2.0408163265306121E-2</v>
      </c>
      <c r="N95" s="458">
        <v>0</v>
      </c>
      <c r="O95" s="459">
        <f>SUM(N95/N99)</f>
        <v>0</v>
      </c>
      <c r="P95" s="458">
        <v>0</v>
      </c>
      <c r="Q95" s="459">
        <f>SUM(P95/P99)</f>
        <v>0</v>
      </c>
      <c r="R95" s="448">
        <f t="shared" si="15"/>
        <v>39</v>
      </c>
    </row>
    <row r="96" spans="1:18" s="1413" customFormat="1" hidden="1" x14ac:dyDescent="0.25">
      <c r="A96" s="102" t="s">
        <v>121</v>
      </c>
      <c r="B96" s="458">
        <v>659</v>
      </c>
      <c r="C96" s="459">
        <f>SUM(B96/B99)</f>
        <v>0.33165576245596379</v>
      </c>
      <c r="D96" s="458">
        <v>2</v>
      </c>
      <c r="E96" s="459">
        <f>SUM(D96/D99)</f>
        <v>7.407407407407407E-2</v>
      </c>
      <c r="F96" s="458">
        <v>402</v>
      </c>
      <c r="G96" s="459">
        <f>SUM(F96/F99)</f>
        <v>0.3641304347826087</v>
      </c>
      <c r="H96" s="458">
        <v>77</v>
      </c>
      <c r="I96" s="459">
        <f>SUM(H96/H99)</f>
        <v>0.26190476190476192</v>
      </c>
      <c r="J96" s="458">
        <v>51</v>
      </c>
      <c r="K96" s="459">
        <f>SUM(J96/J99)</f>
        <v>0.28176795580110497</v>
      </c>
      <c r="L96" s="458">
        <v>15</v>
      </c>
      <c r="M96" s="459">
        <f>SUM(L96/L99)</f>
        <v>0.30612244897959184</v>
      </c>
      <c r="N96" s="458">
        <v>1</v>
      </c>
      <c r="O96" s="459">
        <f>SUM(N96/N99)</f>
        <v>0.125</v>
      </c>
      <c r="P96" s="458">
        <v>3</v>
      </c>
      <c r="Q96" s="459">
        <f>SUM(P96/P99)</f>
        <v>0.42857142857142855</v>
      </c>
      <c r="R96" s="448">
        <f t="shared" si="15"/>
        <v>1210</v>
      </c>
    </row>
    <row r="97" spans="1:18" s="1413" customFormat="1" hidden="1" x14ac:dyDescent="0.25">
      <c r="A97" s="102" t="s">
        <v>122</v>
      </c>
      <c r="B97" s="458">
        <v>611</v>
      </c>
      <c r="C97" s="459">
        <f>SUM(B97/B99)</f>
        <v>0.30749874182184195</v>
      </c>
      <c r="D97" s="458">
        <v>6</v>
      </c>
      <c r="E97" s="459">
        <f>SUM(D97/D99)</f>
        <v>0.22222222222222221</v>
      </c>
      <c r="F97" s="458">
        <v>375</v>
      </c>
      <c r="G97" s="459">
        <f>SUM(F97/F99)</f>
        <v>0.33967391304347827</v>
      </c>
      <c r="H97" s="458">
        <v>92</v>
      </c>
      <c r="I97" s="459">
        <f>SUM(H97/H99)</f>
        <v>0.31292517006802723</v>
      </c>
      <c r="J97" s="458">
        <v>63</v>
      </c>
      <c r="K97" s="459">
        <f>SUM(J97/J99)</f>
        <v>0.34806629834254144</v>
      </c>
      <c r="L97" s="458">
        <v>7</v>
      </c>
      <c r="M97" s="459">
        <f>SUM(L97/L99)</f>
        <v>0.14285714285714285</v>
      </c>
      <c r="N97" s="458">
        <v>2</v>
      </c>
      <c r="O97" s="459">
        <f>SUM(N97/N99)</f>
        <v>0.25</v>
      </c>
      <c r="P97" s="458">
        <v>0</v>
      </c>
      <c r="Q97" s="459">
        <f>SUM(P97/P99)</f>
        <v>0</v>
      </c>
      <c r="R97" s="448">
        <f t="shared" si="15"/>
        <v>1156</v>
      </c>
    </row>
    <row r="98" spans="1:18" s="1413" customFormat="1" ht="15.75" hidden="1" thickBot="1" x14ac:dyDescent="0.3">
      <c r="A98" s="103" t="s">
        <v>123</v>
      </c>
      <c r="B98" s="462">
        <v>239</v>
      </c>
      <c r="C98" s="463">
        <f>SUM(B98/B99)</f>
        <v>0.12028183190739809</v>
      </c>
      <c r="D98" s="462">
        <v>12</v>
      </c>
      <c r="E98" s="463">
        <f>SUM(D98/D99)</f>
        <v>0.44444444444444442</v>
      </c>
      <c r="F98" s="462">
        <v>94</v>
      </c>
      <c r="G98" s="463">
        <f>SUM(F98/F99)</f>
        <v>8.5144927536231887E-2</v>
      </c>
      <c r="H98" s="462">
        <v>28</v>
      </c>
      <c r="I98" s="463">
        <f>SUM(H98/H99)</f>
        <v>9.5238095238095233E-2</v>
      </c>
      <c r="J98" s="462">
        <v>6</v>
      </c>
      <c r="K98" s="463">
        <f>SUM(J98/J99)</f>
        <v>3.3149171270718231E-2</v>
      </c>
      <c r="L98" s="462">
        <v>7</v>
      </c>
      <c r="M98" s="463">
        <f>SUM(L98/L99)</f>
        <v>0.14285714285714285</v>
      </c>
      <c r="N98" s="462">
        <v>0</v>
      </c>
      <c r="O98" s="463">
        <f>SUM(N98/N99)</f>
        <v>0</v>
      </c>
      <c r="P98" s="462">
        <v>0</v>
      </c>
      <c r="Q98" s="463">
        <f>SUM(P98/P99)</f>
        <v>0</v>
      </c>
      <c r="R98" s="453">
        <f t="shared" si="15"/>
        <v>386</v>
      </c>
    </row>
    <row r="99" spans="1:18" s="1413" customFormat="1" ht="16.5" hidden="1" thickTop="1" thickBot="1" x14ac:dyDescent="0.3">
      <c r="A99" s="128" t="s">
        <v>164</v>
      </c>
      <c r="B99" s="122">
        <f t="shared" ref="B99:Q99" si="16">SUM(B93:B98)</f>
        <v>1987</v>
      </c>
      <c r="C99" s="265">
        <f t="shared" si="16"/>
        <v>0.99999999999999989</v>
      </c>
      <c r="D99" s="122">
        <f t="shared" si="16"/>
        <v>27</v>
      </c>
      <c r="E99" s="265">
        <f t="shared" si="16"/>
        <v>1</v>
      </c>
      <c r="F99" s="122">
        <f t="shared" si="16"/>
        <v>1104</v>
      </c>
      <c r="G99" s="265">
        <f t="shared" si="16"/>
        <v>1</v>
      </c>
      <c r="H99" s="122">
        <f t="shared" si="16"/>
        <v>294</v>
      </c>
      <c r="I99" s="265">
        <f t="shared" si="16"/>
        <v>1</v>
      </c>
      <c r="J99" s="122">
        <f t="shared" si="16"/>
        <v>181</v>
      </c>
      <c r="K99" s="265">
        <f t="shared" si="16"/>
        <v>1</v>
      </c>
      <c r="L99" s="122">
        <f t="shared" si="16"/>
        <v>49</v>
      </c>
      <c r="M99" s="265">
        <f t="shared" si="16"/>
        <v>1</v>
      </c>
      <c r="N99" s="122">
        <f t="shared" si="16"/>
        <v>8</v>
      </c>
      <c r="O99" s="265">
        <f t="shared" si="16"/>
        <v>1</v>
      </c>
      <c r="P99" s="122">
        <f t="shared" si="16"/>
        <v>7</v>
      </c>
      <c r="Q99" s="265">
        <f t="shared" si="16"/>
        <v>1</v>
      </c>
      <c r="R99" s="122">
        <f>SUM(B99,D99,F99,H99,J99,L99,N99,P99)</f>
        <v>3657</v>
      </c>
    </row>
    <row r="100" spans="1:18" s="1413" customFormat="1" ht="15.75" hidden="1" customHeight="1" thickBot="1" x14ac:dyDescent="0.3">
      <c r="A100" s="2163" t="s">
        <v>453</v>
      </c>
      <c r="B100" s="2164"/>
      <c r="C100" s="2164"/>
      <c r="D100" s="2164"/>
      <c r="E100" s="2164"/>
      <c r="F100" s="2164"/>
      <c r="G100" s="2164"/>
      <c r="H100" s="2164"/>
      <c r="I100" s="2164"/>
      <c r="J100" s="2164"/>
      <c r="K100" s="2164"/>
      <c r="L100" s="2164"/>
      <c r="M100" s="2164"/>
      <c r="N100" s="2164"/>
      <c r="O100" s="2164"/>
      <c r="P100" s="2164"/>
      <c r="Q100" s="2164"/>
      <c r="R100" s="2164"/>
    </row>
    <row r="101" spans="1:18" s="1413" customFormat="1" hidden="1" x14ac:dyDescent="0.25">
      <c r="A101" s="95" t="s">
        <v>143</v>
      </c>
      <c r="B101" s="454">
        <v>951</v>
      </c>
      <c r="C101" s="455">
        <f>SUM(B101/B107)</f>
        <v>0.47861097131353797</v>
      </c>
      <c r="D101" s="454">
        <v>22</v>
      </c>
      <c r="E101" s="455">
        <f>SUM(D101/D107)</f>
        <v>0.81481481481481477</v>
      </c>
      <c r="F101" s="454">
        <v>445</v>
      </c>
      <c r="G101" s="455">
        <f>SUM(F101/F107)</f>
        <v>0.40307971014492755</v>
      </c>
      <c r="H101" s="454">
        <v>161</v>
      </c>
      <c r="I101" s="455">
        <f>SUM(H101/H107)</f>
        <v>0.54761904761904767</v>
      </c>
      <c r="J101" s="454">
        <v>15</v>
      </c>
      <c r="K101" s="455">
        <f>SUM(J101/J107)</f>
        <v>8.2872928176795577E-2</v>
      </c>
      <c r="L101" s="454">
        <v>27</v>
      </c>
      <c r="M101" s="455">
        <f>SUM(L101/L107)</f>
        <v>0.55102040816326525</v>
      </c>
      <c r="N101" s="454">
        <v>2</v>
      </c>
      <c r="O101" s="455">
        <f>SUM(N101/N107)</f>
        <v>0.25</v>
      </c>
      <c r="P101" s="454">
        <v>2</v>
      </c>
      <c r="Q101" s="455">
        <f>SUM(P101/P107)</f>
        <v>0.2857142857142857</v>
      </c>
      <c r="R101" s="443">
        <f t="shared" ref="R101:R106" si="17">SUM(B101,D101,F101,H101,J101,L101,N101,P101)</f>
        <v>1625</v>
      </c>
    </row>
    <row r="102" spans="1:18" s="1413" customFormat="1" hidden="1" x14ac:dyDescent="0.25">
      <c r="A102" s="96" t="s">
        <v>144</v>
      </c>
      <c r="B102" s="458">
        <v>532</v>
      </c>
      <c r="C102" s="459">
        <f>SUM(B102/B107)</f>
        <v>0.26774031202818321</v>
      </c>
      <c r="D102" s="458">
        <v>2</v>
      </c>
      <c r="E102" s="459">
        <f>SUM(D102/D107)</f>
        <v>7.407407407407407E-2</v>
      </c>
      <c r="F102" s="458">
        <v>309</v>
      </c>
      <c r="G102" s="459">
        <f>SUM(F102/F107)</f>
        <v>0.27989130434782611</v>
      </c>
      <c r="H102" s="458">
        <v>55</v>
      </c>
      <c r="I102" s="459">
        <f>SUM(H102/H107)</f>
        <v>0.1870748299319728</v>
      </c>
      <c r="J102" s="458">
        <v>20</v>
      </c>
      <c r="K102" s="459">
        <f>SUM(J102/J107)</f>
        <v>0.11049723756906077</v>
      </c>
      <c r="L102" s="458">
        <v>11</v>
      </c>
      <c r="M102" s="459">
        <f>SUM(L102/L107)</f>
        <v>0.22448979591836735</v>
      </c>
      <c r="N102" s="458">
        <v>1</v>
      </c>
      <c r="O102" s="459">
        <f>SUM(N102/N107)</f>
        <v>0.125</v>
      </c>
      <c r="P102" s="458">
        <v>0</v>
      </c>
      <c r="Q102" s="459">
        <f>SUM(P102/P107)</f>
        <v>0</v>
      </c>
      <c r="R102" s="448">
        <f t="shared" si="17"/>
        <v>930</v>
      </c>
    </row>
    <row r="103" spans="1:18" s="1413" customFormat="1" hidden="1" x14ac:dyDescent="0.25">
      <c r="A103" s="96" t="s">
        <v>145</v>
      </c>
      <c r="B103" s="458">
        <v>242</v>
      </c>
      <c r="C103" s="459">
        <f>SUM(B103/B107)</f>
        <v>0.1217916456970307</v>
      </c>
      <c r="D103" s="458">
        <v>1</v>
      </c>
      <c r="E103" s="459">
        <f>SUM(D103/D107)</f>
        <v>3.7037037037037035E-2</v>
      </c>
      <c r="F103" s="458">
        <v>158</v>
      </c>
      <c r="G103" s="459">
        <f>SUM(F103/F107)</f>
        <v>0.1431159420289855</v>
      </c>
      <c r="H103" s="458">
        <v>41</v>
      </c>
      <c r="I103" s="459">
        <f>SUM(H103/H107)</f>
        <v>0.13945578231292516</v>
      </c>
      <c r="J103" s="458">
        <v>23</v>
      </c>
      <c r="K103" s="459">
        <f>SUM(J103/J107)</f>
        <v>0.1270718232044199</v>
      </c>
      <c r="L103" s="458">
        <v>8</v>
      </c>
      <c r="M103" s="459">
        <f>SUM(L103/L107)</f>
        <v>0.16326530612244897</v>
      </c>
      <c r="N103" s="458">
        <v>1</v>
      </c>
      <c r="O103" s="459">
        <f>SUM(N103/N107)</f>
        <v>0.125</v>
      </c>
      <c r="P103" s="458">
        <v>1</v>
      </c>
      <c r="Q103" s="459">
        <f>SUM(P103/P107)</f>
        <v>0.14285714285714285</v>
      </c>
      <c r="R103" s="448">
        <f t="shared" si="17"/>
        <v>475</v>
      </c>
    </row>
    <row r="104" spans="1:18" s="1413" customFormat="1" hidden="1" x14ac:dyDescent="0.25">
      <c r="A104" s="96" t="s">
        <v>146</v>
      </c>
      <c r="B104" s="458">
        <v>124</v>
      </c>
      <c r="C104" s="459">
        <f>SUM(B104/B107)</f>
        <v>6.2405636638147959E-2</v>
      </c>
      <c r="D104" s="458">
        <v>2</v>
      </c>
      <c r="E104" s="459">
        <f>SUM(D104/D107)</f>
        <v>7.407407407407407E-2</v>
      </c>
      <c r="F104" s="458">
        <v>90</v>
      </c>
      <c r="G104" s="459">
        <f>SUM(F104/F107)</f>
        <v>8.1521739130434784E-2</v>
      </c>
      <c r="H104" s="458">
        <v>19</v>
      </c>
      <c r="I104" s="459">
        <f>SUM(H104/H107)</f>
        <v>6.4625850340136057E-2</v>
      </c>
      <c r="J104" s="458">
        <v>24</v>
      </c>
      <c r="K104" s="459">
        <f>SUM(J104/J107)</f>
        <v>0.13259668508287292</v>
      </c>
      <c r="L104" s="458">
        <v>1</v>
      </c>
      <c r="M104" s="459">
        <f>SUM(L104/L107)</f>
        <v>2.0408163265306121E-2</v>
      </c>
      <c r="N104" s="458">
        <v>1</v>
      </c>
      <c r="O104" s="459">
        <f>SUM(N104/N107)</f>
        <v>0.125</v>
      </c>
      <c r="P104" s="458">
        <v>0</v>
      </c>
      <c r="Q104" s="459">
        <f>SUM(P104/P107)</f>
        <v>0</v>
      </c>
      <c r="R104" s="448">
        <f t="shared" si="17"/>
        <v>261</v>
      </c>
    </row>
    <row r="105" spans="1:18" s="1413" customFormat="1" hidden="1" x14ac:dyDescent="0.25">
      <c r="A105" s="96" t="s">
        <v>147</v>
      </c>
      <c r="B105" s="458">
        <v>58</v>
      </c>
      <c r="C105" s="459">
        <f>SUM(B105/B107)</f>
        <v>2.9189733266230498E-2</v>
      </c>
      <c r="D105" s="458">
        <v>0</v>
      </c>
      <c r="E105" s="459">
        <f>SUM(D105/D107)</f>
        <v>0</v>
      </c>
      <c r="F105" s="458">
        <v>32</v>
      </c>
      <c r="G105" s="459">
        <f>SUM(F105/F107)</f>
        <v>2.8985507246376812E-2</v>
      </c>
      <c r="H105" s="458">
        <v>6</v>
      </c>
      <c r="I105" s="459">
        <f>SUM(H105/H107)</f>
        <v>2.0408163265306121E-2</v>
      </c>
      <c r="J105" s="458">
        <v>14</v>
      </c>
      <c r="K105" s="459">
        <f>SUM(J105/J107)</f>
        <v>7.7348066298342538E-2</v>
      </c>
      <c r="L105" s="458">
        <v>0</v>
      </c>
      <c r="M105" s="459">
        <f>SUM(L105/L107)</f>
        <v>0</v>
      </c>
      <c r="N105" s="458">
        <v>1</v>
      </c>
      <c r="O105" s="459">
        <f>SUM(N105/N107)</f>
        <v>0.125</v>
      </c>
      <c r="P105" s="458">
        <v>1</v>
      </c>
      <c r="Q105" s="459">
        <f>SUM(P105/P107)</f>
        <v>0.14285714285714285</v>
      </c>
      <c r="R105" s="448">
        <f t="shared" si="17"/>
        <v>112</v>
      </c>
    </row>
    <row r="106" spans="1:18" s="1413" customFormat="1" ht="15.75" hidden="1" thickBot="1" x14ac:dyDescent="0.3">
      <c r="A106" s="114" t="s">
        <v>148</v>
      </c>
      <c r="B106" s="462">
        <v>80</v>
      </c>
      <c r="C106" s="463">
        <f>SUM(B106/B107)</f>
        <v>4.0261701056869652E-2</v>
      </c>
      <c r="D106" s="462">
        <v>0</v>
      </c>
      <c r="E106" s="463">
        <f>SUM(D106/D107)</f>
        <v>0</v>
      </c>
      <c r="F106" s="462">
        <v>70</v>
      </c>
      <c r="G106" s="463">
        <f>SUM(F106/F107)</f>
        <v>6.3405797101449279E-2</v>
      </c>
      <c r="H106" s="462">
        <v>12</v>
      </c>
      <c r="I106" s="463">
        <f>SUM(H106/H107)</f>
        <v>4.0816326530612242E-2</v>
      </c>
      <c r="J106" s="462">
        <v>85</v>
      </c>
      <c r="K106" s="463">
        <f>SUM(J106/J107)</f>
        <v>0.46961325966850831</v>
      </c>
      <c r="L106" s="462">
        <v>2</v>
      </c>
      <c r="M106" s="463">
        <f>SUM(L106/L107)</f>
        <v>4.0816326530612242E-2</v>
      </c>
      <c r="N106" s="462">
        <v>2</v>
      </c>
      <c r="O106" s="463">
        <f>SUM(N106/N107)</f>
        <v>0.25</v>
      </c>
      <c r="P106" s="462">
        <v>3</v>
      </c>
      <c r="Q106" s="463">
        <f>SUM(P106/P107)</f>
        <v>0.42857142857142855</v>
      </c>
      <c r="R106" s="453">
        <f t="shared" si="17"/>
        <v>254</v>
      </c>
    </row>
    <row r="107" spans="1:18" s="1413" customFormat="1" ht="16.5" hidden="1" thickTop="1" thickBot="1" x14ac:dyDescent="0.3">
      <c r="A107" s="128" t="s">
        <v>164</v>
      </c>
      <c r="B107" s="122">
        <f t="shared" ref="B107:R107" si="18">SUM(B101:B106)</f>
        <v>1987</v>
      </c>
      <c r="C107" s="265">
        <f t="shared" si="18"/>
        <v>1</v>
      </c>
      <c r="D107" s="122">
        <f t="shared" si="18"/>
        <v>27</v>
      </c>
      <c r="E107" s="265">
        <f t="shared" si="18"/>
        <v>0.99999999999999989</v>
      </c>
      <c r="F107" s="122">
        <f t="shared" si="18"/>
        <v>1104</v>
      </c>
      <c r="G107" s="265">
        <f t="shared" si="18"/>
        <v>1</v>
      </c>
      <c r="H107" s="122">
        <f t="shared" si="18"/>
        <v>294</v>
      </c>
      <c r="I107" s="265">
        <f t="shared" si="18"/>
        <v>1</v>
      </c>
      <c r="J107" s="122">
        <f t="shared" si="18"/>
        <v>181</v>
      </c>
      <c r="K107" s="265">
        <f t="shared" si="18"/>
        <v>1</v>
      </c>
      <c r="L107" s="122">
        <f t="shared" si="18"/>
        <v>49</v>
      </c>
      <c r="M107" s="265">
        <f t="shared" si="18"/>
        <v>1</v>
      </c>
      <c r="N107" s="122">
        <f t="shared" si="18"/>
        <v>8</v>
      </c>
      <c r="O107" s="265">
        <f t="shared" si="18"/>
        <v>1</v>
      </c>
      <c r="P107" s="122">
        <f t="shared" si="18"/>
        <v>7</v>
      </c>
      <c r="Q107" s="265">
        <f t="shared" si="18"/>
        <v>1</v>
      </c>
      <c r="R107" s="122">
        <f t="shared" si="18"/>
        <v>3657</v>
      </c>
    </row>
    <row r="108" spans="1:18" s="1413" customFormat="1" ht="15.75" hidden="1" customHeight="1" thickBot="1" x14ac:dyDescent="0.3">
      <c r="A108" s="2163" t="s">
        <v>263</v>
      </c>
      <c r="B108" s="2164"/>
      <c r="C108" s="2164"/>
      <c r="D108" s="2164"/>
      <c r="E108" s="2164"/>
      <c r="F108" s="2164"/>
      <c r="G108" s="2164"/>
      <c r="H108" s="2164"/>
      <c r="I108" s="2164"/>
      <c r="J108" s="2164"/>
      <c r="K108" s="2164"/>
      <c r="L108" s="2164"/>
      <c r="M108" s="2164"/>
      <c r="N108" s="2164"/>
      <c r="O108" s="2164"/>
      <c r="P108" s="2164"/>
      <c r="Q108" s="2164"/>
      <c r="R108" s="2164"/>
    </row>
    <row r="109" spans="1:18" s="1413" customFormat="1" hidden="1" x14ac:dyDescent="0.25">
      <c r="A109" s="95" t="s">
        <v>396</v>
      </c>
      <c r="B109" s="458">
        <v>48</v>
      </c>
      <c r="C109" s="466">
        <f>SUM(B109/B113)</f>
        <v>2.4157020634121791E-2</v>
      </c>
      <c r="D109" s="458">
        <v>3</v>
      </c>
      <c r="E109" s="466">
        <f>SUM(D109/D113)</f>
        <v>0.1111111111111111</v>
      </c>
      <c r="F109" s="458">
        <v>0</v>
      </c>
      <c r="G109" s="466">
        <f>SUM(F109/F113)</f>
        <v>0</v>
      </c>
      <c r="H109" s="458">
        <v>1</v>
      </c>
      <c r="I109" s="466">
        <f>SUM(H109/H113)</f>
        <v>3.4013605442176869E-3</v>
      </c>
      <c r="J109" s="458">
        <v>0</v>
      </c>
      <c r="K109" s="466">
        <f>SUM(J109/J113)</f>
        <v>0</v>
      </c>
      <c r="L109" s="458">
        <v>4</v>
      </c>
      <c r="M109" s="466">
        <f>SUM(L109/L113)</f>
        <v>8.1632653061224483E-2</v>
      </c>
      <c r="N109" s="458">
        <v>1</v>
      </c>
      <c r="O109" s="466">
        <f>SUM(N109/N113)</f>
        <v>0.125</v>
      </c>
      <c r="P109" s="458">
        <v>0</v>
      </c>
      <c r="Q109" s="466">
        <f>SUM(P109/P113)</f>
        <v>0</v>
      </c>
      <c r="R109" s="649">
        <f>SUM(B109,D109,F109,H109,J109,L109,N109,P109)</f>
        <v>57</v>
      </c>
    </row>
    <row r="110" spans="1:18" s="1413" customFormat="1" hidden="1" x14ac:dyDescent="0.25">
      <c r="A110" s="96" t="s">
        <v>318</v>
      </c>
      <c r="B110" s="458">
        <v>1099</v>
      </c>
      <c r="C110" s="470">
        <f>SUM(B110/B113)</f>
        <v>0.5530951182687468</v>
      </c>
      <c r="D110" s="458">
        <v>24</v>
      </c>
      <c r="E110" s="470">
        <f>SUM(D110/D113)</f>
        <v>0.88888888888888884</v>
      </c>
      <c r="F110" s="458">
        <v>44</v>
      </c>
      <c r="G110" s="470">
        <f>SUM(F110/F113)</f>
        <v>3.9855072463768113E-2</v>
      </c>
      <c r="H110" s="458">
        <v>62</v>
      </c>
      <c r="I110" s="470">
        <f>SUM(H110/H113)</f>
        <v>0.21088435374149661</v>
      </c>
      <c r="J110" s="458">
        <v>20</v>
      </c>
      <c r="K110" s="470">
        <f>SUM(J110/J113)</f>
        <v>0.11049723756906077</v>
      </c>
      <c r="L110" s="458">
        <v>39</v>
      </c>
      <c r="M110" s="470">
        <f>SUM(L110/L113)</f>
        <v>0.79591836734693877</v>
      </c>
      <c r="N110" s="458">
        <v>5</v>
      </c>
      <c r="O110" s="470">
        <f>SUM(N110/N113)</f>
        <v>0.625</v>
      </c>
      <c r="P110" s="458">
        <v>2</v>
      </c>
      <c r="Q110" s="470">
        <f>SUM(P110/P113)</f>
        <v>0.2857142857142857</v>
      </c>
      <c r="R110" s="469">
        <f>SUM(B110,D110,F110,H110,J110,L110,N110,P110)</f>
        <v>1295</v>
      </c>
    </row>
    <row r="111" spans="1:18" s="1413" customFormat="1" hidden="1" x14ac:dyDescent="0.25">
      <c r="A111" s="96" t="s">
        <v>319</v>
      </c>
      <c r="B111" s="458">
        <v>604</v>
      </c>
      <c r="C111" s="470">
        <f>SUM(B111/B113)</f>
        <v>0.30397584297936586</v>
      </c>
      <c r="D111" s="458">
        <v>0</v>
      </c>
      <c r="E111" s="470">
        <f>SUM(D111/D113)</f>
        <v>0</v>
      </c>
      <c r="F111" s="458">
        <v>383</v>
      </c>
      <c r="G111" s="470">
        <f>SUM(F111/F113)</f>
        <v>0.34692028985507245</v>
      </c>
      <c r="H111" s="458">
        <v>147</v>
      </c>
      <c r="I111" s="470">
        <f>SUM(H111/H113)</f>
        <v>0.5</v>
      </c>
      <c r="J111" s="458">
        <v>54</v>
      </c>
      <c r="K111" s="470">
        <f>SUM(J111/J113)</f>
        <v>0.2983425414364641</v>
      </c>
      <c r="L111" s="458">
        <v>2</v>
      </c>
      <c r="M111" s="470">
        <f>SUM(L111/L113)</f>
        <v>4.0816326530612242E-2</v>
      </c>
      <c r="N111" s="458">
        <v>1</v>
      </c>
      <c r="O111" s="470">
        <f>SUM(N111/N113)</f>
        <v>0.125</v>
      </c>
      <c r="P111" s="458">
        <v>1</v>
      </c>
      <c r="Q111" s="470">
        <f>SUM(P111/P113)</f>
        <v>0.14285714285714285</v>
      </c>
      <c r="R111" s="469">
        <f>SUM(B111,D111,F111,H111,J111,L111,N111,P111)</f>
        <v>1192</v>
      </c>
    </row>
    <row r="112" spans="1:18" s="1413" customFormat="1" ht="15.75" hidden="1" thickBot="1" x14ac:dyDescent="0.3">
      <c r="A112" s="114" t="s">
        <v>320</v>
      </c>
      <c r="B112" s="462">
        <v>236</v>
      </c>
      <c r="C112" s="473">
        <f>SUM(B112/B113)</f>
        <v>0.11877201811776547</v>
      </c>
      <c r="D112" s="462">
        <v>0</v>
      </c>
      <c r="E112" s="473">
        <f>SUM(D112/D113)</f>
        <v>0</v>
      </c>
      <c r="F112" s="462">
        <v>677</v>
      </c>
      <c r="G112" s="473">
        <f>SUM(F112/F113)</f>
        <v>0.61322463768115942</v>
      </c>
      <c r="H112" s="462">
        <v>84</v>
      </c>
      <c r="I112" s="473">
        <f>SUM(H112/H113)</f>
        <v>0.2857142857142857</v>
      </c>
      <c r="J112" s="462">
        <v>107</v>
      </c>
      <c r="K112" s="473">
        <f>SUM(J112/J113)</f>
        <v>0.59116022099447518</v>
      </c>
      <c r="L112" s="462">
        <v>4</v>
      </c>
      <c r="M112" s="473">
        <f>SUM(L112/L113)</f>
        <v>8.1632653061224483E-2</v>
      </c>
      <c r="N112" s="462">
        <v>1</v>
      </c>
      <c r="O112" s="473">
        <f>SUM(N112/N113)</f>
        <v>0.125</v>
      </c>
      <c r="P112" s="462">
        <v>4</v>
      </c>
      <c r="Q112" s="473">
        <f>SUM(P112/P113)</f>
        <v>0.5714285714285714</v>
      </c>
      <c r="R112" s="476">
        <f>SUM(B112,D112,F112,H112,J112,L112,N112,P112)</f>
        <v>1113</v>
      </c>
    </row>
    <row r="113" spans="1:18" s="1413" customFormat="1" ht="16.5" hidden="1" thickTop="1" thickBot="1" x14ac:dyDescent="0.3">
      <c r="A113" s="128" t="s">
        <v>164</v>
      </c>
      <c r="B113" s="122">
        <f t="shared" ref="B113:R113" si="19">SUM(B109:B112)</f>
        <v>1987</v>
      </c>
      <c r="C113" s="265">
        <f t="shared" si="19"/>
        <v>1</v>
      </c>
      <c r="D113" s="122">
        <f t="shared" si="19"/>
        <v>27</v>
      </c>
      <c r="E113" s="265">
        <f t="shared" si="19"/>
        <v>1</v>
      </c>
      <c r="F113" s="122">
        <f t="shared" si="19"/>
        <v>1104</v>
      </c>
      <c r="G113" s="265">
        <f t="shared" si="19"/>
        <v>1</v>
      </c>
      <c r="H113" s="122">
        <f t="shared" si="19"/>
        <v>294</v>
      </c>
      <c r="I113" s="265">
        <f t="shared" si="19"/>
        <v>1</v>
      </c>
      <c r="J113" s="122">
        <f t="shared" si="19"/>
        <v>181</v>
      </c>
      <c r="K113" s="265">
        <f t="shared" si="19"/>
        <v>1</v>
      </c>
      <c r="L113" s="122">
        <f t="shared" si="19"/>
        <v>49</v>
      </c>
      <c r="M113" s="265">
        <f t="shared" si="19"/>
        <v>1</v>
      </c>
      <c r="N113" s="122">
        <f t="shared" si="19"/>
        <v>8</v>
      </c>
      <c r="O113" s="265">
        <f t="shared" si="19"/>
        <v>1</v>
      </c>
      <c r="P113" s="122">
        <f t="shared" si="19"/>
        <v>7</v>
      </c>
      <c r="Q113" s="265">
        <f t="shared" si="19"/>
        <v>1</v>
      </c>
      <c r="R113" s="122">
        <f t="shared" si="19"/>
        <v>3657</v>
      </c>
    </row>
    <row r="114" spans="1:18" s="1413" customFormat="1" ht="15.75" hidden="1" thickBot="1" x14ac:dyDescent="0.3">
      <c r="A114" s="2163" t="s">
        <v>454</v>
      </c>
      <c r="B114" s="2164"/>
      <c r="C114" s="2164"/>
      <c r="D114" s="2164"/>
      <c r="E114" s="2164"/>
      <c r="F114" s="2164"/>
      <c r="G114" s="2164"/>
      <c r="H114" s="2164"/>
      <c r="I114" s="2164"/>
      <c r="J114" s="2164"/>
      <c r="K114" s="2164"/>
      <c r="L114" s="2164"/>
      <c r="M114" s="2164"/>
      <c r="N114" s="2164"/>
      <c r="O114" s="2164"/>
      <c r="P114" s="2164"/>
      <c r="Q114" s="2164"/>
      <c r="R114" s="2164"/>
    </row>
    <row r="115" spans="1:18" s="1413" customFormat="1" hidden="1" x14ac:dyDescent="0.25">
      <c r="A115" s="113"/>
      <c r="B115" s="255" t="s">
        <v>149</v>
      </c>
      <c r="C115" s="256" t="s">
        <v>150</v>
      </c>
      <c r="D115" s="257" t="s">
        <v>149</v>
      </c>
      <c r="E115" s="258" t="s">
        <v>150</v>
      </c>
      <c r="F115" s="256" t="s">
        <v>149</v>
      </c>
      <c r="G115" s="256" t="s">
        <v>150</v>
      </c>
      <c r="H115" s="257" t="s">
        <v>149</v>
      </c>
      <c r="I115" s="258" t="s">
        <v>150</v>
      </c>
      <c r="J115" s="331" t="s">
        <v>149</v>
      </c>
      <c r="K115" s="257" t="s">
        <v>150</v>
      </c>
      <c r="L115" s="258" t="s">
        <v>149</v>
      </c>
      <c r="M115" s="256" t="s">
        <v>150</v>
      </c>
      <c r="N115" s="256" t="s">
        <v>149</v>
      </c>
      <c r="O115" s="256" t="s">
        <v>150</v>
      </c>
      <c r="P115" s="257" t="s">
        <v>149</v>
      </c>
      <c r="Q115" s="258" t="s">
        <v>150</v>
      </c>
      <c r="R115" s="257" t="s">
        <v>149</v>
      </c>
    </row>
    <row r="116" spans="1:18" s="1413" customFormat="1" hidden="1" x14ac:dyDescent="0.25">
      <c r="A116" s="96" t="s">
        <v>151</v>
      </c>
      <c r="B116" s="477">
        <v>7.8</v>
      </c>
      <c r="C116" s="478">
        <v>7</v>
      </c>
      <c r="D116" s="477">
        <v>8.6999999999999993</v>
      </c>
      <c r="E116" s="479">
        <v>8</v>
      </c>
      <c r="F116" s="480">
        <v>6.4</v>
      </c>
      <c r="G116" s="478">
        <v>5</v>
      </c>
      <c r="H116" s="477">
        <v>10.6</v>
      </c>
      <c r="I116" s="481">
        <v>12</v>
      </c>
      <c r="J116" s="480">
        <v>18.7</v>
      </c>
      <c r="K116" s="482">
        <v>18</v>
      </c>
      <c r="L116" s="483">
        <v>6.9</v>
      </c>
      <c r="M116" s="478">
        <v>6</v>
      </c>
      <c r="N116" s="480">
        <v>15.4</v>
      </c>
      <c r="O116" s="478">
        <v>17</v>
      </c>
      <c r="P116" s="477">
        <v>11.3</v>
      </c>
      <c r="Q116" s="481">
        <v>17</v>
      </c>
      <c r="R116" s="477">
        <v>10.7</v>
      </c>
    </row>
    <row r="117" spans="1:18" s="1413" customFormat="1" hidden="1" x14ac:dyDescent="0.25">
      <c r="A117" s="99" t="s">
        <v>152</v>
      </c>
      <c r="B117" s="477">
        <v>2.1</v>
      </c>
      <c r="C117" s="478">
        <v>2</v>
      </c>
      <c r="D117" s="477">
        <v>1.4</v>
      </c>
      <c r="E117" s="479">
        <v>1</v>
      </c>
      <c r="F117" s="480">
        <v>2.4</v>
      </c>
      <c r="G117" s="478">
        <v>2</v>
      </c>
      <c r="H117" s="477">
        <v>2</v>
      </c>
      <c r="I117" s="481">
        <v>1</v>
      </c>
      <c r="J117" s="480">
        <v>7.5</v>
      </c>
      <c r="K117" s="482">
        <v>5</v>
      </c>
      <c r="L117" s="483">
        <v>2</v>
      </c>
      <c r="M117" s="478">
        <v>1</v>
      </c>
      <c r="N117" s="480">
        <v>4</v>
      </c>
      <c r="O117" s="478">
        <v>3</v>
      </c>
      <c r="P117" s="477">
        <v>6.1</v>
      </c>
      <c r="Q117" s="481">
        <v>5</v>
      </c>
      <c r="R117" s="477">
        <f>SUM(B117,D117,F117,H117,J117,L117,N117,P117)/8</f>
        <v>3.4375</v>
      </c>
    </row>
    <row r="118" spans="1:18" s="1413" customFormat="1" ht="15.75" hidden="1" thickBot="1" x14ac:dyDescent="0.3">
      <c r="A118" s="98" t="s">
        <v>153</v>
      </c>
      <c r="B118" s="484">
        <v>13</v>
      </c>
      <c r="C118" s="485">
        <v>11</v>
      </c>
      <c r="D118" s="484">
        <v>2.7</v>
      </c>
      <c r="E118" s="486">
        <v>2</v>
      </c>
      <c r="F118" s="487">
        <v>28.7</v>
      </c>
      <c r="G118" s="485">
        <v>26</v>
      </c>
      <c r="H118" s="484">
        <v>20.6</v>
      </c>
      <c r="I118" s="488">
        <v>19</v>
      </c>
      <c r="J118" s="487">
        <v>35.5</v>
      </c>
      <c r="K118" s="489">
        <v>30</v>
      </c>
      <c r="L118" s="490">
        <v>7.3</v>
      </c>
      <c r="M118" s="485">
        <v>4</v>
      </c>
      <c r="N118" s="487">
        <v>12.9</v>
      </c>
      <c r="O118" s="485">
        <v>8</v>
      </c>
      <c r="P118" s="484">
        <v>25.7</v>
      </c>
      <c r="Q118" s="488">
        <v>24</v>
      </c>
      <c r="R118" s="484">
        <f>SUM(R116:R117,B118,D118,F118,H118,J118,L118,N118,P118)/8</f>
        <v>20.067187499999996</v>
      </c>
    </row>
    <row r="119" spans="1:18" s="1413" customFormat="1" ht="15.75" hidden="1" customHeight="1" thickBot="1" x14ac:dyDescent="0.3">
      <c r="A119" s="2169" t="s">
        <v>785</v>
      </c>
      <c r="B119" s="2170"/>
      <c r="C119" s="2170"/>
      <c r="D119" s="2170"/>
      <c r="E119" s="2170"/>
      <c r="F119" s="2170"/>
      <c r="G119" s="2170"/>
      <c r="H119" s="2170"/>
      <c r="I119" s="2170"/>
      <c r="J119" s="2170"/>
      <c r="K119" s="2170"/>
      <c r="L119" s="2170"/>
      <c r="M119" s="2170"/>
      <c r="N119" s="2170"/>
      <c r="O119" s="2170"/>
      <c r="P119" s="2170"/>
      <c r="Q119" s="2170"/>
      <c r="R119" s="2170"/>
    </row>
    <row r="120" spans="1:18" s="1413" customFormat="1" ht="40.5" hidden="1" customHeight="1" thickBot="1" x14ac:dyDescent="0.3">
      <c r="A120" s="110"/>
      <c r="B120" s="2167" t="s">
        <v>134</v>
      </c>
      <c r="C120" s="2168"/>
      <c r="D120" s="2167" t="s">
        <v>135</v>
      </c>
      <c r="E120" s="2168"/>
      <c r="F120" s="2167" t="s">
        <v>136</v>
      </c>
      <c r="G120" s="2168"/>
      <c r="H120" s="2167" t="s">
        <v>137</v>
      </c>
      <c r="I120" s="2168"/>
      <c r="J120" s="2167" t="s">
        <v>138</v>
      </c>
      <c r="K120" s="2168"/>
      <c r="L120" s="2167" t="s">
        <v>139</v>
      </c>
      <c r="M120" s="2168"/>
      <c r="N120" s="2167" t="s">
        <v>140</v>
      </c>
      <c r="O120" s="2168"/>
      <c r="P120" s="2167" t="s">
        <v>141</v>
      </c>
      <c r="Q120" s="2168"/>
      <c r="R120" s="1537" t="s">
        <v>311</v>
      </c>
    </row>
    <row r="121" spans="1:18" s="1413" customFormat="1" ht="15.75" hidden="1" thickBot="1" x14ac:dyDescent="0.3">
      <c r="A121" s="2025" t="s">
        <v>451</v>
      </c>
      <c r="B121" s="2026"/>
      <c r="C121" s="2026"/>
      <c r="D121" s="2162"/>
      <c r="E121" s="2162"/>
      <c r="F121" s="2026"/>
      <c r="G121" s="2026"/>
      <c r="H121" s="2162"/>
      <c r="I121" s="2162"/>
      <c r="J121" s="2026"/>
      <c r="K121" s="2026"/>
      <c r="L121" s="2162"/>
      <c r="M121" s="2162"/>
      <c r="N121" s="2026"/>
      <c r="O121" s="2026"/>
      <c r="P121" s="2162"/>
      <c r="Q121" s="2162"/>
      <c r="R121" s="2162"/>
    </row>
    <row r="122" spans="1:18" s="1413" customFormat="1" hidden="1" x14ac:dyDescent="0.25">
      <c r="A122" s="105" t="s">
        <v>391</v>
      </c>
      <c r="B122" s="1634">
        <v>120</v>
      </c>
      <c r="C122" s="1635">
        <f>B122/B130</f>
        <v>5.2770448548812667E-2</v>
      </c>
      <c r="D122" s="1634">
        <v>2</v>
      </c>
      <c r="E122" s="1635">
        <f>D122/D130</f>
        <v>9.0909090909090912E-2</v>
      </c>
      <c r="F122" s="1634">
        <v>8</v>
      </c>
      <c r="G122" s="1635">
        <f>F122/F130</f>
        <v>5.7595392368610509E-3</v>
      </c>
      <c r="H122" s="1634">
        <v>4</v>
      </c>
      <c r="I122" s="1635">
        <f>H122/H130</f>
        <v>9.0909090909090905E-3</v>
      </c>
      <c r="J122" s="1634">
        <v>0</v>
      </c>
      <c r="K122" s="1635">
        <f>J122/J130</f>
        <v>0</v>
      </c>
      <c r="L122" s="1634">
        <v>9</v>
      </c>
      <c r="M122" s="1635">
        <f>L122/L130</f>
        <v>0.12328767123287671</v>
      </c>
      <c r="N122" s="1634">
        <v>0</v>
      </c>
      <c r="O122" s="440">
        <f>N122/N130</f>
        <v>0</v>
      </c>
      <c r="P122" s="439">
        <v>0</v>
      </c>
      <c r="Q122" s="440">
        <f>P122/P130</f>
        <v>0</v>
      </c>
      <c r="R122" s="443">
        <f>SUM(B122,D122,F122,H122,J122,L122,N122,P122)</f>
        <v>143</v>
      </c>
    </row>
    <row r="123" spans="1:18" s="1413" customFormat="1" hidden="1" x14ac:dyDescent="0.25">
      <c r="A123" s="102" t="s">
        <v>392</v>
      </c>
      <c r="B123" s="1636">
        <v>391</v>
      </c>
      <c r="C123" s="1637">
        <f>B123/B130</f>
        <v>0.17194371152154794</v>
      </c>
      <c r="D123" s="1636">
        <v>3</v>
      </c>
      <c r="E123" s="1637">
        <f>D123/D130</f>
        <v>0.13636363636363635</v>
      </c>
      <c r="F123" s="1636">
        <v>380</v>
      </c>
      <c r="G123" s="1637">
        <f>F123/F130</f>
        <v>0.27357811375089991</v>
      </c>
      <c r="H123" s="1636">
        <v>36</v>
      </c>
      <c r="I123" s="1637">
        <f>H123/H130</f>
        <v>8.1818181818181818E-2</v>
      </c>
      <c r="J123" s="1636">
        <v>0</v>
      </c>
      <c r="K123" s="1637">
        <f>J123/J130</f>
        <v>0</v>
      </c>
      <c r="L123" s="1636">
        <v>10</v>
      </c>
      <c r="M123" s="1637">
        <f>L123/L130</f>
        <v>0.13698630136986301</v>
      </c>
      <c r="N123" s="1636">
        <v>0</v>
      </c>
      <c r="O123" s="445">
        <f>N123/N130</f>
        <v>0</v>
      </c>
      <c r="P123" s="444">
        <v>1</v>
      </c>
      <c r="Q123" s="445">
        <f>P123/P130</f>
        <v>0.14285714285714285</v>
      </c>
      <c r="R123" s="448">
        <f>SUM(B123,D123,F123,H123,J123,L123,N123,P123)</f>
        <v>821</v>
      </c>
    </row>
    <row r="124" spans="1:18" s="1413" customFormat="1" hidden="1" x14ac:dyDescent="0.25">
      <c r="A124" s="102" t="s">
        <v>327</v>
      </c>
      <c r="B124" s="1636">
        <v>488</v>
      </c>
      <c r="C124" s="1637">
        <f>B124/B130</f>
        <v>0.21459982409850484</v>
      </c>
      <c r="D124" s="1636">
        <v>3</v>
      </c>
      <c r="E124" s="1637">
        <f>D124/D130</f>
        <v>0.13636363636363635</v>
      </c>
      <c r="F124" s="1636">
        <v>329</v>
      </c>
      <c r="G124" s="1637">
        <f>F124/F130</f>
        <v>0.23686105111591071</v>
      </c>
      <c r="H124" s="1636">
        <v>47</v>
      </c>
      <c r="I124" s="1637">
        <f>H124/H130</f>
        <v>0.10681818181818181</v>
      </c>
      <c r="J124" s="1636">
        <v>0</v>
      </c>
      <c r="K124" s="1637">
        <f>J124/J130</f>
        <v>0</v>
      </c>
      <c r="L124" s="1636">
        <v>14</v>
      </c>
      <c r="M124" s="1637">
        <f>L124/L130</f>
        <v>0.19178082191780821</v>
      </c>
      <c r="N124" s="1636">
        <v>0</v>
      </c>
      <c r="O124" s="445">
        <f>N124/N130</f>
        <v>0</v>
      </c>
      <c r="P124" s="444">
        <v>0</v>
      </c>
      <c r="Q124" s="445">
        <f>P124/P130</f>
        <v>0</v>
      </c>
      <c r="R124" s="448">
        <f t="shared" ref="R124:R129" si="20">SUM(B124,D124,F124,H124,J124,L124,N124,P124)</f>
        <v>881</v>
      </c>
    </row>
    <row r="125" spans="1:18" s="1413" customFormat="1" hidden="1" x14ac:dyDescent="0.25">
      <c r="A125" s="102" t="s">
        <v>328</v>
      </c>
      <c r="B125" s="444">
        <v>516</v>
      </c>
      <c r="C125" s="445">
        <f>B125/B130</f>
        <v>0.22691292875989447</v>
      </c>
      <c r="D125" s="444">
        <v>6</v>
      </c>
      <c r="E125" s="445">
        <f>D125/D130</f>
        <v>0.27272727272727271</v>
      </c>
      <c r="F125" s="444">
        <v>293</v>
      </c>
      <c r="G125" s="445">
        <f>F125/F130</f>
        <v>0.210943124550036</v>
      </c>
      <c r="H125" s="444">
        <v>79</v>
      </c>
      <c r="I125" s="445">
        <f>H125/H130</f>
        <v>0.17954545454545454</v>
      </c>
      <c r="J125" s="444">
        <v>0</v>
      </c>
      <c r="K125" s="445">
        <f>J125/J130</f>
        <v>0</v>
      </c>
      <c r="L125" s="444">
        <v>14</v>
      </c>
      <c r="M125" s="445">
        <f>L125/L130</f>
        <v>0.19178082191780821</v>
      </c>
      <c r="N125" s="444">
        <v>0</v>
      </c>
      <c r="O125" s="445">
        <f>N125/N130</f>
        <v>0</v>
      </c>
      <c r="P125" s="444">
        <v>1</v>
      </c>
      <c r="Q125" s="445">
        <f>P125/P130</f>
        <v>0.14285714285714285</v>
      </c>
      <c r="R125" s="448">
        <f t="shared" si="20"/>
        <v>909</v>
      </c>
    </row>
    <row r="126" spans="1:18" s="1413" customFormat="1" hidden="1" x14ac:dyDescent="0.25">
      <c r="A126" s="102" t="s">
        <v>329</v>
      </c>
      <c r="B126" s="444">
        <v>267</v>
      </c>
      <c r="C126" s="445">
        <f>B126/B130</f>
        <v>0.11741424802110818</v>
      </c>
      <c r="D126" s="444">
        <v>2</v>
      </c>
      <c r="E126" s="445">
        <f>D126/D130</f>
        <v>9.0909090909090912E-2</v>
      </c>
      <c r="F126" s="444">
        <v>167</v>
      </c>
      <c r="G126" s="445">
        <f>F126/F130</f>
        <v>0.12023038156947444</v>
      </c>
      <c r="H126" s="444">
        <v>87</v>
      </c>
      <c r="I126" s="445">
        <f>H126/H130</f>
        <v>0.19772727272727272</v>
      </c>
      <c r="J126" s="444">
        <v>0</v>
      </c>
      <c r="K126" s="445">
        <f>J126/J130</f>
        <v>0</v>
      </c>
      <c r="L126" s="444">
        <v>6</v>
      </c>
      <c r="M126" s="445">
        <f>L126/L130</f>
        <v>8.2191780821917804E-2</v>
      </c>
      <c r="N126" s="444">
        <v>0</v>
      </c>
      <c r="O126" s="445">
        <f>N126/N130</f>
        <v>0</v>
      </c>
      <c r="P126" s="444">
        <v>0</v>
      </c>
      <c r="Q126" s="445">
        <f>P126/P130</f>
        <v>0</v>
      </c>
      <c r="R126" s="448">
        <f t="shared" si="20"/>
        <v>529</v>
      </c>
    </row>
    <row r="127" spans="1:18" s="1413" customFormat="1" hidden="1" x14ac:dyDescent="0.25">
      <c r="A127" s="102" t="s">
        <v>124</v>
      </c>
      <c r="B127" s="444">
        <v>291</v>
      </c>
      <c r="C127" s="445">
        <f>B127/B130</f>
        <v>0.12796833773087071</v>
      </c>
      <c r="D127" s="444">
        <v>2</v>
      </c>
      <c r="E127" s="445">
        <f>D127/D130</f>
        <v>9.0909090909090912E-2</v>
      </c>
      <c r="F127" s="444">
        <v>150</v>
      </c>
      <c r="G127" s="445">
        <f>F127/F130</f>
        <v>0.10799136069114471</v>
      </c>
      <c r="H127" s="444">
        <v>107</v>
      </c>
      <c r="I127" s="445">
        <f>H127/H130</f>
        <v>0.24318181818181819</v>
      </c>
      <c r="J127" s="444">
        <v>0</v>
      </c>
      <c r="K127" s="445">
        <f>J127/J130</f>
        <v>0</v>
      </c>
      <c r="L127" s="444">
        <v>10</v>
      </c>
      <c r="M127" s="445">
        <f>L127/L130</f>
        <v>0.13698630136986301</v>
      </c>
      <c r="N127" s="444">
        <v>2</v>
      </c>
      <c r="O127" s="445">
        <f>N127/N130</f>
        <v>0.10526315789473684</v>
      </c>
      <c r="P127" s="444">
        <v>0</v>
      </c>
      <c r="Q127" s="445">
        <f>P127/P130</f>
        <v>0</v>
      </c>
      <c r="R127" s="448">
        <f t="shared" si="20"/>
        <v>562</v>
      </c>
    </row>
    <row r="128" spans="1:18" s="1413" customFormat="1" hidden="1" x14ac:dyDescent="0.25">
      <c r="A128" s="102" t="s">
        <v>125</v>
      </c>
      <c r="B128" s="444">
        <v>175</v>
      </c>
      <c r="C128" s="445">
        <f>B128/B130</f>
        <v>7.6956904133685139E-2</v>
      </c>
      <c r="D128" s="444">
        <v>4</v>
      </c>
      <c r="E128" s="445">
        <f>D128/D130</f>
        <v>0.18181818181818182</v>
      </c>
      <c r="F128" s="444">
        <v>58</v>
      </c>
      <c r="G128" s="445">
        <f>F128/F130</f>
        <v>4.1756659467242621E-2</v>
      </c>
      <c r="H128" s="444">
        <v>74</v>
      </c>
      <c r="I128" s="445">
        <f>H128/H130</f>
        <v>0.16818181818181818</v>
      </c>
      <c r="J128" s="444">
        <v>0</v>
      </c>
      <c r="K128" s="445">
        <f>J128/J130</f>
        <v>0</v>
      </c>
      <c r="L128" s="444">
        <v>8</v>
      </c>
      <c r="M128" s="445">
        <f>L128/L130</f>
        <v>0.1095890410958904</v>
      </c>
      <c r="N128" s="444">
        <v>15</v>
      </c>
      <c r="O128" s="445">
        <f>N128/N130</f>
        <v>0.78947368421052633</v>
      </c>
      <c r="P128" s="444">
        <v>3</v>
      </c>
      <c r="Q128" s="445">
        <f>P128/P130</f>
        <v>0.42857142857142855</v>
      </c>
      <c r="R128" s="448">
        <f t="shared" si="20"/>
        <v>337</v>
      </c>
    </row>
    <row r="129" spans="1:18" s="1413" customFormat="1" ht="15.75" hidden="1" thickBot="1" x14ac:dyDescent="0.3">
      <c r="A129" s="722" t="s">
        <v>117</v>
      </c>
      <c r="B129" s="449">
        <v>26</v>
      </c>
      <c r="C129" s="450">
        <f>B129/B130</f>
        <v>1.1433597185576077E-2</v>
      </c>
      <c r="D129" s="449">
        <v>0</v>
      </c>
      <c r="E129" s="450">
        <f>D129/D130</f>
        <v>0</v>
      </c>
      <c r="F129" s="449">
        <v>4</v>
      </c>
      <c r="G129" s="450">
        <f>F129/F130</f>
        <v>2.8797696184305254E-3</v>
      </c>
      <c r="H129" s="449">
        <v>6</v>
      </c>
      <c r="I129" s="450">
        <f>H129/H130</f>
        <v>1.3636363636363636E-2</v>
      </c>
      <c r="J129" s="449">
        <v>393</v>
      </c>
      <c r="K129" s="450">
        <f>J129/J130</f>
        <v>1</v>
      </c>
      <c r="L129" s="449">
        <v>2</v>
      </c>
      <c r="M129" s="450">
        <f>L129/L130</f>
        <v>2.7397260273972601E-2</v>
      </c>
      <c r="N129" s="449">
        <v>2</v>
      </c>
      <c r="O129" s="450">
        <f>N129/N130</f>
        <v>0.10526315789473684</v>
      </c>
      <c r="P129" s="449">
        <v>2</v>
      </c>
      <c r="Q129" s="450">
        <f>P129/P130</f>
        <v>0.2857142857142857</v>
      </c>
      <c r="R129" s="453">
        <f t="shared" si="20"/>
        <v>435</v>
      </c>
    </row>
    <row r="130" spans="1:18" s="1413" customFormat="1" ht="16.5" hidden="1" thickTop="1" thickBot="1" x14ac:dyDescent="0.3">
      <c r="A130" s="128" t="s">
        <v>164</v>
      </c>
      <c r="B130" s="122">
        <f t="shared" ref="B130:Q130" si="21">SUM(B122:B129)</f>
        <v>2274</v>
      </c>
      <c r="C130" s="265">
        <f t="shared" si="21"/>
        <v>1</v>
      </c>
      <c r="D130" s="122">
        <f t="shared" si="21"/>
        <v>22</v>
      </c>
      <c r="E130" s="265">
        <f t="shared" si="21"/>
        <v>1</v>
      </c>
      <c r="F130" s="122">
        <f t="shared" si="21"/>
        <v>1389</v>
      </c>
      <c r="G130" s="265">
        <f t="shared" si="21"/>
        <v>0.99999999999999989</v>
      </c>
      <c r="H130" s="122">
        <f t="shared" si="21"/>
        <v>440</v>
      </c>
      <c r="I130" s="265">
        <f t="shared" si="21"/>
        <v>1</v>
      </c>
      <c r="J130" s="122">
        <f t="shared" si="21"/>
        <v>393</v>
      </c>
      <c r="K130" s="265">
        <f t="shared" si="21"/>
        <v>1</v>
      </c>
      <c r="L130" s="122">
        <f t="shared" si="21"/>
        <v>73</v>
      </c>
      <c r="M130" s="265">
        <f t="shared" si="21"/>
        <v>0.99999999999999989</v>
      </c>
      <c r="N130" s="122">
        <f t="shared" si="21"/>
        <v>19</v>
      </c>
      <c r="O130" s="265">
        <f t="shared" si="21"/>
        <v>1</v>
      </c>
      <c r="P130" s="122">
        <f t="shared" si="21"/>
        <v>7</v>
      </c>
      <c r="Q130" s="265">
        <f t="shared" si="21"/>
        <v>0.99999999999999989</v>
      </c>
      <c r="R130" s="122">
        <f>SUM(B130,D130,F130,H130,J130,L130,N130,P130)</f>
        <v>4617</v>
      </c>
    </row>
    <row r="131" spans="1:18" s="30" customFormat="1" ht="15.75" hidden="1" thickBot="1" x14ac:dyDescent="0.3">
      <c r="A131" s="2163" t="s">
        <v>452</v>
      </c>
      <c r="B131" s="2164"/>
      <c r="C131" s="2164"/>
      <c r="D131" s="2164"/>
      <c r="E131" s="2164"/>
      <c r="F131" s="2164"/>
      <c r="G131" s="2164"/>
      <c r="H131" s="2164"/>
      <c r="I131" s="2164"/>
      <c r="J131" s="2164"/>
      <c r="K131" s="2164"/>
      <c r="L131" s="2164"/>
      <c r="M131" s="2164"/>
      <c r="N131" s="2164"/>
      <c r="O131" s="2164"/>
      <c r="P131" s="2164"/>
      <c r="Q131" s="2164"/>
      <c r="R131" s="2164"/>
    </row>
    <row r="132" spans="1:18" s="1413" customFormat="1" hidden="1" x14ac:dyDescent="0.25">
      <c r="A132" s="105" t="s">
        <v>118</v>
      </c>
      <c r="B132" s="454">
        <v>420</v>
      </c>
      <c r="C132" s="455">
        <f>SUM(B132/B138)</f>
        <v>0.18494055482166447</v>
      </c>
      <c r="D132" s="454">
        <v>3</v>
      </c>
      <c r="E132" s="455">
        <f>SUM(D132/D138)</f>
        <v>0.13636363636363635</v>
      </c>
      <c r="F132" s="454">
        <v>181</v>
      </c>
      <c r="G132" s="455">
        <f>SUM(F132/F138)</f>
        <v>0.13030957523398129</v>
      </c>
      <c r="H132" s="454">
        <v>58</v>
      </c>
      <c r="I132" s="455">
        <f>SUM(H132/H138)</f>
        <v>0.13181818181818181</v>
      </c>
      <c r="J132" s="454">
        <v>77</v>
      </c>
      <c r="K132" s="455">
        <f>SUM(J132/J138)</f>
        <v>0.19592875318066158</v>
      </c>
      <c r="L132" s="454">
        <v>12</v>
      </c>
      <c r="M132" s="455">
        <f>SUM(L132/L138)</f>
        <v>0.16438356164383561</v>
      </c>
      <c r="N132" s="454">
        <v>6</v>
      </c>
      <c r="O132" s="455">
        <f>SUM(N132/N138)</f>
        <v>0.27272727272727271</v>
      </c>
      <c r="P132" s="454">
        <v>1</v>
      </c>
      <c r="Q132" s="455">
        <f>SUM(P132/P138)</f>
        <v>0.14285714285714285</v>
      </c>
      <c r="R132" s="443">
        <f t="shared" ref="R132:R138" si="22">SUM(B132,D132,F132,H132,J132,L132,N132,P132)</f>
        <v>758</v>
      </c>
    </row>
    <row r="133" spans="1:18" s="1413" customFormat="1" hidden="1" x14ac:dyDescent="0.25">
      <c r="A133" s="102" t="s">
        <v>119</v>
      </c>
      <c r="B133" s="458">
        <v>181</v>
      </c>
      <c r="C133" s="459">
        <f>SUM(B133/B138)</f>
        <v>7.9700572435050632E-2</v>
      </c>
      <c r="D133" s="458">
        <v>0</v>
      </c>
      <c r="E133" s="459">
        <f>SUM(D133/D138)</f>
        <v>0</v>
      </c>
      <c r="F133" s="458">
        <v>74</v>
      </c>
      <c r="G133" s="459">
        <f>SUM(F133/F138)</f>
        <v>5.3275737940964719E-2</v>
      </c>
      <c r="H133" s="458">
        <v>52</v>
      </c>
      <c r="I133" s="459">
        <f>SUM(H133/H138)</f>
        <v>0.11818181818181818</v>
      </c>
      <c r="J133" s="458">
        <v>23</v>
      </c>
      <c r="K133" s="459">
        <f>SUM(J133/J138)</f>
        <v>5.8524173027989825E-2</v>
      </c>
      <c r="L133" s="458">
        <v>27</v>
      </c>
      <c r="M133" s="459">
        <f>SUM(L133/L138)</f>
        <v>0.36986301369863012</v>
      </c>
      <c r="N133" s="458">
        <v>1</v>
      </c>
      <c r="O133" s="459">
        <f>SUM(N133/N138)</f>
        <v>4.5454545454545456E-2</v>
      </c>
      <c r="P133" s="458">
        <v>0</v>
      </c>
      <c r="Q133" s="459">
        <f>SUM(P133/P138)</f>
        <v>0</v>
      </c>
      <c r="R133" s="448">
        <f t="shared" si="22"/>
        <v>358</v>
      </c>
    </row>
    <row r="134" spans="1:18" s="1413" customFormat="1" hidden="1" x14ac:dyDescent="0.25">
      <c r="A134" s="102" t="s">
        <v>120</v>
      </c>
      <c r="B134" s="458">
        <v>29</v>
      </c>
      <c r="C134" s="459">
        <f>SUM(B134/B138)</f>
        <v>1.2769704975781594E-2</v>
      </c>
      <c r="D134" s="458">
        <v>0</v>
      </c>
      <c r="E134" s="459">
        <f>SUM(D134/D138)</f>
        <v>0</v>
      </c>
      <c r="F134" s="458">
        <v>8</v>
      </c>
      <c r="G134" s="459">
        <f>SUM(F134/F138)</f>
        <v>5.7595392368610509E-3</v>
      </c>
      <c r="H134" s="458">
        <v>2</v>
      </c>
      <c r="I134" s="459">
        <f>SUM(H134/H138)</f>
        <v>4.5454545454545452E-3</v>
      </c>
      <c r="J134" s="458">
        <v>6</v>
      </c>
      <c r="K134" s="459">
        <f>SUM(J134/J138)</f>
        <v>1.5267175572519083E-2</v>
      </c>
      <c r="L134" s="458">
        <v>2</v>
      </c>
      <c r="M134" s="459">
        <f>SUM(L134/L138)</f>
        <v>2.7397260273972601E-2</v>
      </c>
      <c r="N134" s="458">
        <v>0</v>
      </c>
      <c r="O134" s="459">
        <f>SUM(N134/N138)</f>
        <v>0</v>
      </c>
      <c r="P134" s="458">
        <v>1</v>
      </c>
      <c r="Q134" s="459">
        <f>SUM(P134/P138)</f>
        <v>0.14285714285714285</v>
      </c>
      <c r="R134" s="448">
        <f t="shared" si="22"/>
        <v>48</v>
      </c>
    </row>
    <row r="135" spans="1:18" s="1413" customFormat="1" hidden="1" x14ac:dyDescent="0.25">
      <c r="A135" s="102" t="s">
        <v>121</v>
      </c>
      <c r="B135" s="458">
        <v>686</v>
      </c>
      <c r="C135" s="459">
        <f>SUM(B135/B138)</f>
        <v>0.30206957287538527</v>
      </c>
      <c r="D135" s="458">
        <v>11</v>
      </c>
      <c r="E135" s="459">
        <f>SUM(D135/D138)</f>
        <v>0.5</v>
      </c>
      <c r="F135" s="458">
        <v>483</v>
      </c>
      <c r="G135" s="459">
        <f>SUM(F135/F138)</f>
        <v>0.34773218142548595</v>
      </c>
      <c r="H135" s="458">
        <v>164</v>
      </c>
      <c r="I135" s="459">
        <f>SUM(H135/H138)</f>
        <v>0.37272727272727274</v>
      </c>
      <c r="J135" s="458">
        <v>134</v>
      </c>
      <c r="K135" s="459">
        <f>SUM(J135/J138)</f>
        <v>0.34096692111959287</v>
      </c>
      <c r="L135" s="458">
        <v>9</v>
      </c>
      <c r="M135" s="459">
        <f>SUM(L135/L138)</f>
        <v>0.12328767123287671</v>
      </c>
      <c r="N135" s="458">
        <v>8</v>
      </c>
      <c r="O135" s="459">
        <f>SUM(N135/N138)</f>
        <v>0.36363636363636365</v>
      </c>
      <c r="P135" s="458">
        <v>2</v>
      </c>
      <c r="Q135" s="459">
        <f>SUM(P135/P138)</f>
        <v>0.2857142857142857</v>
      </c>
      <c r="R135" s="448">
        <f t="shared" si="22"/>
        <v>1497</v>
      </c>
    </row>
    <row r="136" spans="1:18" s="1413" customFormat="1" hidden="1" x14ac:dyDescent="0.25">
      <c r="A136" s="102" t="s">
        <v>122</v>
      </c>
      <c r="B136" s="458">
        <v>752</v>
      </c>
      <c r="C136" s="459">
        <f>SUM(B136/B138)</f>
        <v>0.33113166006164685</v>
      </c>
      <c r="D136" s="458">
        <v>7</v>
      </c>
      <c r="E136" s="459">
        <f>SUM(D136/D138)</f>
        <v>0.31818181818181818</v>
      </c>
      <c r="F136" s="458">
        <v>527</v>
      </c>
      <c r="G136" s="459">
        <f>SUM(F136/F138)</f>
        <v>0.37940964722822174</v>
      </c>
      <c r="H136" s="458">
        <v>129</v>
      </c>
      <c r="I136" s="459">
        <f>SUM(H136/H138)</f>
        <v>0.29318181818181815</v>
      </c>
      <c r="J136" s="458">
        <v>146</v>
      </c>
      <c r="K136" s="459">
        <f>SUM(J136/J138)</f>
        <v>0.37150127226463103</v>
      </c>
      <c r="L136" s="458">
        <v>16</v>
      </c>
      <c r="M136" s="459">
        <f>SUM(L136/L138)</f>
        <v>0.21917808219178081</v>
      </c>
      <c r="N136" s="458">
        <v>5</v>
      </c>
      <c r="O136" s="459">
        <f>SUM(N136/N138)</f>
        <v>0.22727272727272727</v>
      </c>
      <c r="P136" s="458">
        <v>1</v>
      </c>
      <c r="Q136" s="459">
        <f>SUM(P136/P138)</f>
        <v>0.14285714285714285</v>
      </c>
      <c r="R136" s="448">
        <f t="shared" si="22"/>
        <v>1583</v>
      </c>
    </row>
    <row r="137" spans="1:18" s="1413" customFormat="1" ht="15.75" hidden="1" thickBot="1" x14ac:dyDescent="0.3">
      <c r="A137" s="103" t="s">
        <v>123</v>
      </c>
      <c r="B137" s="462">
        <v>203</v>
      </c>
      <c r="C137" s="463">
        <f>SUM(B137/B138)</f>
        <v>8.9387934830471152E-2</v>
      </c>
      <c r="D137" s="462">
        <v>1</v>
      </c>
      <c r="E137" s="463">
        <f>SUM(D137/D138)</f>
        <v>4.5454545454545456E-2</v>
      </c>
      <c r="F137" s="462">
        <v>116</v>
      </c>
      <c r="G137" s="463">
        <f>SUM(F137/F138)</f>
        <v>8.3513318934485242E-2</v>
      </c>
      <c r="H137" s="462">
        <v>35</v>
      </c>
      <c r="I137" s="463">
        <f>SUM(H137/H138)</f>
        <v>7.9545454545454544E-2</v>
      </c>
      <c r="J137" s="462">
        <v>7</v>
      </c>
      <c r="K137" s="463">
        <f>SUM(J137/J138)</f>
        <v>1.7811704834605598E-2</v>
      </c>
      <c r="L137" s="462">
        <v>7</v>
      </c>
      <c r="M137" s="463">
        <f>SUM(L137/L138)</f>
        <v>9.5890410958904104E-2</v>
      </c>
      <c r="N137" s="462">
        <v>2</v>
      </c>
      <c r="O137" s="463">
        <f>SUM(N137/N138)</f>
        <v>9.0909090909090912E-2</v>
      </c>
      <c r="P137" s="462">
        <v>2</v>
      </c>
      <c r="Q137" s="463">
        <f>SUM(P137/P138)</f>
        <v>0.2857142857142857</v>
      </c>
      <c r="R137" s="453">
        <f t="shared" si="22"/>
        <v>373</v>
      </c>
    </row>
    <row r="138" spans="1:18" s="1413" customFormat="1" ht="16.5" hidden="1" thickTop="1" thickBot="1" x14ac:dyDescent="0.3">
      <c r="A138" s="128" t="s">
        <v>164</v>
      </c>
      <c r="B138" s="122">
        <f t="shared" ref="B138:Q138" si="23">SUM(B132:B137)</f>
        <v>2271</v>
      </c>
      <c r="C138" s="265">
        <f t="shared" si="23"/>
        <v>0.99999999999999989</v>
      </c>
      <c r="D138" s="122">
        <f t="shared" si="23"/>
        <v>22</v>
      </c>
      <c r="E138" s="265">
        <f t="shared" si="23"/>
        <v>1</v>
      </c>
      <c r="F138" s="122">
        <f t="shared" si="23"/>
        <v>1389</v>
      </c>
      <c r="G138" s="265">
        <f t="shared" si="23"/>
        <v>1</v>
      </c>
      <c r="H138" s="122">
        <f t="shared" si="23"/>
        <v>440</v>
      </c>
      <c r="I138" s="265">
        <f t="shared" si="23"/>
        <v>1</v>
      </c>
      <c r="J138" s="122">
        <f t="shared" si="23"/>
        <v>393</v>
      </c>
      <c r="K138" s="265">
        <f t="shared" si="23"/>
        <v>1</v>
      </c>
      <c r="L138" s="122">
        <f t="shared" si="23"/>
        <v>73</v>
      </c>
      <c r="M138" s="265">
        <f t="shared" si="23"/>
        <v>0.99999999999999978</v>
      </c>
      <c r="N138" s="122">
        <f t="shared" si="23"/>
        <v>22</v>
      </c>
      <c r="O138" s="265">
        <f t="shared" si="23"/>
        <v>1</v>
      </c>
      <c r="P138" s="122">
        <f>SUM(P132:P137)</f>
        <v>7</v>
      </c>
      <c r="Q138" s="265">
        <f t="shared" si="23"/>
        <v>0.99999999999999989</v>
      </c>
      <c r="R138" s="122">
        <f t="shared" si="22"/>
        <v>4617</v>
      </c>
    </row>
    <row r="139" spans="1:18" s="1413" customFormat="1" ht="15.75" hidden="1" customHeight="1" thickBot="1" x14ac:dyDescent="0.3">
      <c r="A139" s="2163" t="s">
        <v>453</v>
      </c>
      <c r="B139" s="2164"/>
      <c r="C139" s="2164"/>
      <c r="D139" s="2164"/>
      <c r="E139" s="2164"/>
      <c r="F139" s="2164"/>
      <c r="G139" s="2164"/>
      <c r="H139" s="2164"/>
      <c r="I139" s="2164"/>
      <c r="J139" s="2164"/>
      <c r="K139" s="2164"/>
      <c r="L139" s="2164"/>
      <c r="M139" s="2164"/>
      <c r="N139" s="2164"/>
      <c r="O139" s="2164"/>
      <c r="P139" s="2164"/>
      <c r="Q139" s="2164"/>
      <c r="R139" s="2164"/>
    </row>
    <row r="140" spans="1:18" s="1413" customFormat="1" hidden="1" x14ac:dyDescent="0.25">
      <c r="A140" s="95" t="s">
        <v>143</v>
      </c>
      <c r="B140" s="454">
        <v>1828</v>
      </c>
      <c r="C140" s="455">
        <f>SUM(B140/B146)</f>
        <v>0.80493174812857771</v>
      </c>
      <c r="D140" s="454">
        <v>10</v>
      </c>
      <c r="E140" s="455">
        <f>SUM(D140/D146)</f>
        <v>0.45454545454545453</v>
      </c>
      <c r="F140" s="454">
        <v>598</v>
      </c>
      <c r="G140" s="455">
        <f>SUM(F140/F146)</f>
        <v>0.43052555795536357</v>
      </c>
      <c r="H140" s="454">
        <v>406</v>
      </c>
      <c r="I140" s="455">
        <f>SUM(H140/H146)</f>
        <v>0.92272727272727273</v>
      </c>
      <c r="J140" s="454">
        <v>227</v>
      </c>
      <c r="K140" s="455">
        <f>SUM(J140/J146)</f>
        <v>0.57760814249363868</v>
      </c>
      <c r="L140" s="454">
        <v>52</v>
      </c>
      <c r="M140" s="455">
        <f>SUM(L140/L146)</f>
        <v>0.71232876712328763</v>
      </c>
      <c r="N140" s="454">
        <v>16</v>
      </c>
      <c r="O140" s="455">
        <f>SUM(N140/N146)</f>
        <v>0.72727272727272729</v>
      </c>
      <c r="P140" s="454">
        <v>5</v>
      </c>
      <c r="Q140" s="455">
        <f>SUM(P140/P146)</f>
        <v>0.7142857142857143</v>
      </c>
      <c r="R140" s="443">
        <f t="shared" ref="R140:R145" si="24">SUM(B140,D140,F140,H140,J140,L140,N140,P140)</f>
        <v>3142</v>
      </c>
    </row>
    <row r="141" spans="1:18" s="1413" customFormat="1" hidden="1" x14ac:dyDescent="0.25">
      <c r="A141" s="96" t="s">
        <v>144</v>
      </c>
      <c r="B141" s="458">
        <v>317</v>
      </c>
      <c r="C141" s="459">
        <f>SUM(B141/B146)</f>
        <v>0.13958608542492293</v>
      </c>
      <c r="D141" s="458">
        <v>12</v>
      </c>
      <c r="E141" s="459">
        <f>SUM(D141/D146)</f>
        <v>0.54545454545454541</v>
      </c>
      <c r="F141" s="458">
        <v>591</v>
      </c>
      <c r="G141" s="459">
        <f>SUM(F141/F146)</f>
        <v>0.42548596112311016</v>
      </c>
      <c r="H141" s="458">
        <v>30</v>
      </c>
      <c r="I141" s="459">
        <f>SUM(H141/H146)</f>
        <v>6.8181818181818177E-2</v>
      </c>
      <c r="J141" s="458">
        <v>118</v>
      </c>
      <c r="K141" s="459">
        <f>SUM(J141/J146)</f>
        <v>0.30025445292620867</v>
      </c>
      <c r="L141" s="458">
        <v>19</v>
      </c>
      <c r="M141" s="459">
        <f>SUM(L141/L146)</f>
        <v>0.26027397260273971</v>
      </c>
      <c r="N141" s="458">
        <v>3</v>
      </c>
      <c r="O141" s="459">
        <f>SUM(N141/N146)</f>
        <v>0.13636363636363635</v>
      </c>
      <c r="P141" s="458">
        <v>1</v>
      </c>
      <c r="Q141" s="459">
        <f>SUM(P141/P146)</f>
        <v>0.14285714285714285</v>
      </c>
      <c r="R141" s="448">
        <f t="shared" si="24"/>
        <v>1091</v>
      </c>
    </row>
    <row r="142" spans="1:18" s="1413" customFormat="1" hidden="1" x14ac:dyDescent="0.25">
      <c r="A142" s="96" t="s">
        <v>145</v>
      </c>
      <c r="B142" s="458">
        <v>82</v>
      </c>
      <c r="C142" s="459">
        <f>SUM(B142/B146)</f>
        <v>3.6107441655658302E-2</v>
      </c>
      <c r="D142" s="458">
        <v>0</v>
      </c>
      <c r="E142" s="459">
        <f>SUM(D142/D146)</f>
        <v>0</v>
      </c>
      <c r="F142" s="458">
        <v>178</v>
      </c>
      <c r="G142" s="459">
        <f>SUM(F142/F146)</f>
        <v>0.12814974802015838</v>
      </c>
      <c r="H142" s="458">
        <v>3</v>
      </c>
      <c r="I142" s="459">
        <f>SUM(H142/H146)</f>
        <v>6.8181818181818179E-3</v>
      </c>
      <c r="J142" s="458">
        <v>28</v>
      </c>
      <c r="K142" s="459">
        <f>SUM(J142/J146)</f>
        <v>7.124681933842239E-2</v>
      </c>
      <c r="L142" s="458">
        <v>0</v>
      </c>
      <c r="M142" s="459">
        <f>SUM(L142/L146)</f>
        <v>0</v>
      </c>
      <c r="N142" s="458">
        <v>1</v>
      </c>
      <c r="O142" s="459">
        <f>SUM(N142/N146)</f>
        <v>4.5454545454545456E-2</v>
      </c>
      <c r="P142" s="458">
        <v>0</v>
      </c>
      <c r="Q142" s="459">
        <f>SUM(P142/P146)</f>
        <v>0</v>
      </c>
      <c r="R142" s="448">
        <f t="shared" si="24"/>
        <v>292</v>
      </c>
    </row>
    <row r="143" spans="1:18" s="1413" customFormat="1" hidden="1" x14ac:dyDescent="0.25">
      <c r="A143" s="96" t="s">
        <v>146</v>
      </c>
      <c r="B143" s="458">
        <v>22</v>
      </c>
      <c r="C143" s="459">
        <f>SUM(B143/B146)</f>
        <v>9.687362395420519E-3</v>
      </c>
      <c r="D143" s="458">
        <v>0</v>
      </c>
      <c r="E143" s="459">
        <f>SUM(D143/D146)</f>
        <v>0</v>
      </c>
      <c r="F143" s="458">
        <v>22</v>
      </c>
      <c r="G143" s="459">
        <f>SUM(F143/F146)</f>
        <v>1.5838732901367891E-2</v>
      </c>
      <c r="H143" s="458">
        <v>1</v>
      </c>
      <c r="I143" s="459">
        <f>SUM(H143/H146)</f>
        <v>2.2727272727272726E-3</v>
      </c>
      <c r="J143" s="458">
        <v>8</v>
      </c>
      <c r="K143" s="459">
        <f>SUM(J143/J146)</f>
        <v>2.0356234096692113E-2</v>
      </c>
      <c r="L143" s="458">
        <v>2</v>
      </c>
      <c r="M143" s="459">
        <f>SUM(L143/L146)</f>
        <v>2.7397260273972601E-2</v>
      </c>
      <c r="N143" s="458">
        <v>1</v>
      </c>
      <c r="O143" s="459">
        <f>SUM(N143/N146)</f>
        <v>4.5454545454545456E-2</v>
      </c>
      <c r="P143" s="458">
        <v>1</v>
      </c>
      <c r="Q143" s="459">
        <f>SUM(P143/P146)</f>
        <v>0.14285714285714285</v>
      </c>
      <c r="R143" s="448">
        <f t="shared" si="24"/>
        <v>57</v>
      </c>
    </row>
    <row r="144" spans="1:18" s="1413" customFormat="1" hidden="1" x14ac:dyDescent="0.25">
      <c r="A144" s="96" t="s">
        <v>147</v>
      </c>
      <c r="B144" s="458">
        <v>12</v>
      </c>
      <c r="C144" s="459">
        <f>SUM(B144/B146)</f>
        <v>5.2840158520475562E-3</v>
      </c>
      <c r="D144" s="458">
        <v>0</v>
      </c>
      <c r="E144" s="459">
        <f>SUM(D144/D146)</f>
        <v>0</v>
      </c>
      <c r="F144" s="458">
        <v>0</v>
      </c>
      <c r="G144" s="459">
        <f>SUM(F144/F146)</f>
        <v>0</v>
      </c>
      <c r="H144" s="458">
        <v>0</v>
      </c>
      <c r="I144" s="459">
        <f>SUM(H144/H146)</f>
        <v>0</v>
      </c>
      <c r="J144" s="458">
        <v>7</v>
      </c>
      <c r="K144" s="459">
        <f>SUM(J144/J146)</f>
        <v>1.7811704834605598E-2</v>
      </c>
      <c r="L144" s="458">
        <v>0</v>
      </c>
      <c r="M144" s="459">
        <f>SUM(L144/L146)</f>
        <v>0</v>
      </c>
      <c r="N144" s="458">
        <v>0</v>
      </c>
      <c r="O144" s="459">
        <f>SUM(N144/N146)</f>
        <v>0</v>
      </c>
      <c r="P144" s="458">
        <v>0</v>
      </c>
      <c r="Q144" s="459">
        <f>SUM(P144/P146)</f>
        <v>0</v>
      </c>
      <c r="R144" s="448">
        <f t="shared" si="24"/>
        <v>19</v>
      </c>
    </row>
    <row r="145" spans="1:18" s="1413" customFormat="1" ht="15.75" hidden="1" thickBot="1" x14ac:dyDescent="0.3">
      <c r="A145" s="114" t="s">
        <v>148</v>
      </c>
      <c r="B145" s="462">
        <v>10</v>
      </c>
      <c r="C145" s="463">
        <f>SUM(B145/B146)</f>
        <v>4.4033465433729636E-3</v>
      </c>
      <c r="D145" s="462">
        <v>0</v>
      </c>
      <c r="E145" s="463">
        <f>SUM(D145/D146)</f>
        <v>0</v>
      </c>
      <c r="F145" s="462">
        <v>0</v>
      </c>
      <c r="G145" s="463">
        <f>SUM(F145/F146)</f>
        <v>0</v>
      </c>
      <c r="H145" s="462">
        <v>0</v>
      </c>
      <c r="I145" s="463">
        <f>SUM(H145/H146)</f>
        <v>0</v>
      </c>
      <c r="J145" s="462">
        <v>5</v>
      </c>
      <c r="K145" s="463">
        <f>SUM(J145/J146)</f>
        <v>1.2722646310432569E-2</v>
      </c>
      <c r="L145" s="462">
        <v>0</v>
      </c>
      <c r="M145" s="463">
        <f>SUM(L145/L146)</f>
        <v>0</v>
      </c>
      <c r="N145" s="462">
        <v>1</v>
      </c>
      <c r="O145" s="463">
        <f>SUM(N145/N146)</f>
        <v>4.5454545454545456E-2</v>
      </c>
      <c r="P145" s="462">
        <v>0</v>
      </c>
      <c r="Q145" s="463">
        <f>SUM(P145/P146)</f>
        <v>0</v>
      </c>
      <c r="R145" s="453">
        <f t="shared" si="24"/>
        <v>16</v>
      </c>
    </row>
    <row r="146" spans="1:18" s="1413" customFormat="1" ht="16.5" hidden="1" thickTop="1" thickBot="1" x14ac:dyDescent="0.3">
      <c r="A146" s="128" t="s">
        <v>164</v>
      </c>
      <c r="B146" s="122">
        <f t="shared" ref="B146:R146" si="25">SUM(B140:B145)</f>
        <v>2271</v>
      </c>
      <c r="C146" s="265">
        <f t="shared" si="25"/>
        <v>0.99999999999999989</v>
      </c>
      <c r="D146" s="122">
        <f t="shared" si="25"/>
        <v>22</v>
      </c>
      <c r="E146" s="265">
        <f t="shared" si="25"/>
        <v>1</v>
      </c>
      <c r="F146" s="122">
        <f t="shared" si="25"/>
        <v>1389</v>
      </c>
      <c r="G146" s="265">
        <f t="shared" si="25"/>
        <v>1</v>
      </c>
      <c r="H146" s="122">
        <f t="shared" si="25"/>
        <v>440</v>
      </c>
      <c r="I146" s="265">
        <f t="shared" si="25"/>
        <v>1</v>
      </c>
      <c r="J146" s="122">
        <f t="shared" si="25"/>
        <v>393</v>
      </c>
      <c r="K146" s="265">
        <f t="shared" si="25"/>
        <v>0.99999999999999989</v>
      </c>
      <c r="L146" s="122">
        <f t="shared" si="25"/>
        <v>73</v>
      </c>
      <c r="M146" s="265">
        <f t="shared" si="25"/>
        <v>0.99999999999999989</v>
      </c>
      <c r="N146" s="122">
        <f t="shared" si="25"/>
        <v>22</v>
      </c>
      <c r="O146" s="265">
        <f t="shared" si="25"/>
        <v>0.99999999999999989</v>
      </c>
      <c r="P146" s="122">
        <f t="shared" si="25"/>
        <v>7</v>
      </c>
      <c r="Q146" s="265">
        <f t="shared" si="25"/>
        <v>1</v>
      </c>
      <c r="R146" s="122">
        <f t="shared" si="25"/>
        <v>4617</v>
      </c>
    </row>
    <row r="147" spans="1:18" s="1413" customFormat="1" ht="15.75" hidden="1" customHeight="1" thickBot="1" x14ac:dyDescent="0.3">
      <c r="A147" s="2163" t="s">
        <v>263</v>
      </c>
      <c r="B147" s="2164"/>
      <c r="C147" s="2164"/>
      <c r="D147" s="2164"/>
      <c r="E147" s="2164"/>
      <c r="F147" s="2164"/>
      <c r="G147" s="2164"/>
      <c r="H147" s="2164"/>
      <c r="I147" s="2164"/>
      <c r="J147" s="2164"/>
      <c r="K147" s="2164"/>
      <c r="L147" s="2164"/>
      <c r="M147" s="2164"/>
      <c r="N147" s="2164"/>
      <c r="O147" s="2164"/>
      <c r="P147" s="2164"/>
      <c r="Q147" s="2164"/>
      <c r="R147" s="2164"/>
    </row>
    <row r="148" spans="1:18" s="1413" customFormat="1" hidden="1" x14ac:dyDescent="0.25">
      <c r="A148" s="95" t="s">
        <v>396</v>
      </c>
      <c r="B148" s="458">
        <v>57</v>
      </c>
      <c r="C148" s="466">
        <f>SUM(B148/B152)</f>
        <v>2.5099075297225892E-2</v>
      </c>
      <c r="D148" s="458">
        <v>1</v>
      </c>
      <c r="E148" s="466">
        <f>SUM(D148/D152)</f>
        <v>4.5454545454545456E-2</v>
      </c>
      <c r="F148" s="458">
        <v>2</v>
      </c>
      <c r="G148" s="466">
        <f>SUM(F148/F152)</f>
        <v>1.4398848092152627E-3</v>
      </c>
      <c r="H148" s="458">
        <v>4</v>
      </c>
      <c r="I148" s="466">
        <f>SUM(H148/H152)</f>
        <v>9.0909090909090905E-3</v>
      </c>
      <c r="J148" s="458">
        <v>0</v>
      </c>
      <c r="K148" s="466">
        <f>SUM(J148/J152)</f>
        <v>0</v>
      </c>
      <c r="L148" s="458">
        <v>4</v>
      </c>
      <c r="M148" s="466">
        <f>SUM(L148/L152)</f>
        <v>5.4794520547945202E-2</v>
      </c>
      <c r="N148" s="458">
        <v>1</v>
      </c>
      <c r="O148" s="466">
        <f>SUM(N148/N152)</f>
        <v>4.5454545454545456E-2</v>
      </c>
      <c r="P148" s="458">
        <v>0</v>
      </c>
      <c r="Q148" s="466">
        <f>SUM(P148/P152)</f>
        <v>0</v>
      </c>
      <c r="R148" s="649">
        <f>SUM(B148,D148,F148,H148,J148,L148,N148,P148)</f>
        <v>69</v>
      </c>
    </row>
    <row r="149" spans="1:18" s="1413" customFormat="1" hidden="1" x14ac:dyDescent="0.25">
      <c r="A149" s="96" t="s">
        <v>318</v>
      </c>
      <c r="B149" s="458">
        <v>1180</v>
      </c>
      <c r="C149" s="470">
        <f>SUM(B149/B152)</f>
        <v>0.51959489211800969</v>
      </c>
      <c r="D149" s="458">
        <v>15</v>
      </c>
      <c r="E149" s="470">
        <f>SUM(D149/D152)</f>
        <v>0.68181818181818177</v>
      </c>
      <c r="F149" s="458">
        <v>33</v>
      </c>
      <c r="G149" s="470">
        <f>SUM(F149/F152)</f>
        <v>2.3758099352051837E-2</v>
      </c>
      <c r="H149" s="458">
        <v>115</v>
      </c>
      <c r="I149" s="470">
        <f>SUM(H149/H152)</f>
        <v>0.26136363636363635</v>
      </c>
      <c r="J149" s="458">
        <v>52</v>
      </c>
      <c r="K149" s="470">
        <f>SUM(J149/J152)</f>
        <v>0.13231552162849872</v>
      </c>
      <c r="L149" s="458">
        <v>49</v>
      </c>
      <c r="M149" s="470">
        <f>SUM(L149/L152)</f>
        <v>0.67123287671232879</v>
      </c>
      <c r="N149" s="458">
        <v>15</v>
      </c>
      <c r="O149" s="470">
        <f>SUM(N149/N152)</f>
        <v>0.68181818181818177</v>
      </c>
      <c r="P149" s="458">
        <v>3</v>
      </c>
      <c r="Q149" s="470">
        <f>SUM(P149/P152)</f>
        <v>0.42857142857142855</v>
      </c>
      <c r="R149" s="469">
        <f>SUM(B149,D149,F149,H149,J149,L149,N149,P149)</f>
        <v>1462</v>
      </c>
    </row>
    <row r="150" spans="1:18" s="1413" customFormat="1" hidden="1" x14ac:dyDescent="0.25">
      <c r="A150" s="96" t="s">
        <v>319</v>
      </c>
      <c r="B150" s="458">
        <v>808</v>
      </c>
      <c r="C150" s="470">
        <f>SUM(B150/B152)</f>
        <v>0.35579040070453544</v>
      </c>
      <c r="D150" s="458">
        <v>3</v>
      </c>
      <c r="E150" s="470">
        <f>SUM(D150/D152)</f>
        <v>0.13636363636363635</v>
      </c>
      <c r="F150" s="458">
        <v>532</v>
      </c>
      <c r="G150" s="470">
        <f>SUM(F150/F152)</f>
        <v>0.3830093592512599</v>
      </c>
      <c r="H150" s="458">
        <v>223</v>
      </c>
      <c r="I150" s="470">
        <f>SUM(H150/H152)</f>
        <v>0.50681818181818183</v>
      </c>
      <c r="J150" s="458">
        <v>64</v>
      </c>
      <c r="K150" s="470">
        <f>SUM(J150/J152)</f>
        <v>0.16284987277353691</v>
      </c>
      <c r="L150" s="458">
        <v>18</v>
      </c>
      <c r="M150" s="470">
        <f>SUM(L150/L152)</f>
        <v>0.24657534246575341</v>
      </c>
      <c r="N150" s="458">
        <v>4</v>
      </c>
      <c r="O150" s="470">
        <f>SUM(N150/N152)</f>
        <v>0.18181818181818182</v>
      </c>
      <c r="P150" s="458">
        <v>1</v>
      </c>
      <c r="Q150" s="470">
        <f>SUM(P150/P152)</f>
        <v>0.14285714285714285</v>
      </c>
      <c r="R150" s="469">
        <f>SUM(B150,D150,F150,H150,J150,L150,N150,P150)</f>
        <v>1653</v>
      </c>
    </row>
    <row r="151" spans="1:18" s="1413" customFormat="1" ht="15.75" hidden="1" thickBot="1" x14ac:dyDescent="0.3">
      <c r="A151" s="114" t="s">
        <v>320</v>
      </c>
      <c r="B151" s="462">
        <v>226</v>
      </c>
      <c r="C151" s="473">
        <f>SUM(B151/B152)</f>
        <v>9.951563188022898E-2</v>
      </c>
      <c r="D151" s="462">
        <v>3</v>
      </c>
      <c r="E151" s="473">
        <f>SUM(D151/D152)</f>
        <v>0.13636363636363635</v>
      </c>
      <c r="F151" s="462">
        <v>822</v>
      </c>
      <c r="G151" s="473">
        <f>SUM(F151/F152)</f>
        <v>0.59179265658747304</v>
      </c>
      <c r="H151" s="462">
        <v>98</v>
      </c>
      <c r="I151" s="473">
        <f>SUM(H151/H152)</f>
        <v>0.22272727272727272</v>
      </c>
      <c r="J151" s="462">
        <v>277</v>
      </c>
      <c r="K151" s="473">
        <f>SUM(J151/J152)</f>
        <v>0.7048346055979644</v>
      </c>
      <c r="L151" s="462">
        <v>2</v>
      </c>
      <c r="M151" s="473">
        <f>SUM(L151/L152)</f>
        <v>2.7397260273972601E-2</v>
      </c>
      <c r="N151" s="462">
        <v>2</v>
      </c>
      <c r="O151" s="473">
        <f>SUM(N151/N152)</f>
        <v>9.0909090909090912E-2</v>
      </c>
      <c r="P151" s="462">
        <v>3</v>
      </c>
      <c r="Q151" s="473">
        <f>SUM(P151/P152)</f>
        <v>0.42857142857142855</v>
      </c>
      <c r="R151" s="476">
        <f>SUM(B151,D151,F151,H151,J151,L151,N151,P151)</f>
        <v>1433</v>
      </c>
    </row>
    <row r="152" spans="1:18" s="1413" customFormat="1" ht="16.5" hidden="1" thickTop="1" thickBot="1" x14ac:dyDescent="0.3">
      <c r="A152" s="128" t="s">
        <v>164</v>
      </c>
      <c r="B152" s="122">
        <f t="shared" ref="B152:R152" si="26">SUM(B148:B151)</f>
        <v>2271</v>
      </c>
      <c r="C152" s="265">
        <f t="shared" si="26"/>
        <v>0.99999999999999989</v>
      </c>
      <c r="D152" s="122">
        <f t="shared" si="26"/>
        <v>22</v>
      </c>
      <c r="E152" s="265">
        <f t="shared" si="26"/>
        <v>0.99999999999999989</v>
      </c>
      <c r="F152" s="122">
        <f t="shared" si="26"/>
        <v>1389</v>
      </c>
      <c r="G152" s="265">
        <f t="shared" si="26"/>
        <v>1</v>
      </c>
      <c r="H152" s="122">
        <f t="shared" si="26"/>
        <v>440</v>
      </c>
      <c r="I152" s="265">
        <f t="shared" si="26"/>
        <v>1</v>
      </c>
      <c r="J152" s="122">
        <f t="shared" si="26"/>
        <v>393</v>
      </c>
      <c r="K152" s="265">
        <f t="shared" si="26"/>
        <v>1</v>
      </c>
      <c r="L152" s="122">
        <f t="shared" si="26"/>
        <v>73</v>
      </c>
      <c r="M152" s="265">
        <f t="shared" si="26"/>
        <v>1</v>
      </c>
      <c r="N152" s="122">
        <f t="shared" si="26"/>
        <v>22</v>
      </c>
      <c r="O152" s="265">
        <f t="shared" si="26"/>
        <v>0.99999999999999989</v>
      </c>
      <c r="P152" s="122">
        <f t="shared" si="26"/>
        <v>7</v>
      </c>
      <c r="Q152" s="265">
        <f t="shared" si="26"/>
        <v>1</v>
      </c>
      <c r="R152" s="122">
        <f t="shared" si="26"/>
        <v>4617</v>
      </c>
    </row>
    <row r="153" spans="1:18" s="1413" customFormat="1" ht="15.75" hidden="1" thickBot="1" x14ac:dyDescent="0.3">
      <c r="A153" s="2163" t="s">
        <v>454</v>
      </c>
      <c r="B153" s="2164"/>
      <c r="C153" s="2164"/>
      <c r="D153" s="2164"/>
      <c r="E153" s="2164"/>
      <c r="F153" s="2164"/>
      <c r="G153" s="2164"/>
      <c r="H153" s="2164"/>
      <c r="I153" s="2164"/>
      <c r="J153" s="2164"/>
      <c r="K153" s="2164"/>
      <c r="L153" s="2164"/>
      <c r="M153" s="2164"/>
      <c r="N153" s="2164"/>
      <c r="O153" s="2164"/>
      <c r="P153" s="2164"/>
      <c r="Q153" s="2164"/>
      <c r="R153" s="2164"/>
    </row>
    <row r="154" spans="1:18" s="1413" customFormat="1" hidden="1" x14ac:dyDescent="0.25">
      <c r="A154" s="113"/>
      <c r="B154" s="255" t="s">
        <v>149</v>
      </c>
      <c r="C154" s="256" t="s">
        <v>150</v>
      </c>
      <c r="D154" s="257" t="s">
        <v>149</v>
      </c>
      <c r="E154" s="258" t="s">
        <v>150</v>
      </c>
      <c r="F154" s="256" t="s">
        <v>149</v>
      </c>
      <c r="G154" s="256" t="s">
        <v>150</v>
      </c>
      <c r="H154" s="257" t="s">
        <v>149</v>
      </c>
      <c r="I154" s="258" t="s">
        <v>150</v>
      </c>
      <c r="J154" s="331" t="s">
        <v>149</v>
      </c>
      <c r="K154" s="257" t="s">
        <v>150</v>
      </c>
      <c r="L154" s="258" t="s">
        <v>149</v>
      </c>
      <c r="M154" s="256" t="s">
        <v>150</v>
      </c>
      <c r="N154" s="256" t="s">
        <v>149</v>
      </c>
      <c r="O154" s="256" t="s">
        <v>150</v>
      </c>
      <c r="P154" s="257" t="s">
        <v>149</v>
      </c>
      <c r="Q154" s="258" t="s">
        <v>150</v>
      </c>
      <c r="R154" s="257" t="s">
        <v>149</v>
      </c>
    </row>
    <row r="155" spans="1:18" s="1413" customFormat="1" hidden="1" x14ac:dyDescent="0.25">
      <c r="A155" s="96" t="s">
        <v>151</v>
      </c>
      <c r="B155" s="477">
        <v>7.36</v>
      </c>
      <c r="C155" s="478">
        <v>6</v>
      </c>
      <c r="D155" s="477">
        <v>8.14</v>
      </c>
      <c r="E155" s="479">
        <v>8</v>
      </c>
      <c r="F155" s="480">
        <v>6.42</v>
      </c>
      <c r="G155" s="478">
        <v>5</v>
      </c>
      <c r="H155" s="477">
        <v>10.53</v>
      </c>
      <c r="I155" s="481">
        <v>11</v>
      </c>
      <c r="J155" s="480">
        <v>19.07</v>
      </c>
      <c r="K155" s="482">
        <v>18</v>
      </c>
      <c r="L155" s="483">
        <v>7.47</v>
      </c>
      <c r="M155" s="478">
        <v>7</v>
      </c>
      <c r="N155" s="480">
        <v>14.5</v>
      </c>
      <c r="O155" s="478">
        <v>17</v>
      </c>
      <c r="P155" s="477">
        <v>13.71</v>
      </c>
      <c r="Q155" s="481">
        <v>17</v>
      </c>
      <c r="R155" s="477">
        <v>8.42</v>
      </c>
    </row>
    <row r="156" spans="1:18" s="1413" customFormat="1" hidden="1" x14ac:dyDescent="0.25">
      <c r="A156" s="99" t="s">
        <v>152</v>
      </c>
      <c r="B156" s="477">
        <v>1.29</v>
      </c>
      <c r="C156" s="478">
        <v>1</v>
      </c>
      <c r="D156" s="477">
        <v>1.55</v>
      </c>
      <c r="E156" s="479">
        <v>2</v>
      </c>
      <c r="F156" s="480">
        <v>1.73</v>
      </c>
      <c r="G156" s="478">
        <v>2</v>
      </c>
      <c r="H156" s="477">
        <v>1.0900000000000001</v>
      </c>
      <c r="I156" s="481">
        <v>1</v>
      </c>
      <c r="J156" s="480">
        <v>1.66</v>
      </c>
      <c r="K156" s="482">
        <v>1</v>
      </c>
      <c r="L156" s="483">
        <v>1.34</v>
      </c>
      <c r="M156" s="478">
        <v>1</v>
      </c>
      <c r="N156" s="480">
        <v>1.64</v>
      </c>
      <c r="O156" s="478">
        <v>1</v>
      </c>
      <c r="P156" s="477">
        <v>1.57</v>
      </c>
      <c r="Q156" s="481">
        <v>1</v>
      </c>
      <c r="R156" s="477">
        <v>1.44</v>
      </c>
    </row>
    <row r="157" spans="1:18" s="1413" customFormat="1" ht="15.75" hidden="1" thickBot="1" x14ac:dyDescent="0.3">
      <c r="A157" s="98" t="s">
        <v>153</v>
      </c>
      <c r="B157" s="484">
        <v>12.09</v>
      </c>
      <c r="C157" s="485">
        <v>10</v>
      </c>
      <c r="D157" s="484">
        <v>10.050000000000001</v>
      </c>
      <c r="E157" s="486">
        <v>4</v>
      </c>
      <c r="F157" s="487">
        <v>28.76</v>
      </c>
      <c r="G157" s="485">
        <v>26</v>
      </c>
      <c r="H157" s="484">
        <v>17.93</v>
      </c>
      <c r="I157" s="488">
        <v>17</v>
      </c>
      <c r="J157" s="487">
        <v>43.63</v>
      </c>
      <c r="K157" s="489">
        <v>40</v>
      </c>
      <c r="L157" s="490">
        <v>7.66</v>
      </c>
      <c r="M157" s="485">
        <v>5</v>
      </c>
      <c r="N157" s="487">
        <v>8.41</v>
      </c>
      <c r="O157" s="485">
        <v>3</v>
      </c>
      <c r="P157" s="484">
        <v>24.57</v>
      </c>
      <c r="Q157" s="488">
        <v>22</v>
      </c>
      <c r="R157" s="484">
        <v>20.27</v>
      </c>
    </row>
    <row r="158" spans="1:18" s="203" customFormat="1" ht="15.75" hidden="1" customHeight="1" thickBot="1" x14ac:dyDescent="0.3">
      <c r="A158" s="2169" t="s">
        <v>786</v>
      </c>
      <c r="B158" s="2170"/>
      <c r="C158" s="2170"/>
      <c r="D158" s="2170"/>
      <c r="E158" s="2170"/>
      <c r="F158" s="2170"/>
      <c r="G158" s="2170"/>
      <c r="H158" s="2170"/>
      <c r="I158" s="2170"/>
      <c r="J158" s="2170"/>
      <c r="K158" s="2170"/>
      <c r="L158" s="2170"/>
      <c r="M158" s="2170"/>
      <c r="N158" s="2170"/>
      <c r="O158" s="2170"/>
      <c r="P158" s="2170"/>
      <c r="Q158" s="2170"/>
      <c r="R158" s="2170"/>
    </row>
    <row r="159" spans="1:18" s="203" customFormat="1" ht="40.5" hidden="1" customHeight="1" thickBot="1" x14ac:dyDescent="0.3">
      <c r="A159" s="110"/>
      <c r="B159" s="2167" t="s">
        <v>134</v>
      </c>
      <c r="C159" s="2168"/>
      <c r="D159" s="2167" t="s">
        <v>135</v>
      </c>
      <c r="E159" s="2168"/>
      <c r="F159" s="2167" t="s">
        <v>136</v>
      </c>
      <c r="G159" s="2168"/>
      <c r="H159" s="2167" t="s">
        <v>137</v>
      </c>
      <c r="I159" s="2168"/>
      <c r="J159" s="2167" t="s">
        <v>138</v>
      </c>
      <c r="K159" s="2168"/>
      <c r="L159" s="2167" t="s">
        <v>139</v>
      </c>
      <c r="M159" s="2168"/>
      <c r="N159" s="2167" t="s">
        <v>140</v>
      </c>
      <c r="O159" s="2168"/>
      <c r="P159" s="2167" t="s">
        <v>141</v>
      </c>
      <c r="Q159" s="2168"/>
      <c r="R159" s="1381" t="s">
        <v>311</v>
      </c>
    </row>
    <row r="160" spans="1:18" s="203" customFormat="1" ht="15.75" hidden="1" thickBot="1" x14ac:dyDescent="0.3">
      <c r="A160" s="2025" t="s">
        <v>451</v>
      </c>
      <c r="B160" s="2026"/>
      <c r="C160" s="2026"/>
      <c r="D160" s="2162"/>
      <c r="E160" s="2162"/>
      <c r="F160" s="2026"/>
      <c r="G160" s="2026"/>
      <c r="H160" s="2162"/>
      <c r="I160" s="2162"/>
      <c r="J160" s="2026"/>
      <c r="K160" s="2026"/>
      <c r="L160" s="2162"/>
      <c r="M160" s="2162"/>
      <c r="N160" s="2026"/>
      <c r="O160" s="2026"/>
      <c r="P160" s="2162"/>
      <c r="Q160" s="2162"/>
      <c r="R160" s="2162"/>
    </row>
    <row r="161" spans="1:18" s="203" customFormat="1" hidden="1" x14ac:dyDescent="0.25">
      <c r="A161" s="105" t="s">
        <v>391</v>
      </c>
      <c r="B161" s="439">
        <v>136</v>
      </c>
      <c r="C161" s="440">
        <f>B161/B169</f>
        <v>5.8469475494411005E-2</v>
      </c>
      <c r="D161" s="439">
        <v>5</v>
      </c>
      <c r="E161" s="440">
        <f>D161/D169</f>
        <v>0.21739130434782608</v>
      </c>
      <c r="F161" s="439">
        <v>20</v>
      </c>
      <c r="G161" s="440">
        <f>F161/F169</f>
        <v>1.4947683109118086E-2</v>
      </c>
      <c r="H161" s="439">
        <v>7</v>
      </c>
      <c r="I161" s="440">
        <f>H161/H169</f>
        <v>1.6166281755196306E-2</v>
      </c>
      <c r="J161" s="439">
        <v>0</v>
      </c>
      <c r="K161" s="440">
        <f>J161/J169</f>
        <v>0</v>
      </c>
      <c r="L161" s="439">
        <v>6</v>
      </c>
      <c r="M161" s="440">
        <f>L161/L169</f>
        <v>7.6923076923076927E-2</v>
      </c>
      <c r="N161" s="439">
        <v>0</v>
      </c>
      <c r="O161" s="440">
        <f>N161/N169</f>
        <v>0</v>
      </c>
      <c r="P161" s="439">
        <v>2</v>
      </c>
      <c r="Q161" s="440">
        <f>P161/P169</f>
        <v>0.16666666666666666</v>
      </c>
      <c r="R161" s="443">
        <f>SUM(B161,D161,F161,H161,J161,L161,N161,P161)</f>
        <v>176</v>
      </c>
    </row>
    <row r="162" spans="1:18" s="203" customFormat="1" hidden="1" x14ac:dyDescent="0.25">
      <c r="A162" s="102" t="s">
        <v>392</v>
      </c>
      <c r="B162" s="444">
        <v>403</v>
      </c>
      <c r="C162" s="445">
        <f>B162/B169</f>
        <v>0.17325881341358557</v>
      </c>
      <c r="D162" s="444">
        <v>1</v>
      </c>
      <c r="E162" s="445">
        <f>D162/D169</f>
        <v>4.3478260869565216E-2</v>
      </c>
      <c r="F162" s="444">
        <v>375</v>
      </c>
      <c r="G162" s="445">
        <f>F162/F169</f>
        <v>0.2802690582959641</v>
      </c>
      <c r="H162" s="444">
        <v>30</v>
      </c>
      <c r="I162" s="445">
        <f>H162/H169</f>
        <v>6.9284064665127015E-2</v>
      </c>
      <c r="J162" s="444">
        <v>0</v>
      </c>
      <c r="K162" s="445">
        <f>J162/J169</f>
        <v>0</v>
      </c>
      <c r="L162" s="444">
        <v>12</v>
      </c>
      <c r="M162" s="445">
        <f>L162/L169</f>
        <v>0.15384615384615385</v>
      </c>
      <c r="N162" s="444">
        <v>0</v>
      </c>
      <c r="O162" s="445">
        <f>N162/N169</f>
        <v>0</v>
      </c>
      <c r="P162" s="444">
        <v>0</v>
      </c>
      <c r="Q162" s="445">
        <f>P162/P169</f>
        <v>0</v>
      </c>
      <c r="R162" s="448">
        <f>SUM(B162,D162,F162,H162,J162,L162,N162,P162)</f>
        <v>821</v>
      </c>
    </row>
    <row r="163" spans="1:18" s="203" customFormat="1" hidden="1" x14ac:dyDescent="0.25">
      <c r="A163" s="102" t="s">
        <v>327</v>
      </c>
      <c r="B163" s="444">
        <v>480</v>
      </c>
      <c r="C163" s="445">
        <f>B163/B169</f>
        <v>0.2063628546861565</v>
      </c>
      <c r="D163" s="444">
        <v>2</v>
      </c>
      <c r="E163" s="445">
        <f>D163/D169</f>
        <v>8.6956521739130432E-2</v>
      </c>
      <c r="F163" s="444">
        <v>347</v>
      </c>
      <c r="G163" s="445">
        <f>F163/F169</f>
        <v>0.25934230194319879</v>
      </c>
      <c r="H163" s="444">
        <v>57</v>
      </c>
      <c r="I163" s="445">
        <f>H163/H169</f>
        <v>0.13163972286374134</v>
      </c>
      <c r="J163" s="444">
        <v>0</v>
      </c>
      <c r="K163" s="445">
        <f>J163/J169</f>
        <v>0</v>
      </c>
      <c r="L163" s="444">
        <v>17</v>
      </c>
      <c r="M163" s="445">
        <f>L163/L169</f>
        <v>0.21794871794871795</v>
      </c>
      <c r="N163" s="444">
        <v>0</v>
      </c>
      <c r="O163" s="445">
        <f>N163/N169</f>
        <v>0</v>
      </c>
      <c r="P163" s="444">
        <v>1</v>
      </c>
      <c r="Q163" s="445">
        <f>P163/P169</f>
        <v>8.3333333333333329E-2</v>
      </c>
      <c r="R163" s="448">
        <f t="shared" ref="R163:R168" si="27">SUM(B163,D163,F163,H163,J163,L163,N163,P163)</f>
        <v>904</v>
      </c>
    </row>
    <row r="164" spans="1:18" s="203" customFormat="1" hidden="1" x14ac:dyDescent="0.25">
      <c r="A164" s="102" t="s">
        <v>328</v>
      </c>
      <c r="B164" s="444">
        <v>492</v>
      </c>
      <c r="C164" s="445">
        <f>B164/B169</f>
        <v>0.21152192605331041</v>
      </c>
      <c r="D164" s="444">
        <v>6</v>
      </c>
      <c r="E164" s="445">
        <f>D164/D169</f>
        <v>0.2608695652173913</v>
      </c>
      <c r="F164" s="444">
        <v>285</v>
      </c>
      <c r="G164" s="445">
        <f>F164/F169</f>
        <v>0.21300448430493274</v>
      </c>
      <c r="H164" s="444">
        <v>73</v>
      </c>
      <c r="I164" s="445">
        <f>H164/H169</f>
        <v>0.16859122401847576</v>
      </c>
      <c r="J164" s="444">
        <v>0</v>
      </c>
      <c r="K164" s="445">
        <f>J164/J169</f>
        <v>0</v>
      </c>
      <c r="L164" s="444">
        <v>13</v>
      </c>
      <c r="M164" s="445">
        <f>L164/L169</f>
        <v>0.16666666666666666</v>
      </c>
      <c r="N164" s="444">
        <v>0</v>
      </c>
      <c r="O164" s="445">
        <f>N164/N169</f>
        <v>0</v>
      </c>
      <c r="P164" s="444">
        <v>0</v>
      </c>
      <c r="Q164" s="445">
        <f>P164/P169</f>
        <v>0</v>
      </c>
      <c r="R164" s="448">
        <f t="shared" si="27"/>
        <v>869</v>
      </c>
    </row>
    <row r="165" spans="1:18" s="203" customFormat="1" hidden="1" x14ac:dyDescent="0.25">
      <c r="A165" s="102" t="s">
        <v>329</v>
      </c>
      <c r="B165" s="444">
        <v>294</v>
      </c>
      <c r="C165" s="445">
        <f>B165/B169</f>
        <v>0.12639724849527084</v>
      </c>
      <c r="D165" s="444">
        <v>1</v>
      </c>
      <c r="E165" s="445">
        <f>D165/D169</f>
        <v>4.3478260869565216E-2</v>
      </c>
      <c r="F165" s="444">
        <v>149</v>
      </c>
      <c r="G165" s="445">
        <f>F165/F169</f>
        <v>0.11136023916292975</v>
      </c>
      <c r="H165" s="444">
        <v>71</v>
      </c>
      <c r="I165" s="445">
        <f>H165/H169</f>
        <v>0.16397228637413394</v>
      </c>
      <c r="J165" s="444">
        <v>0</v>
      </c>
      <c r="K165" s="445">
        <f>J165/J169</f>
        <v>0</v>
      </c>
      <c r="L165" s="444">
        <v>7</v>
      </c>
      <c r="M165" s="445">
        <f>L165/L169</f>
        <v>8.9743589743589744E-2</v>
      </c>
      <c r="N165" s="444">
        <v>1</v>
      </c>
      <c r="O165" s="445">
        <f>N165/N169</f>
        <v>6.6666666666666666E-2</v>
      </c>
      <c r="P165" s="444">
        <v>0</v>
      </c>
      <c r="Q165" s="445">
        <f>P165/P169</f>
        <v>0</v>
      </c>
      <c r="R165" s="448">
        <f t="shared" si="27"/>
        <v>523</v>
      </c>
    </row>
    <row r="166" spans="1:18" s="203" customFormat="1" hidden="1" x14ac:dyDescent="0.25">
      <c r="A166" s="102" t="s">
        <v>124</v>
      </c>
      <c r="B166" s="444">
        <v>292</v>
      </c>
      <c r="C166" s="445">
        <f>B166/B169</f>
        <v>0.12553740326741186</v>
      </c>
      <c r="D166" s="444">
        <v>7</v>
      </c>
      <c r="E166" s="445">
        <f>D166/D169</f>
        <v>0.30434782608695654</v>
      </c>
      <c r="F166" s="444">
        <v>112</v>
      </c>
      <c r="G166" s="445">
        <f>F166/F169</f>
        <v>8.3707025411061287E-2</v>
      </c>
      <c r="H166" s="444">
        <v>128</v>
      </c>
      <c r="I166" s="445">
        <f>H166/H169</f>
        <v>0.29561200923787528</v>
      </c>
      <c r="J166" s="444">
        <v>0</v>
      </c>
      <c r="K166" s="445">
        <f>J166/J169</f>
        <v>0</v>
      </c>
      <c r="L166" s="444">
        <v>8</v>
      </c>
      <c r="M166" s="445">
        <f>L166/L169</f>
        <v>0.10256410256410256</v>
      </c>
      <c r="N166" s="444">
        <v>4</v>
      </c>
      <c r="O166" s="445">
        <f>N166/N169</f>
        <v>0.26666666666666666</v>
      </c>
      <c r="P166" s="444">
        <v>1</v>
      </c>
      <c r="Q166" s="445">
        <f>P166/P169</f>
        <v>8.3333333333333329E-2</v>
      </c>
      <c r="R166" s="448">
        <f t="shared" si="27"/>
        <v>552</v>
      </c>
    </row>
    <row r="167" spans="1:18" s="203" customFormat="1" hidden="1" x14ac:dyDescent="0.25">
      <c r="A167" s="102" t="s">
        <v>125</v>
      </c>
      <c r="B167" s="444">
        <v>204</v>
      </c>
      <c r="C167" s="445">
        <f>B167/B169</f>
        <v>8.7704213241616508E-2</v>
      </c>
      <c r="D167" s="444">
        <v>1</v>
      </c>
      <c r="E167" s="445">
        <f>D167/D169</f>
        <v>4.3478260869565216E-2</v>
      </c>
      <c r="F167" s="444">
        <v>44</v>
      </c>
      <c r="G167" s="445">
        <f>F167/F169</f>
        <v>3.2884902840059793E-2</v>
      </c>
      <c r="H167" s="444">
        <v>61</v>
      </c>
      <c r="I167" s="445">
        <f>H167/H169</f>
        <v>0.14087759815242495</v>
      </c>
      <c r="J167" s="444">
        <v>0</v>
      </c>
      <c r="K167" s="445">
        <f>J167/J169</f>
        <v>0</v>
      </c>
      <c r="L167" s="444">
        <v>9</v>
      </c>
      <c r="M167" s="445">
        <f>L167/L169</f>
        <v>0.11538461538461539</v>
      </c>
      <c r="N167" s="444">
        <v>7</v>
      </c>
      <c r="O167" s="445">
        <f>N167/N169</f>
        <v>0.46666666666666667</v>
      </c>
      <c r="P167" s="444">
        <v>5</v>
      </c>
      <c r="Q167" s="445">
        <f>P167/P169</f>
        <v>0.41666666666666669</v>
      </c>
      <c r="R167" s="448">
        <f t="shared" si="27"/>
        <v>331</v>
      </c>
    </row>
    <row r="168" spans="1:18" s="203" customFormat="1" ht="15.75" hidden="1" thickBot="1" x14ac:dyDescent="0.3">
      <c r="A168" s="722" t="s">
        <v>117</v>
      </c>
      <c r="B168" s="449">
        <v>25</v>
      </c>
      <c r="C168" s="450">
        <f>B168/B169</f>
        <v>1.0748065348237317E-2</v>
      </c>
      <c r="D168" s="449">
        <v>0</v>
      </c>
      <c r="E168" s="450">
        <f>D168/D169</f>
        <v>0</v>
      </c>
      <c r="F168" s="449">
        <v>6</v>
      </c>
      <c r="G168" s="450">
        <f>F168/F169</f>
        <v>4.4843049327354259E-3</v>
      </c>
      <c r="H168" s="449">
        <v>6</v>
      </c>
      <c r="I168" s="450">
        <f>H168/H169</f>
        <v>1.3856812933025405E-2</v>
      </c>
      <c r="J168" s="449">
        <v>355</v>
      </c>
      <c r="K168" s="450">
        <f>J168/J169</f>
        <v>1</v>
      </c>
      <c r="L168" s="449">
        <v>6</v>
      </c>
      <c r="M168" s="450">
        <f>L168/L169</f>
        <v>7.6923076923076927E-2</v>
      </c>
      <c r="N168" s="449">
        <v>3</v>
      </c>
      <c r="O168" s="450">
        <f>N168/N169</f>
        <v>0.2</v>
      </c>
      <c r="P168" s="449">
        <v>3</v>
      </c>
      <c r="Q168" s="450">
        <f>P168/P169</f>
        <v>0.25</v>
      </c>
      <c r="R168" s="453">
        <f t="shared" si="27"/>
        <v>404</v>
      </c>
    </row>
    <row r="169" spans="1:18" s="203" customFormat="1" ht="16.5" hidden="1" thickTop="1" thickBot="1" x14ac:dyDescent="0.3">
      <c r="A169" s="128" t="s">
        <v>164</v>
      </c>
      <c r="B169" s="407">
        <f t="shared" ref="B169:Q169" si="28">SUM(B161:B168)</f>
        <v>2326</v>
      </c>
      <c r="C169" s="1462">
        <f t="shared" si="28"/>
        <v>1</v>
      </c>
      <c r="D169" s="407">
        <f t="shared" si="28"/>
        <v>23</v>
      </c>
      <c r="E169" s="1462">
        <f t="shared" si="28"/>
        <v>1</v>
      </c>
      <c r="F169" s="407">
        <f t="shared" si="28"/>
        <v>1338</v>
      </c>
      <c r="G169" s="1462">
        <f t="shared" si="28"/>
        <v>1</v>
      </c>
      <c r="H169" s="407">
        <f t="shared" si="28"/>
        <v>433</v>
      </c>
      <c r="I169" s="1462">
        <f t="shared" si="28"/>
        <v>1</v>
      </c>
      <c r="J169" s="407">
        <f t="shared" si="28"/>
        <v>355</v>
      </c>
      <c r="K169" s="1462">
        <f t="shared" si="28"/>
        <v>1</v>
      </c>
      <c r="L169" s="407">
        <f t="shared" si="28"/>
        <v>78</v>
      </c>
      <c r="M169" s="1462">
        <f t="shared" si="28"/>
        <v>1</v>
      </c>
      <c r="N169" s="407">
        <f t="shared" si="28"/>
        <v>15</v>
      </c>
      <c r="O169" s="1462">
        <f t="shared" si="28"/>
        <v>1</v>
      </c>
      <c r="P169" s="407">
        <f t="shared" si="28"/>
        <v>12</v>
      </c>
      <c r="Q169" s="1462">
        <f t="shared" si="28"/>
        <v>1</v>
      </c>
      <c r="R169" s="407">
        <f>SUM(B169,D169,F169,H169,J169,L169,N169,P169)</f>
        <v>4580</v>
      </c>
    </row>
    <row r="170" spans="1:18" s="30" customFormat="1" ht="15.75" hidden="1" thickBot="1" x14ac:dyDescent="0.3">
      <c r="A170" s="2163" t="s">
        <v>452</v>
      </c>
      <c r="B170" s="2164"/>
      <c r="C170" s="2164"/>
      <c r="D170" s="2164"/>
      <c r="E170" s="2164"/>
      <c r="F170" s="2164"/>
      <c r="G170" s="2164"/>
      <c r="H170" s="2164"/>
      <c r="I170" s="2164"/>
      <c r="J170" s="2164"/>
      <c r="K170" s="2164"/>
      <c r="L170" s="2164"/>
      <c r="M170" s="2164"/>
      <c r="N170" s="2164"/>
      <c r="O170" s="2164"/>
      <c r="P170" s="2164"/>
      <c r="Q170" s="2164"/>
      <c r="R170" s="2164"/>
    </row>
    <row r="171" spans="1:18" s="203" customFormat="1" hidden="1" x14ac:dyDescent="0.25">
      <c r="A171" s="105" t="s">
        <v>118</v>
      </c>
      <c r="B171" s="454">
        <v>441</v>
      </c>
      <c r="C171" s="455">
        <f>SUM(B171/B177)</f>
        <v>0.18959587274290629</v>
      </c>
      <c r="D171" s="454">
        <v>3</v>
      </c>
      <c r="E171" s="455">
        <f>SUM(D171/D177)</f>
        <v>0.13043478260869565</v>
      </c>
      <c r="F171" s="454">
        <v>197</v>
      </c>
      <c r="G171" s="455">
        <f>SUM(F171/F177)</f>
        <v>0.14723467862481315</v>
      </c>
      <c r="H171" s="454">
        <v>64</v>
      </c>
      <c r="I171" s="455">
        <f>SUM(H171/H177)</f>
        <v>0.14780600461893764</v>
      </c>
      <c r="J171" s="454">
        <v>75</v>
      </c>
      <c r="K171" s="455">
        <f>SUM(J171/J177)</f>
        <v>0.21126760563380281</v>
      </c>
      <c r="L171" s="454">
        <v>18</v>
      </c>
      <c r="M171" s="455">
        <f>SUM(L171/L177)</f>
        <v>0.23076923076923078</v>
      </c>
      <c r="N171" s="454">
        <v>2</v>
      </c>
      <c r="O171" s="455">
        <f>SUM(N171/N177)</f>
        <v>0.13333333333333333</v>
      </c>
      <c r="P171" s="454">
        <v>2</v>
      </c>
      <c r="Q171" s="455">
        <f>SUM(P171/P177)</f>
        <v>0.16666666666666666</v>
      </c>
      <c r="R171" s="443">
        <f t="shared" ref="R171:R176" si="29">SUM(B171,D171,F171,H171,J171,L171,N171,P171)</f>
        <v>802</v>
      </c>
    </row>
    <row r="172" spans="1:18" s="203" customFormat="1" hidden="1" x14ac:dyDescent="0.25">
      <c r="A172" s="102" t="s">
        <v>119</v>
      </c>
      <c r="B172" s="458">
        <v>163</v>
      </c>
      <c r="C172" s="459">
        <f>SUM(B172/B177)</f>
        <v>7.0077386070507314E-2</v>
      </c>
      <c r="D172" s="458">
        <v>5</v>
      </c>
      <c r="E172" s="459">
        <f>SUM(D172/D177)</f>
        <v>0.21739130434782608</v>
      </c>
      <c r="F172" s="458">
        <v>103</v>
      </c>
      <c r="G172" s="459">
        <f>SUM(F172/F177)</f>
        <v>7.6980568011958142E-2</v>
      </c>
      <c r="H172" s="458">
        <v>52</v>
      </c>
      <c r="I172" s="459">
        <f>SUM(H172/H177)</f>
        <v>0.12009237875288684</v>
      </c>
      <c r="J172" s="458">
        <v>23</v>
      </c>
      <c r="K172" s="459">
        <f>SUM(J172/J177)</f>
        <v>6.4788732394366194E-2</v>
      </c>
      <c r="L172" s="458">
        <v>30</v>
      </c>
      <c r="M172" s="459">
        <f>SUM(L172/L177)</f>
        <v>0.38461538461538464</v>
      </c>
      <c r="N172" s="458">
        <v>0</v>
      </c>
      <c r="O172" s="459">
        <f>SUM(N172/N177)</f>
        <v>0</v>
      </c>
      <c r="P172" s="458">
        <v>1</v>
      </c>
      <c r="Q172" s="459">
        <f>SUM(P172/P177)</f>
        <v>8.3333333333333329E-2</v>
      </c>
      <c r="R172" s="448">
        <f t="shared" si="29"/>
        <v>377</v>
      </c>
    </row>
    <row r="173" spans="1:18" s="203" customFormat="1" hidden="1" x14ac:dyDescent="0.25">
      <c r="A173" s="102" t="s">
        <v>120</v>
      </c>
      <c r="B173" s="458">
        <v>26</v>
      </c>
      <c r="C173" s="459">
        <f>SUM(B173/B177)</f>
        <v>1.117798796216681E-2</v>
      </c>
      <c r="D173" s="458">
        <v>0</v>
      </c>
      <c r="E173" s="459">
        <f>SUM(D173/D177)</f>
        <v>0</v>
      </c>
      <c r="F173" s="458">
        <v>18</v>
      </c>
      <c r="G173" s="459">
        <f>SUM(F173/F177)</f>
        <v>1.3452914798206279E-2</v>
      </c>
      <c r="H173" s="458">
        <v>2</v>
      </c>
      <c r="I173" s="459">
        <f>SUM(H173/H177)</f>
        <v>4.6189376443418013E-3</v>
      </c>
      <c r="J173" s="458">
        <v>5</v>
      </c>
      <c r="K173" s="459">
        <f>SUM(J173/J177)</f>
        <v>1.4084507042253521E-2</v>
      </c>
      <c r="L173" s="458">
        <v>0</v>
      </c>
      <c r="M173" s="459">
        <f>SUM(L173/L177)</f>
        <v>0</v>
      </c>
      <c r="N173" s="458">
        <v>0</v>
      </c>
      <c r="O173" s="459">
        <f>SUM(N173/N177)</f>
        <v>0</v>
      </c>
      <c r="P173" s="458">
        <v>0</v>
      </c>
      <c r="Q173" s="459">
        <f>SUM(P173/P177)</f>
        <v>0</v>
      </c>
      <c r="R173" s="448">
        <f t="shared" si="29"/>
        <v>51</v>
      </c>
    </row>
    <row r="174" spans="1:18" s="203" customFormat="1" hidden="1" x14ac:dyDescent="0.25">
      <c r="A174" s="102" t="s">
        <v>121</v>
      </c>
      <c r="B174" s="458">
        <v>736</v>
      </c>
      <c r="C174" s="459">
        <f>SUM(B174/B177)</f>
        <v>0.31642304385210662</v>
      </c>
      <c r="D174" s="458">
        <v>6</v>
      </c>
      <c r="E174" s="459">
        <f>SUM(D174/D177)</f>
        <v>0.2608695652173913</v>
      </c>
      <c r="F174" s="458">
        <v>420</v>
      </c>
      <c r="G174" s="459">
        <f>SUM(F174/F177)</f>
        <v>0.31390134529147984</v>
      </c>
      <c r="H174" s="458">
        <v>128</v>
      </c>
      <c r="I174" s="459">
        <f>SUM(H174/H177)</f>
        <v>0.29561200923787528</v>
      </c>
      <c r="J174" s="458">
        <v>121</v>
      </c>
      <c r="K174" s="459">
        <f>SUM(J174/J177)</f>
        <v>0.3408450704225352</v>
      </c>
      <c r="L174" s="458">
        <v>9</v>
      </c>
      <c r="M174" s="459">
        <f>SUM(L174/L177)</f>
        <v>0.11538461538461539</v>
      </c>
      <c r="N174" s="458">
        <v>9</v>
      </c>
      <c r="O174" s="459">
        <f>SUM(N174/N177)</f>
        <v>0.6</v>
      </c>
      <c r="P174" s="458">
        <v>5</v>
      </c>
      <c r="Q174" s="459">
        <f>SUM(P174/P177)</f>
        <v>0.41666666666666669</v>
      </c>
      <c r="R174" s="448">
        <f t="shared" si="29"/>
        <v>1434</v>
      </c>
    </row>
    <row r="175" spans="1:18" s="203" customFormat="1" hidden="1" x14ac:dyDescent="0.25">
      <c r="A175" s="102" t="s">
        <v>122</v>
      </c>
      <c r="B175" s="458">
        <v>761</v>
      </c>
      <c r="C175" s="459">
        <f>SUM(B175/B177)</f>
        <v>0.32717110920034392</v>
      </c>
      <c r="D175" s="458">
        <v>7</v>
      </c>
      <c r="E175" s="459">
        <f>SUM(D175/D177)</f>
        <v>0.30434782608695654</v>
      </c>
      <c r="F175" s="458">
        <v>505</v>
      </c>
      <c r="G175" s="459">
        <f>SUM(F175/F177)</f>
        <v>0.37742899850523171</v>
      </c>
      <c r="H175" s="458">
        <v>160</v>
      </c>
      <c r="I175" s="459">
        <f>SUM(H175/H177)</f>
        <v>0.36951501154734412</v>
      </c>
      <c r="J175" s="458">
        <v>123</v>
      </c>
      <c r="K175" s="459">
        <f>SUM(J175/J177)</f>
        <v>0.3464788732394366</v>
      </c>
      <c r="L175" s="458">
        <v>13</v>
      </c>
      <c r="M175" s="459">
        <f>SUM(L175/L177)</f>
        <v>0.16666666666666666</v>
      </c>
      <c r="N175" s="458">
        <v>4</v>
      </c>
      <c r="O175" s="459">
        <f>SUM(N175/N177)</f>
        <v>0.26666666666666666</v>
      </c>
      <c r="P175" s="458">
        <v>3</v>
      </c>
      <c r="Q175" s="459">
        <f>SUM(P175/P177)</f>
        <v>0.25</v>
      </c>
      <c r="R175" s="448">
        <f t="shared" si="29"/>
        <v>1576</v>
      </c>
    </row>
    <row r="176" spans="1:18" s="203" customFormat="1" ht="15.75" hidden="1" thickBot="1" x14ac:dyDescent="0.3">
      <c r="A176" s="103" t="s">
        <v>123</v>
      </c>
      <c r="B176" s="462">
        <v>199</v>
      </c>
      <c r="C176" s="463">
        <f>SUM(B176/B177)</f>
        <v>8.5554600171969045E-2</v>
      </c>
      <c r="D176" s="462">
        <v>2</v>
      </c>
      <c r="E176" s="463">
        <f>SUM(D176/D177)</f>
        <v>8.6956521739130432E-2</v>
      </c>
      <c r="F176" s="462">
        <v>95</v>
      </c>
      <c r="G176" s="463">
        <f>SUM(F176/F177)</f>
        <v>7.1001494768310913E-2</v>
      </c>
      <c r="H176" s="462">
        <v>27</v>
      </c>
      <c r="I176" s="463">
        <f>SUM(H176/H177)</f>
        <v>6.2355658198614321E-2</v>
      </c>
      <c r="J176" s="462">
        <v>8</v>
      </c>
      <c r="K176" s="463">
        <f>SUM(J176/J177)</f>
        <v>2.2535211267605635E-2</v>
      </c>
      <c r="L176" s="462">
        <v>8</v>
      </c>
      <c r="M176" s="463">
        <f>SUM(L176/L177)</f>
        <v>0.10256410256410256</v>
      </c>
      <c r="N176" s="462">
        <v>0</v>
      </c>
      <c r="O176" s="463">
        <f>SUM(N176/N177)</f>
        <v>0</v>
      </c>
      <c r="P176" s="462">
        <v>1</v>
      </c>
      <c r="Q176" s="463">
        <f>SUM(P176/P177)</f>
        <v>8.3333333333333329E-2</v>
      </c>
      <c r="R176" s="453">
        <f t="shared" si="29"/>
        <v>340</v>
      </c>
    </row>
    <row r="177" spans="1:18" s="203" customFormat="1" ht="16.5" hidden="1" thickTop="1" thickBot="1" x14ac:dyDescent="0.3">
      <c r="A177" s="128" t="s">
        <v>164</v>
      </c>
      <c r="B177" s="407">
        <f t="shared" ref="B177:Q177" si="30">SUM(B171:B176)</f>
        <v>2326</v>
      </c>
      <c r="C177" s="1462">
        <f t="shared" si="30"/>
        <v>1.0000000000000002</v>
      </c>
      <c r="D177" s="407">
        <f t="shared" si="30"/>
        <v>23</v>
      </c>
      <c r="E177" s="1462">
        <f t="shared" si="30"/>
        <v>1</v>
      </c>
      <c r="F177" s="407">
        <f t="shared" si="30"/>
        <v>1338</v>
      </c>
      <c r="G177" s="1462">
        <f t="shared" si="30"/>
        <v>1</v>
      </c>
      <c r="H177" s="407">
        <f t="shared" si="30"/>
        <v>433</v>
      </c>
      <c r="I177" s="1462">
        <f t="shared" si="30"/>
        <v>1</v>
      </c>
      <c r="J177" s="407">
        <f t="shared" si="30"/>
        <v>355</v>
      </c>
      <c r="K177" s="1462">
        <f t="shared" si="30"/>
        <v>0.99999999999999989</v>
      </c>
      <c r="L177" s="407">
        <f t="shared" si="30"/>
        <v>78</v>
      </c>
      <c r="M177" s="1462">
        <f t="shared" si="30"/>
        <v>1</v>
      </c>
      <c r="N177" s="407">
        <f t="shared" si="30"/>
        <v>15</v>
      </c>
      <c r="O177" s="1462">
        <f t="shared" si="30"/>
        <v>1</v>
      </c>
      <c r="P177" s="407">
        <f t="shared" si="30"/>
        <v>12</v>
      </c>
      <c r="Q177" s="1462">
        <f t="shared" si="30"/>
        <v>1</v>
      </c>
      <c r="R177" s="407">
        <f>SUM(B177,D177,F177,H177,J177,L177,N177,P177)</f>
        <v>4580</v>
      </c>
    </row>
    <row r="178" spans="1:18" s="203" customFormat="1" ht="15.75" hidden="1" customHeight="1" thickBot="1" x14ac:dyDescent="0.3">
      <c r="A178" s="2163" t="s">
        <v>453</v>
      </c>
      <c r="B178" s="2164"/>
      <c r="C178" s="2164"/>
      <c r="D178" s="2164"/>
      <c r="E178" s="2164"/>
      <c r="F178" s="2164"/>
      <c r="G178" s="2164"/>
      <c r="H178" s="2164"/>
      <c r="I178" s="2164"/>
      <c r="J178" s="2164"/>
      <c r="K178" s="2164"/>
      <c r="L178" s="2164"/>
      <c r="M178" s="2164"/>
      <c r="N178" s="2164"/>
      <c r="O178" s="2164"/>
      <c r="P178" s="2164"/>
      <c r="Q178" s="2164"/>
      <c r="R178" s="2164"/>
    </row>
    <row r="179" spans="1:18" s="203" customFormat="1" hidden="1" x14ac:dyDescent="0.25">
      <c r="A179" s="95" t="s">
        <v>143</v>
      </c>
      <c r="B179" s="454">
        <v>1868</v>
      </c>
      <c r="C179" s="455">
        <f>SUM(B179/B185)</f>
        <v>0.80309544282029233</v>
      </c>
      <c r="D179" s="454">
        <v>18</v>
      </c>
      <c r="E179" s="455">
        <f>SUM(D179/D185)</f>
        <v>0.78260869565217395</v>
      </c>
      <c r="F179" s="454">
        <v>587</v>
      </c>
      <c r="G179" s="455">
        <f>SUM(F179/F185)</f>
        <v>0.43871449925261585</v>
      </c>
      <c r="H179" s="454">
        <v>392</v>
      </c>
      <c r="I179" s="455">
        <f>SUM(H179/H185)</f>
        <v>0.90531177829099307</v>
      </c>
      <c r="J179" s="454">
        <v>242</v>
      </c>
      <c r="K179" s="455">
        <f>SUM(J179/J185)</f>
        <v>0.6816901408450704</v>
      </c>
      <c r="L179" s="454">
        <v>57</v>
      </c>
      <c r="M179" s="455">
        <f>SUM(L179/L185)</f>
        <v>0.73076923076923073</v>
      </c>
      <c r="N179" s="454">
        <v>9</v>
      </c>
      <c r="O179" s="455">
        <f>SUM(N179/N185)</f>
        <v>0.6</v>
      </c>
      <c r="P179" s="454">
        <v>9</v>
      </c>
      <c r="Q179" s="455">
        <f>SUM(P179/P185)</f>
        <v>0.75</v>
      </c>
      <c r="R179" s="443">
        <f t="shared" ref="R179:R184" si="31">SUM(B179,D179,F179,H179,J179,L179,N179,P179)</f>
        <v>3182</v>
      </c>
    </row>
    <row r="180" spans="1:18" s="203" customFormat="1" hidden="1" x14ac:dyDescent="0.25">
      <c r="A180" s="96" t="s">
        <v>144</v>
      </c>
      <c r="B180" s="458">
        <v>347</v>
      </c>
      <c r="C180" s="459">
        <f>SUM(B180/B185)</f>
        <v>0.14918314703353397</v>
      </c>
      <c r="D180" s="458">
        <v>4</v>
      </c>
      <c r="E180" s="459">
        <f>SUM(D180/D185)</f>
        <v>0.17391304347826086</v>
      </c>
      <c r="F180" s="458">
        <v>531</v>
      </c>
      <c r="G180" s="459">
        <f>SUM(F180/F185)</f>
        <v>0.39686098654708518</v>
      </c>
      <c r="H180" s="458">
        <v>38</v>
      </c>
      <c r="I180" s="459">
        <f>SUM(H180/H185)</f>
        <v>8.7759815242494224E-2</v>
      </c>
      <c r="J180" s="458">
        <v>75</v>
      </c>
      <c r="K180" s="459">
        <f>SUM(J180/J185)</f>
        <v>0.21126760563380281</v>
      </c>
      <c r="L180" s="458">
        <v>15</v>
      </c>
      <c r="M180" s="459">
        <f>SUM(L180/L185)</f>
        <v>0.19230769230769232</v>
      </c>
      <c r="N180" s="458">
        <v>5</v>
      </c>
      <c r="O180" s="459">
        <f>SUM(N180/N185)</f>
        <v>0.33333333333333331</v>
      </c>
      <c r="P180" s="458">
        <v>1</v>
      </c>
      <c r="Q180" s="459">
        <f>SUM(P180/P185)</f>
        <v>8.3333333333333329E-2</v>
      </c>
      <c r="R180" s="448">
        <f t="shared" si="31"/>
        <v>1016</v>
      </c>
    </row>
    <row r="181" spans="1:18" s="203" customFormat="1" hidden="1" x14ac:dyDescent="0.25">
      <c r="A181" s="96" t="s">
        <v>145</v>
      </c>
      <c r="B181" s="458">
        <v>67</v>
      </c>
      <c r="C181" s="459">
        <f>SUM(B181/B185)</f>
        <v>2.8804815133276009E-2</v>
      </c>
      <c r="D181" s="458">
        <v>1</v>
      </c>
      <c r="E181" s="459">
        <f>SUM(D181/D185)</f>
        <v>4.3478260869565216E-2</v>
      </c>
      <c r="F181" s="458">
        <v>184</v>
      </c>
      <c r="G181" s="459">
        <f>SUM(F181/F185)</f>
        <v>0.13751868460388639</v>
      </c>
      <c r="H181" s="458">
        <v>3</v>
      </c>
      <c r="I181" s="459">
        <f>SUM(H181/H185)</f>
        <v>6.9284064665127024E-3</v>
      </c>
      <c r="J181" s="458">
        <v>17</v>
      </c>
      <c r="K181" s="459">
        <f>SUM(J181/J185)</f>
        <v>4.788732394366197E-2</v>
      </c>
      <c r="L181" s="458">
        <v>6</v>
      </c>
      <c r="M181" s="459">
        <f>SUM(L181/L185)</f>
        <v>7.6923076923076927E-2</v>
      </c>
      <c r="N181" s="458">
        <v>0</v>
      </c>
      <c r="O181" s="459">
        <f>SUM(N181/N185)</f>
        <v>0</v>
      </c>
      <c r="P181" s="458">
        <v>1</v>
      </c>
      <c r="Q181" s="459">
        <f>SUM(P181/P185)</f>
        <v>8.3333333333333329E-2</v>
      </c>
      <c r="R181" s="448">
        <f t="shared" si="31"/>
        <v>279</v>
      </c>
    </row>
    <row r="182" spans="1:18" s="203" customFormat="1" hidden="1" x14ac:dyDescent="0.25">
      <c r="A182" s="96" t="s">
        <v>146</v>
      </c>
      <c r="B182" s="458">
        <v>27</v>
      </c>
      <c r="C182" s="459">
        <f>SUM(B182/B185)</f>
        <v>1.1607910576096303E-2</v>
      </c>
      <c r="D182" s="458">
        <v>0</v>
      </c>
      <c r="E182" s="459">
        <f>SUM(D182/D185)</f>
        <v>0</v>
      </c>
      <c r="F182" s="458">
        <v>34</v>
      </c>
      <c r="G182" s="459">
        <f>SUM(F182/F185)</f>
        <v>2.5411061285500747E-2</v>
      </c>
      <c r="H182" s="458">
        <v>0</v>
      </c>
      <c r="I182" s="459">
        <f>SUM(H182/H185)</f>
        <v>0</v>
      </c>
      <c r="J182" s="458">
        <v>14</v>
      </c>
      <c r="K182" s="459">
        <f>SUM(J182/J185)</f>
        <v>3.9436619718309862E-2</v>
      </c>
      <c r="L182" s="458">
        <v>0</v>
      </c>
      <c r="M182" s="459">
        <f>SUM(L182/L185)</f>
        <v>0</v>
      </c>
      <c r="N182" s="458">
        <v>1</v>
      </c>
      <c r="O182" s="459">
        <f>SUM(N182/N185)</f>
        <v>6.6666666666666666E-2</v>
      </c>
      <c r="P182" s="458">
        <v>1</v>
      </c>
      <c r="Q182" s="459">
        <f>SUM(P182/P185)</f>
        <v>8.3333333333333329E-2</v>
      </c>
      <c r="R182" s="448">
        <f t="shared" si="31"/>
        <v>77</v>
      </c>
    </row>
    <row r="183" spans="1:18" s="203" customFormat="1" hidden="1" x14ac:dyDescent="0.25">
      <c r="A183" s="96" t="s">
        <v>147</v>
      </c>
      <c r="B183" s="458">
        <v>10</v>
      </c>
      <c r="C183" s="459">
        <f>SUM(B183/B185)</f>
        <v>4.2992261392949269E-3</v>
      </c>
      <c r="D183" s="458">
        <v>0</v>
      </c>
      <c r="E183" s="459">
        <f>SUM(D183/D185)</f>
        <v>0</v>
      </c>
      <c r="F183" s="458">
        <v>2</v>
      </c>
      <c r="G183" s="459">
        <f>SUM(F183/F185)</f>
        <v>1.4947683109118087E-3</v>
      </c>
      <c r="H183" s="458">
        <v>0</v>
      </c>
      <c r="I183" s="459">
        <f>SUM(H183/H185)</f>
        <v>0</v>
      </c>
      <c r="J183" s="458">
        <v>4</v>
      </c>
      <c r="K183" s="459">
        <f>SUM(J183/J185)</f>
        <v>1.1267605633802818E-2</v>
      </c>
      <c r="L183" s="458">
        <v>0</v>
      </c>
      <c r="M183" s="459">
        <f>SUM(L183/L185)</f>
        <v>0</v>
      </c>
      <c r="N183" s="458">
        <v>0</v>
      </c>
      <c r="O183" s="459">
        <f>SUM(N183/N185)</f>
        <v>0</v>
      </c>
      <c r="P183" s="458">
        <v>0</v>
      </c>
      <c r="Q183" s="459">
        <f>SUM(P183/P185)</f>
        <v>0</v>
      </c>
      <c r="R183" s="448">
        <f t="shared" si="31"/>
        <v>16</v>
      </c>
    </row>
    <row r="184" spans="1:18" s="203" customFormat="1" ht="15.75" hidden="1" thickBot="1" x14ac:dyDescent="0.3">
      <c r="A184" s="114" t="s">
        <v>148</v>
      </c>
      <c r="B184" s="462">
        <v>7</v>
      </c>
      <c r="C184" s="463">
        <f>SUM(B184/B185)</f>
        <v>3.0094582975064487E-3</v>
      </c>
      <c r="D184" s="462">
        <v>0</v>
      </c>
      <c r="E184" s="463">
        <f>SUM(D184/D185)</f>
        <v>0</v>
      </c>
      <c r="F184" s="462">
        <v>0</v>
      </c>
      <c r="G184" s="463">
        <f>SUM(F184/F185)</f>
        <v>0</v>
      </c>
      <c r="H184" s="462">
        <v>0</v>
      </c>
      <c r="I184" s="463">
        <f>SUM(H184/H185)</f>
        <v>0</v>
      </c>
      <c r="J184" s="462">
        <v>3</v>
      </c>
      <c r="K184" s="463">
        <f>SUM(J184/J185)</f>
        <v>8.4507042253521118E-3</v>
      </c>
      <c r="L184" s="462">
        <v>0</v>
      </c>
      <c r="M184" s="463">
        <f>SUM(L184/L185)</f>
        <v>0</v>
      </c>
      <c r="N184" s="462">
        <v>0</v>
      </c>
      <c r="O184" s="463">
        <f>SUM(N184/N185)</f>
        <v>0</v>
      </c>
      <c r="P184" s="462">
        <v>0</v>
      </c>
      <c r="Q184" s="463">
        <f>SUM(P184/P185)</f>
        <v>0</v>
      </c>
      <c r="R184" s="453">
        <f t="shared" si="31"/>
        <v>10</v>
      </c>
    </row>
    <row r="185" spans="1:18" s="203" customFormat="1" ht="16.5" hidden="1" thickTop="1" thickBot="1" x14ac:dyDescent="0.3">
      <c r="A185" s="128" t="s">
        <v>164</v>
      </c>
      <c r="B185" s="407">
        <f t="shared" ref="B185:R185" si="32">SUM(B179:B184)</f>
        <v>2326</v>
      </c>
      <c r="C185" s="1462">
        <f t="shared" si="32"/>
        <v>1</v>
      </c>
      <c r="D185" s="407">
        <f t="shared" si="32"/>
        <v>23</v>
      </c>
      <c r="E185" s="1462">
        <f t="shared" si="32"/>
        <v>1</v>
      </c>
      <c r="F185" s="407">
        <f t="shared" si="32"/>
        <v>1338</v>
      </c>
      <c r="G185" s="1462">
        <f t="shared" si="32"/>
        <v>1</v>
      </c>
      <c r="H185" s="407">
        <f t="shared" si="32"/>
        <v>433</v>
      </c>
      <c r="I185" s="1462">
        <f t="shared" si="32"/>
        <v>1</v>
      </c>
      <c r="J185" s="407">
        <f t="shared" si="32"/>
        <v>355</v>
      </c>
      <c r="K185" s="1462">
        <f t="shared" si="32"/>
        <v>1</v>
      </c>
      <c r="L185" s="407">
        <f t="shared" si="32"/>
        <v>78</v>
      </c>
      <c r="M185" s="1462">
        <f t="shared" si="32"/>
        <v>1</v>
      </c>
      <c r="N185" s="407">
        <f t="shared" si="32"/>
        <v>15</v>
      </c>
      <c r="O185" s="1462">
        <f t="shared" si="32"/>
        <v>1</v>
      </c>
      <c r="P185" s="407">
        <f t="shared" si="32"/>
        <v>12</v>
      </c>
      <c r="Q185" s="1462">
        <f t="shared" si="32"/>
        <v>1</v>
      </c>
      <c r="R185" s="407">
        <f t="shared" si="32"/>
        <v>4580</v>
      </c>
    </row>
    <row r="186" spans="1:18" s="203" customFormat="1" ht="15.75" hidden="1" customHeight="1" thickBot="1" x14ac:dyDescent="0.3">
      <c r="A186" s="2163" t="s">
        <v>263</v>
      </c>
      <c r="B186" s="2164"/>
      <c r="C186" s="2164"/>
      <c r="D186" s="2164"/>
      <c r="E186" s="2164"/>
      <c r="F186" s="2164"/>
      <c r="G186" s="2164"/>
      <c r="H186" s="2164"/>
      <c r="I186" s="2164"/>
      <c r="J186" s="2164"/>
      <c r="K186" s="2164"/>
      <c r="L186" s="2164"/>
      <c r="M186" s="2164"/>
      <c r="N186" s="2164"/>
      <c r="O186" s="2164"/>
      <c r="P186" s="2164"/>
      <c r="Q186" s="2164"/>
      <c r="R186" s="2164"/>
    </row>
    <row r="187" spans="1:18" s="203" customFormat="1" hidden="1" x14ac:dyDescent="0.25">
      <c r="A187" s="95" t="s">
        <v>396</v>
      </c>
      <c r="B187" s="458">
        <v>58</v>
      </c>
      <c r="C187" s="466">
        <f>SUM(B187/B191)</f>
        <v>2.4935511607910577E-2</v>
      </c>
      <c r="D187" s="458">
        <v>5</v>
      </c>
      <c r="E187" s="466">
        <f>SUM(D187/D191)</f>
        <v>0.21739130434782608</v>
      </c>
      <c r="F187" s="458">
        <v>0</v>
      </c>
      <c r="G187" s="466">
        <f>SUM(F187/F191)</f>
        <v>0</v>
      </c>
      <c r="H187" s="458">
        <v>1</v>
      </c>
      <c r="I187" s="466">
        <f>SUM(H187/H191)</f>
        <v>2.3094688221709007E-3</v>
      </c>
      <c r="J187" s="458">
        <v>1</v>
      </c>
      <c r="K187" s="466">
        <f>SUM(J187/J191)</f>
        <v>2.8169014084507044E-3</v>
      </c>
      <c r="L187" s="458">
        <v>8</v>
      </c>
      <c r="M187" s="466">
        <f>SUM(L187/L191)</f>
        <v>0.10256410256410256</v>
      </c>
      <c r="N187" s="458">
        <v>2</v>
      </c>
      <c r="O187" s="466">
        <f>SUM(N187/N191)</f>
        <v>0.13333333333333333</v>
      </c>
      <c r="P187" s="458">
        <v>0</v>
      </c>
      <c r="Q187" s="466">
        <f>SUM(P187/P191)</f>
        <v>0</v>
      </c>
      <c r="R187" s="649">
        <f>SUM(B187,D187,F187,H187,J187,L187,N187,P187)</f>
        <v>75</v>
      </c>
    </row>
    <row r="188" spans="1:18" s="203" customFormat="1" hidden="1" x14ac:dyDescent="0.25">
      <c r="A188" s="96" t="s">
        <v>318</v>
      </c>
      <c r="B188" s="458">
        <v>1242</v>
      </c>
      <c r="C188" s="470">
        <f>SUM(B188/B191)</f>
        <v>0.53396388650042992</v>
      </c>
      <c r="D188" s="458">
        <v>11</v>
      </c>
      <c r="E188" s="470">
        <f>SUM(D188/D191)</f>
        <v>0.47826086956521741</v>
      </c>
      <c r="F188" s="458">
        <v>45</v>
      </c>
      <c r="G188" s="470">
        <f>SUM(F188/F191)</f>
        <v>3.3632286995515695E-2</v>
      </c>
      <c r="H188" s="458">
        <v>166</v>
      </c>
      <c r="I188" s="470">
        <f>SUM(H188/H191)</f>
        <v>0.38337182448036949</v>
      </c>
      <c r="J188" s="458">
        <v>42</v>
      </c>
      <c r="K188" s="470">
        <f>SUM(J188/J191)</f>
        <v>0.11830985915492957</v>
      </c>
      <c r="L188" s="458">
        <v>57</v>
      </c>
      <c r="M188" s="470">
        <f>SUM(L188/L191)</f>
        <v>0.73076923076923073</v>
      </c>
      <c r="N188" s="458">
        <v>9</v>
      </c>
      <c r="O188" s="470">
        <f>SUM(N188/N191)</f>
        <v>0.6</v>
      </c>
      <c r="P188" s="458">
        <v>5</v>
      </c>
      <c r="Q188" s="470">
        <f>SUM(P188/P191)</f>
        <v>0.41666666666666669</v>
      </c>
      <c r="R188" s="469">
        <f>SUM(B188,D188,F188,H188,J188,L188,N188,P188)</f>
        <v>1577</v>
      </c>
    </row>
    <row r="189" spans="1:18" s="203" customFormat="1" hidden="1" x14ac:dyDescent="0.25">
      <c r="A189" s="96" t="s">
        <v>319</v>
      </c>
      <c r="B189" s="458">
        <v>804</v>
      </c>
      <c r="C189" s="470">
        <f>SUM(B189/B191)</f>
        <v>0.3456577815993121</v>
      </c>
      <c r="D189" s="458">
        <v>5</v>
      </c>
      <c r="E189" s="470">
        <f>SUM(D189/D191)</f>
        <v>0.21739130434782608</v>
      </c>
      <c r="F189" s="458">
        <v>471</v>
      </c>
      <c r="G189" s="470">
        <f>SUM(F189/F191)</f>
        <v>0.35201793721973096</v>
      </c>
      <c r="H189" s="458">
        <v>192</v>
      </c>
      <c r="I189" s="470">
        <f>SUM(H189/H191)</f>
        <v>0.44341801385681295</v>
      </c>
      <c r="J189" s="458">
        <v>66</v>
      </c>
      <c r="K189" s="470">
        <f>SUM(J189/J191)</f>
        <v>0.18591549295774648</v>
      </c>
      <c r="L189" s="458">
        <v>10</v>
      </c>
      <c r="M189" s="470">
        <f>SUM(L189/L191)</f>
        <v>0.12820512820512819</v>
      </c>
      <c r="N189" s="458">
        <v>2</v>
      </c>
      <c r="O189" s="470">
        <f>SUM(N189/N191)</f>
        <v>0.13333333333333333</v>
      </c>
      <c r="P189" s="458">
        <v>3</v>
      </c>
      <c r="Q189" s="470">
        <f>SUM(P189/P191)</f>
        <v>0.25</v>
      </c>
      <c r="R189" s="469">
        <f>SUM(B189,D189,F189,H189,J189,L189,N189,P189)</f>
        <v>1553</v>
      </c>
    </row>
    <row r="190" spans="1:18" s="203" customFormat="1" ht="15.75" hidden="1" thickBot="1" x14ac:dyDescent="0.3">
      <c r="A190" s="114" t="s">
        <v>320</v>
      </c>
      <c r="B190" s="462">
        <v>222</v>
      </c>
      <c r="C190" s="473">
        <f>SUM(B190/B191)</f>
        <v>9.544282029234738E-2</v>
      </c>
      <c r="D190" s="462">
        <v>2</v>
      </c>
      <c r="E190" s="473">
        <f>SUM(D190/D191)</f>
        <v>8.6956521739130432E-2</v>
      </c>
      <c r="F190" s="462">
        <v>822</v>
      </c>
      <c r="G190" s="473">
        <f>SUM(F190/F191)</f>
        <v>0.61434977578475336</v>
      </c>
      <c r="H190" s="462">
        <v>74</v>
      </c>
      <c r="I190" s="473">
        <f>SUM(H190/H191)</f>
        <v>0.17090069284064666</v>
      </c>
      <c r="J190" s="462">
        <v>246</v>
      </c>
      <c r="K190" s="473">
        <f>SUM(J190/J191)</f>
        <v>0.6929577464788732</v>
      </c>
      <c r="L190" s="462">
        <v>3</v>
      </c>
      <c r="M190" s="473">
        <f>SUM(L190/L191)</f>
        <v>3.8461538461538464E-2</v>
      </c>
      <c r="N190" s="462">
        <v>2</v>
      </c>
      <c r="O190" s="473">
        <f>SUM(N190/N191)</f>
        <v>0.13333333333333333</v>
      </c>
      <c r="P190" s="462">
        <v>4</v>
      </c>
      <c r="Q190" s="473">
        <f>SUM(P190/P191)</f>
        <v>0.33333333333333331</v>
      </c>
      <c r="R190" s="476">
        <f>SUM(B190,D190,F190,H190,J190,L190,N190,P190)</f>
        <v>1375</v>
      </c>
    </row>
    <row r="191" spans="1:18" s="203" customFormat="1" ht="16.5" hidden="1" thickTop="1" thickBot="1" x14ac:dyDescent="0.3">
      <c r="A191" s="128" t="s">
        <v>164</v>
      </c>
      <c r="B191" s="407">
        <f>SUM(B187:B190)</f>
        <v>2326</v>
      </c>
      <c r="C191" s="1462">
        <f>SUM(B191/B191)</f>
        <v>1</v>
      </c>
      <c r="D191" s="407">
        <f>SUM(D187:D190)</f>
        <v>23</v>
      </c>
      <c r="E191" s="1462">
        <f>SUM(E187:E190)</f>
        <v>1</v>
      </c>
      <c r="F191" s="407">
        <f>SUM(F187:F190)</f>
        <v>1338</v>
      </c>
      <c r="G191" s="1462">
        <f>SUM(F191/F348)</f>
        <v>0.76720183486238536</v>
      </c>
      <c r="H191" s="407">
        <f>SUM(H187:H190)</f>
        <v>433</v>
      </c>
      <c r="I191" s="1462">
        <f>SUM(H191/H348)</f>
        <v>1.0612745098039216</v>
      </c>
      <c r="J191" s="407">
        <f>SUM(J187:J190)</f>
        <v>355</v>
      </c>
      <c r="K191" s="1462">
        <f>SUM(J191/J348)</f>
        <v>0.73958333333333337</v>
      </c>
      <c r="L191" s="407">
        <f>SUM(L187:L190)</f>
        <v>78</v>
      </c>
      <c r="M191" s="1462">
        <f>SUM(L191/L348)</f>
        <v>1.0985915492957747</v>
      </c>
      <c r="N191" s="407">
        <f>SUM(N187:N190)</f>
        <v>15</v>
      </c>
      <c r="O191" s="1462">
        <f>SUM(N191/N348)</f>
        <v>0.42857142857142855</v>
      </c>
      <c r="P191" s="407">
        <f>SUM(P187:P190)</f>
        <v>12</v>
      </c>
      <c r="Q191" s="1462">
        <f>SUM(P191/P348)</f>
        <v>1.5</v>
      </c>
      <c r="R191" s="407">
        <f>SUM(R187:R190)</f>
        <v>4580</v>
      </c>
    </row>
    <row r="192" spans="1:18" s="203" customFormat="1" ht="15.75" hidden="1" thickBot="1" x14ac:dyDescent="0.3">
      <c r="A192" s="2163" t="s">
        <v>454</v>
      </c>
      <c r="B192" s="2164"/>
      <c r="C192" s="2164"/>
      <c r="D192" s="2164"/>
      <c r="E192" s="2164"/>
      <c r="F192" s="2164"/>
      <c r="G192" s="2164"/>
      <c r="H192" s="2164"/>
      <c r="I192" s="2164"/>
      <c r="J192" s="2164"/>
      <c r="K192" s="2164"/>
      <c r="L192" s="2164"/>
      <c r="M192" s="2164"/>
      <c r="N192" s="2164"/>
      <c r="O192" s="2164"/>
      <c r="P192" s="2164"/>
      <c r="Q192" s="2164"/>
      <c r="R192" s="2164"/>
    </row>
    <row r="193" spans="1:18" s="203" customFormat="1" hidden="1" x14ac:dyDescent="0.25">
      <c r="A193" s="113"/>
      <c r="B193" s="255" t="s">
        <v>149</v>
      </c>
      <c r="C193" s="256" t="s">
        <v>150</v>
      </c>
      <c r="D193" s="257" t="s">
        <v>149</v>
      </c>
      <c r="E193" s="258" t="s">
        <v>150</v>
      </c>
      <c r="F193" s="256" t="s">
        <v>149</v>
      </c>
      <c r="G193" s="256" t="s">
        <v>150</v>
      </c>
      <c r="H193" s="257" t="s">
        <v>149</v>
      </c>
      <c r="I193" s="258" t="s">
        <v>150</v>
      </c>
      <c r="J193" s="331" t="s">
        <v>149</v>
      </c>
      <c r="K193" s="257" t="s">
        <v>150</v>
      </c>
      <c r="L193" s="258" t="s">
        <v>149</v>
      </c>
      <c r="M193" s="256" t="s">
        <v>150</v>
      </c>
      <c r="N193" s="256" t="s">
        <v>149</v>
      </c>
      <c r="O193" s="256" t="s">
        <v>150</v>
      </c>
      <c r="P193" s="257" t="s">
        <v>149</v>
      </c>
      <c r="Q193" s="258" t="s">
        <v>150</v>
      </c>
      <c r="R193" s="257" t="s">
        <v>149</v>
      </c>
    </row>
    <row r="194" spans="1:18" s="203" customFormat="1" hidden="1" x14ac:dyDescent="0.25">
      <c r="A194" s="96" t="s">
        <v>151</v>
      </c>
      <c r="B194" s="477">
        <v>7.43</v>
      </c>
      <c r="C194" s="478">
        <v>7</v>
      </c>
      <c r="D194" s="477">
        <v>8.1300000000000008</v>
      </c>
      <c r="E194" s="479">
        <v>9</v>
      </c>
      <c r="F194" s="480">
        <v>6</v>
      </c>
      <c r="G194" s="478">
        <v>5</v>
      </c>
      <c r="H194" s="477">
        <v>10.4</v>
      </c>
      <c r="I194" s="481">
        <v>12</v>
      </c>
      <c r="J194" s="480">
        <v>19.03</v>
      </c>
      <c r="K194" s="482">
        <v>18</v>
      </c>
      <c r="L194" s="483">
        <v>7.96</v>
      </c>
      <c r="M194" s="478">
        <v>7</v>
      </c>
      <c r="N194" s="480">
        <v>16.13</v>
      </c>
      <c r="O194" s="478">
        <v>16</v>
      </c>
      <c r="P194" s="477">
        <v>12.92</v>
      </c>
      <c r="Q194" s="481">
        <v>16</v>
      </c>
      <c r="R194" s="477">
        <v>8.25</v>
      </c>
    </row>
    <row r="195" spans="1:18" s="203" customFormat="1" ht="15" hidden="1" customHeight="1" x14ac:dyDescent="0.25">
      <c r="A195" s="99" t="s">
        <v>152</v>
      </c>
      <c r="B195" s="477">
        <v>1.28</v>
      </c>
      <c r="C195" s="478">
        <v>1</v>
      </c>
      <c r="D195" s="477">
        <v>1.26</v>
      </c>
      <c r="E195" s="479">
        <v>1</v>
      </c>
      <c r="F195" s="480">
        <v>1.75</v>
      </c>
      <c r="G195" s="478">
        <v>2</v>
      </c>
      <c r="H195" s="477">
        <v>1.1000000000000001</v>
      </c>
      <c r="I195" s="481">
        <v>1</v>
      </c>
      <c r="J195" s="480">
        <v>1.54</v>
      </c>
      <c r="K195" s="482">
        <v>1</v>
      </c>
      <c r="L195" s="483">
        <v>1.35</v>
      </c>
      <c r="M195" s="478">
        <v>1</v>
      </c>
      <c r="N195" s="480">
        <v>1.53</v>
      </c>
      <c r="O195" s="478">
        <v>1</v>
      </c>
      <c r="P195" s="477">
        <v>1.5</v>
      </c>
      <c r="Q195" s="481">
        <v>1</v>
      </c>
      <c r="R195" s="477">
        <v>1.42</v>
      </c>
    </row>
    <row r="196" spans="1:18" s="203" customFormat="1" ht="15.75" hidden="1" thickBot="1" x14ac:dyDescent="0.3">
      <c r="A196" s="98" t="s">
        <v>153</v>
      </c>
      <c r="B196" s="484">
        <v>12.01</v>
      </c>
      <c r="C196" s="485">
        <v>10</v>
      </c>
      <c r="D196" s="484">
        <v>7.65</v>
      </c>
      <c r="E196" s="486">
        <v>3</v>
      </c>
      <c r="F196" s="487">
        <v>28.34</v>
      </c>
      <c r="G196" s="485">
        <v>27</v>
      </c>
      <c r="H196" s="484">
        <v>15.95</v>
      </c>
      <c r="I196" s="488">
        <v>14</v>
      </c>
      <c r="J196" s="487">
        <v>45.02</v>
      </c>
      <c r="K196" s="489">
        <v>41</v>
      </c>
      <c r="L196" s="490">
        <v>7.32</v>
      </c>
      <c r="M196" s="485">
        <v>4</v>
      </c>
      <c r="N196" s="487">
        <v>9.5299999999999994</v>
      </c>
      <c r="O196" s="485">
        <v>5</v>
      </c>
      <c r="P196" s="484">
        <v>20.079999999999998</v>
      </c>
      <c r="Q196" s="488">
        <v>14</v>
      </c>
      <c r="R196" s="484">
        <v>19.62</v>
      </c>
    </row>
    <row r="197" spans="1:18" s="203" customFormat="1" ht="15.75" hidden="1" customHeight="1" thickBot="1" x14ac:dyDescent="0.3">
      <c r="A197" s="2169" t="s">
        <v>627</v>
      </c>
      <c r="B197" s="2170"/>
      <c r="C197" s="2170"/>
      <c r="D197" s="2170"/>
      <c r="E197" s="2170"/>
      <c r="F197" s="2170"/>
      <c r="G197" s="2170"/>
      <c r="H197" s="2170"/>
      <c r="I197" s="2170"/>
      <c r="J197" s="2170"/>
      <c r="K197" s="2170"/>
      <c r="L197" s="2170"/>
      <c r="M197" s="2170"/>
      <c r="N197" s="2170"/>
      <c r="O197" s="2170"/>
      <c r="P197" s="2170"/>
      <c r="Q197" s="2170"/>
      <c r="R197" s="2170"/>
    </row>
    <row r="198" spans="1:18" s="203" customFormat="1" ht="40.5" hidden="1" customHeight="1" thickBot="1" x14ac:dyDescent="0.3">
      <c r="A198" s="110"/>
      <c r="B198" s="2173" t="s">
        <v>134</v>
      </c>
      <c r="C198" s="2174"/>
      <c r="D198" s="2173" t="s">
        <v>135</v>
      </c>
      <c r="E198" s="2174"/>
      <c r="F198" s="2173" t="s">
        <v>136</v>
      </c>
      <c r="G198" s="2174"/>
      <c r="H198" s="2173" t="s">
        <v>137</v>
      </c>
      <c r="I198" s="2174"/>
      <c r="J198" s="2173" t="s">
        <v>138</v>
      </c>
      <c r="K198" s="2174"/>
      <c r="L198" s="2173" t="s">
        <v>139</v>
      </c>
      <c r="M198" s="2174"/>
      <c r="N198" s="2173" t="s">
        <v>140</v>
      </c>
      <c r="O198" s="2174"/>
      <c r="P198" s="2173" t="s">
        <v>141</v>
      </c>
      <c r="Q198" s="2174"/>
      <c r="R198" s="1388" t="s">
        <v>311</v>
      </c>
    </row>
    <row r="199" spans="1:18" s="203" customFormat="1" ht="15.75" hidden="1" thickBot="1" x14ac:dyDescent="0.3">
      <c r="A199" s="2025" t="s">
        <v>663</v>
      </c>
      <c r="B199" s="2026"/>
      <c r="C199" s="2026"/>
      <c r="D199" s="2026"/>
      <c r="E199" s="2026"/>
      <c r="F199" s="2026"/>
      <c r="G199" s="2026"/>
      <c r="H199" s="2026"/>
      <c r="I199" s="2026"/>
      <c r="J199" s="2026"/>
      <c r="K199" s="2026"/>
      <c r="L199" s="2026"/>
      <c r="M199" s="2026"/>
      <c r="N199" s="2026"/>
      <c r="O199" s="2026"/>
      <c r="P199" s="2026"/>
      <c r="Q199" s="2026"/>
      <c r="R199" s="2026"/>
    </row>
    <row r="200" spans="1:18" s="203" customFormat="1" hidden="1" x14ac:dyDescent="0.25">
      <c r="A200" s="105" t="s">
        <v>391</v>
      </c>
      <c r="B200" s="439">
        <v>143</v>
      </c>
      <c r="C200" s="440">
        <f>B200/B208</f>
        <v>5.8343533251733984E-2</v>
      </c>
      <c r="D200" s="439">
        <v>1</v>
      </c>
      <c r="E200" s="440">
        <f>D200/D208</f>
        <v>3.7037037037037035E-2</v>
      </c>
      <c r="F200" s="439">
        <v>18</v>
      </c>
      <c r="G200" s="440">
        <f>F200/F208</f>
        <v>1.0714285714285714E-2</v>
      </c>
      <c r="H200" s="439">
        <v>2</v>
      </c>
      <c r="I200" s="440">
        <f>H200/H208</f>
        <v>5.1813471502590676E-3</v>
      </c>
      <c r="J200" s="439">
        <v>0</v>
      </c>
      <c r="K200" s="440">
        <f>J200/J208</f>
        <v>0</v>
      </c>
      <c r="L200" s="439">
        <v>5</v>
      </c>
      <c r="M200" s="440">
        <f>L200/L208</f>
        <v>9.2592592592592587E-2</v>
      </c>
      <c r="N200" s="439">
        <v>0</v>
      </c>
      <c r="O200" s="440">
        <f>N200/N208</f>
        <v>0</v>
      </c>
      <c r="P200" s="439">
        <v>2</v>
      </c>
      <c r="Q200" s="440">
        <f>P200/P208</f>
        <v>0.2</v>
      </c>
      <c r="R200" s="443">
        <f>SUM(B200,D200,F200,H200,J200,L200,N200,P200)</f>
        <v>171</v>
      </c>
    </row>
    <row r="201" spans="1:18" s="203" customFormat="1" hidden="1" x14ac:dyDescent="0.25">
      <c r="A201" s="102" t="s">
        <v>392</v>
      </c>
      <c r="B201" s="444">
        <v>356</v>
      </c>
      <c r="C201" s="445">
        <f>B201/B208</f>
        <v>0.14524683802529581</v>
      </c>
      <c r="D201" s="444">
        <v>3</v>
      </c>
      <c r="E201" s="445">
        <f>D201/D208</f>
        <v>0.1111111111111111</v>
      </c>
      <c r="F201" s="444">
        <v>464</v>
      </c>
      <c r="G201" s="445">
        <f>F201/F208</f>
        <v>0.27619047619047621</v>
      </c>
      <c r="H201" s="444">
        <v>20</v>
      </c>
      <c r="I201" s="445">
        <f>H201/H208</f>
        <v>5.181347150259067E-2</v>
      </c>
      <c r="J201" s="444">
        <v>0</v>
      </c>
      <c r="K201" s="445">
        <f>J201/J208</f>
        <v>0</v>
      </c>
      <c r="L201" s="444">
        <v>16</v>
      </c>
      <c r="M201" s="445">
        <f>L201/L208</f>
        <v>0.29629629629629628</v>
      </c>
      <c r="N201" s="444">
        <v>0</v>
      </c>
      <c r="O201" s="445">
        <f>N201/N208</f>
        <v>0</v>
      </c>
      <c r="P201" s="444">
        <v>4</v>
      </c>
      <c r="Q201" s="445">
        <f>P201/P208</f>
        <v>0.4</v>
      </c>
      <c r="R201" s="448">
        <f>SUM(B201,D201,F201,H201,J201,L201,N201,P201)</f>
        <v>863</v>
      </c>
    </row>
    <row r="202" spans="1:18" s="203" customFormat="1" hidden="1" x14ac:dyDescent="0.25">
      <c r="A202" s="102" t="s">
        <v>327</v>
      </c>
      <c r="B202" s="444">
        <v>501</v>
      </c>
      <c r="C202" s="445">
        <f>B202/B208</f>
        <v>0.204406364749082</v>
      </c>
      <c r="D202" s="444">
        <v>3</v>
      </c>
      <c r="E202" s="445">
        <f>D202/D208</f>
        <v>0.1111111111111111</v>
      </c>
      <c r="F202" s="444">
        <v>377</v>
      </c>
      <c r="G202" s="445">
        <f>F202/F208</f>
        <v>0.22440476190476191</v>
      </c>
      <c r="H202" s="444">
        <v>37</v>
      </c>
      <c r="I202" s="445">
        <f>H202/H208</f>
        <v>9.585492227979274E-2</v>
      </c>
      <c r="J202" s="444">
        <v>0</v>
      </c>
      <c r="K202" s="445">
        <f>J202/J208</f>
        <v>0</v>
      </c>
      <c r="L202" s="444">
        <v>8</v>
      </c>
      <c r="M202" s="445">
        <f>L202/L208</f>
        <v>0.14814814814814814</v>
      </c>
      <c r="N202" s="444">
        <v>0</v>
      </c>
      <c r="O202" s="445">
        <f>N202/N208</f>
        <v>0</v>
      </c>
      <c r="P202" s="444">
        <v>1</v>
      </c>
      <c r="Q202" s="445">
        <f>P202/P208</f>
        <v>0.1</v>
      </c>
      <c r="R202" s="448">
        <f t="shared" ref="R202:R207" si="33">SUM(B202,D202,F202,H202,J202,L202,N202,P202)</f>
        <v>927</v>
      </c>
    </row>
    <row r="203" spans="1:18" s="203" customFormat="1" hidden="1" x14ac:dyDescent="0.25">
      <c r="A203" s="102" t="s">
        <v>328</v>
      </c>
      <c r="B203" s="444">
        <v>534</v>
      </c>
      <c r="C203" s="445">
        <f>B203/B208</f>
        <v>0.21787025703794369</v>
      </c>
      <c r="D203" s="444">
        <v>7</v>
      </c>
      <c r="E203" s="445">
        <f>D203/D208</f>
        <v>0.25925925925925924</v>
      </c>
      <c r="F203" s="444">
        <v>350</v>
      </c>
      <c r="G203" s="445">
        <f>F203/F208</f>
        <v>0.20833333333333334</v>
      </c>
      <c r="H203" s="444">
        <v>75</v>
      </c>
      <c r="I203" s="445">
        <f>H203/H208</f>
        <v>0.19430051813471502</v>
      </c>
      <c r="J203" s="444">
        <v>0</v>
      </c>
      <c r="K203" s="445">
        <f>J203/J208</f>
        <v>0</v>
      </c>
      <c r="L203" s="444">
        <v>6</v>
      </c>
      <c r="M203" s="445">
        <f>L203/L208</f>
        <v>0.1111111111111111</v>
      </c>
      <c r="N203" s="444">
        <v>0</v>
      </c>
      <c r="O203" s="445">
        <f>N203/N208</f>
        <v>0</v>
      </c>
      <c r="P203" s="444">
        <v>0</v>
      </c>
      <c r="Q203" s="445">
        <f>P203/P208</f>
        <v>0</v>
      </c>
      <c r="R203" s="448">
        <f t="shared" si="33"/>
        <v>972</v>
      </c>
    </row>
    <row r="204" spans="1:18" s="203" customFormat="1" hidden="1" x14ac:dyDescent="0.25">
      <c r="A204" s="102" t="s">
        <v>329</v>
      </c>
      <c r="B204" s="444">
        <v>349</v>
      </c>
      <c r="C204" s="445">
        <f>B204/B208</f>
        <v>0.14239086087311301</v>
      </c>
      <c r="D204" s="444">
        <v>4</v>
      </c>
      <c r="E204" s="445">
        <f>D204/D208</f>
        <v>0.14814814814814814</v>
      </c>
      <c r="F204" s="444">
        <v>219</v>
      </c>
      <c r="G204" s="445">
        <f>F204/F208</f>
        <v>0.13035714285714287</v>
      </c>
      <c r="H204" s="444">
        <v>78</v>
      </c>
      <c r="I204" s="445">
        <f>H204/H208</f>
        <v>0.20207253886010362</v>
      </c>
      <c r="J204" s="444">
        <v>0</v>
      </c>
      <c r="K204" s="445">
        <f>J204/J208</f>
        <v>0</v>
      </c>
      <c r="L204" s="444">
        <v>5</v>
      </c>
      <c r="M204" s="445">
        <f>L204/L208</f>
        <v>9.2592592592592587E-2</v>
      </c>
      <c r="N204" s="444">
        <v>0</v>
      </c>
      <c r="O204" s="445">
        <f>N204/N208</f>
        <v>0</v>
      </c>
      <c r="P204" s="444">
        <v>0</v>
      </c>
      <c r="Q204" s="445">
        <f>P204/P208</f>
        <v>0</v>
      </c>
      <c r="R204" s="448">
        <f t="shared" si="33"/>
        <v>655</v>
      </c>
    </row>
    <row r="205" spans="1:18" s="203" customFormat="1" hidden="1" x14ac:dyDescent="0.25">
      <c r="A205" s="102" t="s">
        <v>124</v>
      </c>
      <c r="B205" s="444">
        <v>354</v>
      </c>
      <c r="C205" s="445">
        <f>B205/B208</f>
        <v>0.14443084455324356</v>
      </c>
      <c r="D205" s="444">
        <v>3</v>
      </c>
      <c r="E205" s="445">
        <f>D205/D208</f>
        <v>0.1111111111111111</v>
      </c>
      <c r="F205" s="444">
        <v>172</v>
      </c>
      <c r="G205" s="445">
        <f>F205/F208</f>
        <v>0.10238095238095238</v>
      </c>
      <c r="H205" s="444">
        <v>98</v>
      </c>
      <c r="I205" s="445">
        <f>H205/H208</f>
        <v>0.25388601036269431</v>
      </c>
      <c r="J205" s="444">
        <v>0</v>
      </c>
      <c r="K205" s="445">
        <f>J205/J208</f>
        <v>0</v>
      </c>
      <c r="L205" s="444">
        <v>5</v>
      </c>
      <c r="M205" s="445">
        <f>L205/L208</f>
        <v>9.2592592592592587E-2</v>
      </c>
      <c r="N205" s="444">
        <v>3</v>
      </c>
      <c r="O205" s="445">
        <f>N205/N208</f>
        <v>0.16666666666666666</v>
      </c>
      <c r="P205" s="444">
        <v>2</v>
      </c>
      <c r="Q205" s="445">
        <f>P205/P208</f>
        <v>0.2</v>
      </c>
      <c r="R205" s="448">
        <f t="shared" si="33"/>
        <v>637</v>
      </c>
    </row>
    <row r="206" spans="1:18" s="203" customFormat="1" hidden="1" x14ac:dyDescent="0.25">
      <c r="A206" s="102" t="s">
        <v>125</v>
      </c>
      <c r="B206" s="444">
        <v>194</v>
      </c>
      <c r="C206" s="445">
        <f>B206/B208</f>
        <v>7.9151366789065689E-2</v>
      </c>
      <c r="D206" s="444">
        <v>6</v>
      </c>
      <c r="E206" s="445">
        <f>D206/D208</f>
        <v>0.22222222222222221</v>
      </c>
      <c r="F206" s="444">
        <v>69</v>
      </c>
      <c r="G206" s="445">
        <f>F206/F208</f>
        <v>4.1071428571428571E-2</v>
      </c>
      <c r="H206" s="444">
        <v>65</v>
      </c>
      <c r="I206" s="445">
        <f>H206/H208</f>
        <v>0.16839378238341968</v>
      </c>
      <c r="J206" s="444">
        <v>0</v>
      </c>
      <c r="K206" s="445">
        <f>J206/J208</f>
        <v>0</v>
      </c>
      <c r="L206" s="444">
        <v>8</v>
      </c>
      <c r="M206" s="445">
        <f>L206/L208</f>
        <v>0.14814814814814814</v>
      </c>
      <c r="N206" s="444">
        <v>10</v>
      </c>
      <c r="O206" s="445">
        <f>N206/N208</f>
        <v>0.55555555555555558</v>
      </c>
      <c r="P206" s="444">
        <v>1</v>
      </c>
      <c r="Q206" s="445">
        <f>P206/P208</f>
        <v>0.1</v>
      </c>
      <c r="R206" s="448">
        <f t="shared" si="33"/>
        <v>353</v>
      </c>
    </row>
    <row r="207" spans="1:18" s="203" customFormat="1" ht="15.75" hidden="1" thickBot="1" x14ac:dyDescent="0.3">
      <c r="A207" s="722" t="s">
        <v>117</v>
      </c>
      <c r="B207" s="449">
        <v>20</v>
      </c>
      <c r="C207" s="450">
        <f>B207/B208</f>
        <v>8.1599347205222363E-3</v>
      </c>
      <c r="D207" s="449">
        <v>0</v>
      </c>
      <c r="E207" s="450">
        <f>D207/D208</f>
        <v>0</v>
      </c>
      <c r="F207" s="449">
        <v>11</v>
      </c>
      <c r="G207" s="450">
        <f>F207/F208</f>
        <v>6.5476190476190478E-3</v>
      </c>
      <c r="H207" s="449">
        <v>11</v>
      </c>
      <c r="I207" s="450">
        <f>H207/H208</f>
        <v>2.8497409326424871E-2</v>
      </c>
      <c r="J207" s="449">
        <v>334</v>
      </c>
      <c r="K207" s="450">
        <f>J207/J208</f>
        <v>1</v>
      </c>
      <c r="L207" s="449">
        <v>1</v>
      </c>
      <c r="M207" s="450">
        <f>L207/L208</f>
        <v>1.8518518518518517E-2</v>
      </c>
      <c r="N207" s="449">
        <v>5</v>
      </c>
      <c r="O207" s="450">
        <f>N207/N208</f>
        <v>0.27777777777777779</v>
      </c>
      <c r="P207" s="449">
        <v>0</v>
      </c>
      <c r="Q207" s="450">
        <f>P207/P208</f>
        <v>0</v>
      </c>
      <c r="R207" s="453">
        <f t="shared" si="33"/>
        <v>382</v>
      </c>
    </row>
    <row r="208" spans="1:18" s="203" customFormat="1" ht="16.5" hidden="1" thickTop="1" thickBot="1" x14ac:dyDescent="0.3">
      <c r="A208" s="128" t="s">
        <v>164</v>
      </c>
      <c r="B208" s="122">
        <f t="shared" ref="B208:Q208" si="34">SUM(B200:B207)</f>
        <v>2451</v>
      </c>
      <c r="C208" s="265">
        <f t="shared" si="34"/>
        <v>1</v>
      </c>
      <c r="D208" s="122">
        <f t="shared" si="34"/>
        <v>27</v>
      </c>
      <c r="E208" s="265">
        <f t="shared" si="34"/>
        <v>0.99999999999999989</v>
      </c>
      <c r="F208" s="122">
        <f t="shared" si="34"/>
        <v>1680</v>
      </c>
      <c r="G208" s="265">
        <f t="shared" si="34"/>
        <v>1</v>
      </c>
      <c r="H208" s="122">
        <f t="shared" si="34"/>
        <v>386</v>
      </c>
      <c r="I208" s="265">
        <f t="shared" si="34"/>
        <v>0.99999999999999989</v>
      </c>
      <c r="J208" s="122">
        <f t="shared" si="34"/>
        <v>334</v>
      </c>
      <c r="K208" s="265">
        <f t="shared" si="34"/>
        <v>1</v>
      </c>
      <c r="L208" s="122">
        <f t="shared" si="34"/>
        <v>54</v>
      </c>
      <c r="M208" s="265">
        <f t="shared" si="34"/>
        <v>0.99999999999999989</v>
      </c>
      <c r="N208" s="122">
        <f t="shared" si="34"/>
        <v>18</v>
      </c>
      <c r="O208" s="265">
        <f t="shared" si="34"/>
        <v>1</v>
      </c>
      <c r="P208" s="122">
        <f t="shared" si="34"/>
        <v>10</v>
      </c>
      <c r="Q208" s="265">
        <f t="shared" si="34"/>
        <v>1.0000000000000002</v>
      </c>
      <c r="R208" s="122">
        <f>SUM(B208,D208,F208,H208,J208,L208,N208,P208)</f>
        <v>4960</v>
      </c>
    </row>
    <row r="209" spans="1:18" s="30" customFormat="1" ht="15.75" hidden="1" thickBot="1" x14ac:dyDescent="0.3">
      <c r="A209" s="2025" t="s">
        <v>664</v>
      </c>
      <c r="B209" s="2026"/>
      <c r="C209" s="2026"/>
      <c r="D209" s="2026"/>
      <c r="E209" s="2026"/>
      <c r="F209" s="2026"/>
      <c r="G209" s="2026"/>
      <c r="H209" s="2026"/>
      <c r="I209" s="2026"/>
      <c r="J209" s="2026"/>
      <c r="K209" s="2026"/>
      <c r="L209" s="2026"/>
      <c r="M209" s="2026"/>
      <c r="N209" s="2026"/>
      <c r="O209" s="2026"/>
      <c r="P209" s="2026"/>
      <c r="Q209" s="2026"/>
      <c r="R209" s="2026"/>
    </row>
    <row r="210" spans="1:18" s="203" customFormat="1" hidden="1" x14ac:dyDescent="0.25">
      <c r="A210" s="105" t="s">
        <v>118</v>
      </c>
      <c r="B210" s="454">
        <v>429</v>
      </c>
      <c r="C210" s="455">
        <f>SUM(B210/B216)</f>
        <v>0.17503059975520197</v>
      </c>
      <c r="D210" s="454">
        <v>5</v>
      </c>
      <c r="E210" s="455">
        <f>SUM(D210/D216)</f>
        <v>0.18518518518518517</v>
      </c>
      <c r="F210" s="454">
        <v>246</v>
      </c>
      <c r="G210" s="455">
        <f>SUM(F210/F216)</f>
        <v>0.14642857142857144</v>
      </c>
      <c r="H210" s="454">
        <v>49</v>
      </c>
      <c r="I210" s="455">
        <f>SUM(H210/H216)</f>
        <v>0.12694300518134716</v>
      </c>
      <c r="J210" s="454">
        <v>50</v>
      </c>
      <c r="K210" s="455">
        <f>SUM(J210/J216)</f>
        <v>0.1497005988023952</v>
      </c>
      <c r="L210" s="454">
        <v>14</v>
      </c>
      <c r="M210" s="455">
        <f>SUM(L210/L216)</f>
        <v>0.25925925925925924</v>
      </c>
      <c r="N210" s="454">
        <v>4</v>
      </c>
      <c r="O210" s="455">
        <f>SUM(N210/N216)</f>
        <v>0.22222222222222221</v>
      </c>
      <c r="P210" s="454">
        <v>1</v>
      </c>
      <c r="Q210" s="455">
        <f>SUM(P210/P216)</f>
        <v>0.1</v>
      </c>
      <c r="R210" s="443">
        <f t="shared" ref="R210:R215" si="35">SUM(B210,D210,F210,H210,J210,L210,N210,P210)</f>
        <v>798</v>
      </c>
    </row>
    <row r="211" spans="1:18" s="203" customFormat="1" hidden="1" x14ac:dyDescent="0.25">
      <c r="A211" s="102" t="s">
        <v>119</v>
      </c>
      <c r="B211" s="458">
        <v>174</v>
      </c>
      <c r="C211" s="459">
        <f>SUM(B211/B216)</f>
        <v>7.0991432068543456E-2</v>
      </c>
      <c r="D211" s="458">
        <v>3</v>
      </c>
      <c r="E211" s="459">
        <f>SUM(D211/D216)</f>
        <v>0.1111111111111111</v>
      </c>
      <c r="F211" s="458">
        <v>117</v>
      </c>
      <c r="G211" s="459">
        <f>SUM(F211/F216)</f>
        <v>6.9642857142857145E-2</v>
      </c>
      <c r="H211" s="458">
        <v>59</v>
      </c>
      <c r="I211" s="459">
        <f>SUM(H211/H216)</f>
        <v>0.15284974093264247</v>
      </c>
      <c r="J211" s="458">
        <v>18</v>
      </c>
      <c r="K211" s="459">
        <f>SUM(J211/J216)</f>
        <v>5.3892215568862277E-2</v>
      </c>
      <c r="L211" s="458">
        <v>17</v>
      </c>
      <c r="M211" s="459">
        <f>SUM(L211/L216)</f>
        <v>0.31481481481481483</v>
      </c>
      <c r="N211" s="458">
        <v>1</v>
      </c>
      <c r="O211" s="459">
        <f>SUM(N211/N216)</f>
        <v>5.5555555555555552E-2</v>
      </c>
      <c r="P211" s="458">
        <v>1</v>
      </c>
      <c r="Q211" s="459">
        <f>SUM(P211/P216)</f>
        <v>0.1</v>
      </c>
      <c r="R211" s="448">
        <f t="shared" si="35"/>
        <v>390</v>
      </c>
    </row>
    <row r="212" spans="1:18" s="203" customFormat="1" hidden="1" x14ac:dyDescent="0.25">
      <c r="A212" s="102" t="s">
        <v>120</v>
      </c>
      <c r="B212" s="458">
        <v>21</v>
      </c>
      <c r="C212" s="459">
        <f>SUM(B212/B216)</f>
        <v>8.5679314565483469E-3</v>
      </c>
      <c r="D212" s="458">
        <v>0</v>
      </c>
      <c r="E212" s="459">
        <f>SUM(D212/D216)</f>
        <v>0</v>
      </c>
      <c r="F212" s="458">
        <v>12</v>
      </c>
      <c r="G212" s="459">
        <f>SUM(F212/F216)</f>
        <v>7.1428571428571426E-3</v>
      </c>
      <c r="H212" s="458">
        <v>2</v>
      </c>
      <c r="I212" s="459">
        <f>SUM(H212/H216)</f>
        <v>5.1813471502590676E-3</v>
      </c>
      <c r="J212" s="458">
        <v>6</v>
      </c>
      <c r="K212" s="459">
        <f>SUM(J212/J216)</f>
        <v>1.7964071856287425E-2</v>
      </c>
      <c r="L212" s="458">
        <v>0</v>
      </c>
      <c r="M212" s="459">
        <f>SUM(L212/L216)</f>
        <v>0</v>
      </c>
      <c r="N212" s="458">
        <v>0</v>
      </c>
      <c r="O212" s="459">
        <f>SUM(N212/N216)</f>
        <v>0</v>
      </c>
      <c r="P212" s="458">
        <v>0</v>
      </c>
      <c r="Q212" s="459">
        <f>SUM(P212/P216)</f>
        <v>0</v>
      </c>
      <c r="R212" s="448">
        <f t="shared" si="35"/>
        <v>41</v>
      </c>
    </row>
    <row r="213" spans="1:18" s="203" customFormat="1" hidden="1" x14ac:dyDescent="0.25">
      <c r="A213" s="102" t="s">
        <v>121</v>
      </c>
      <c r="B213" s="458">
        <v>795</v>
      </c>
      <c r="C213" s="459">
        <f>SUM(B213/B216)</f>
        <v>0.32435740514075889</v>
      </c>
      <c r="D213" s="458">
        <v>8</v>
      </c>
      <c r="E213" s="459">
        <f>SUM(D213/D216)</f>
        <v>0.29629629629629628</v>
      </c>
      <c r="F213" s="458">
        <v>583</v>
      </c>
      <c r="G213" s="459">
        <f>SUM(F213/F216)</f>
        <v>0.34702380952380951</v>
      </c>
      <c r="H213" s="458">
        <v>125</v>
      </c>
      <c r="I213" s="459">
        <f>SUM(H213/H216)</f>
        <v>0.32383419689119169</v>
      </c>
      <c r="J213" s="458">
        <v>128</v>
      </c>
      <c r="K213" s="459">
        <f>SUM(J213/J216)</f>
        <v>0.38323353293413176</v>
      </c>
      <c r="L213" s="458">
        <v>7</v>
      </c>
      <c r="M213" s="459">
        <f>SUM(L213/L216)</f>
        <v>0.12962962962962962</v>
      </c>
      <c r="N213" s="458">
        <v>7</v>
      </c>
      <c r="O213" s="459">
        <f>SUM(N213/N216)</f>
        <v>0.3888888888888889</v>
      </c>
      <c r="P213" s="458">
        <v>2</v>
      </c>
      <c r="Q213" s="459">
        <f>SUM(P213/P216)</f>
        <v>0.2</v>
      </c>
      <c r="R213" s="448">
        <f t="shared" si="35"/>
        <v>1655</v>
      </c>
    </row>
    <row r="214" spans="1:18" s="203" customFormat="1" hidden="1" x14ac:dyDescent="0.25">
      <c r="A214" s="102" t="s">
        <v>341</v>
      </c>
      <c r="B214" s="458">
        <v>810</v>
      </c>
      <c r="C214" s="459">
        <f>SUM(B214/B216)</f>
        <v>0.33047735618115054</v>
      </c>
      <c r="D214" s="458">
        <v>9</v>
      </c>
      <c r="E214" s="459">
        <f>SUM(D214/D216)</f>
        <v>0.33333333333333331</v>
      </c>
      <c r="F214" s="458">
        <v>600</v>
      </c>
      <c r="G214" s="459">
        <f>SUM(F214/F216)</f>
        <v>0.35714285714285715</v>
      </c>
      <c r="H214" s="458">
        <v>128</v>
      </c>
      <c r="I214" s="459">
        <f>SUM(H214/H216)</f>
        <v>0.33160621761658032</v>
      </c>
      <c r="J214" s="458">
        <v>125</v>
      </c>
      <c r="K214" s="459">
        <f>SUM(J214/J216)</f>
        <v>0.37425149700598803</v>
      </c>
      <c r="L214" s="458">
        <v>10</v>
      </c>
      <c r="M214" s="459">
        <f>SUM(L214/L216)</f>
        <v>0.18518518518518517</v>
      </c>
      <c r="N214" s="458">
        <v>5</v>
      </c>
      <c r="O214" s="459">
        <f>SUM(N214/N216)</f>
        <v>0.27777777777777779</v>
      </c>
      <c r="P214" s="458">
        <v>5</v>
      </c>
      <c r="Q214" s="459">
        <f>SUM(P214/P216)</f>
        <v>0.5</v>
      </c>
      <c r="R214" s="448">
        <f t="shared" si="35"/>
        <v>1692</v>
      </c>
    </row>
    <row r="215" spans="1:18" s="203" customFormat="1" ht="15.75" hidden="1" thickBot="1" x14ac:dyDescent="0.3">
      <c r="A215" s="103" t="s">
        <v>123</v>
      </c>
      <c r="B215" s="462">
        <v>222</v>
      </c>
      <c r="C215" s="463">
        <f>SUM(B215/B216)</f>
        <v>9.057527539779682E-2</v>
      </c>
      <c r="D215" s="462">
        <v>2</v>
      </c>
      <c r="E215" s="463">
        <f>SUM(D215/D216)</f>
        <v>7.407407407407407E-2</v>
      </c>
      <c r="F215" s="462">
        <v>122</v>
      </c>
      <c r="G215" s="463">
        <f>SUM(F215/F216)</f>
        <v>7.2619047619047625E-2</v>
      </c>
      <c r="H215" s="462">
        <v>23</v>
      </c>
      <c r="I215" s="463">
        <f>SUM(H215/H216)</f>
        <v>5.9585492227979271E-2</v>
      </c>
      <c r="J215" s="462">
        <v>7</v>
      </c>
      <c r="K215" s="463">
        <f>SUM(J215/J216)</f>
        <v>2.0958083832335328E-2</v>
      </c>
      <c r="L215" s="462">
        <v>6</v>
      </c>
      <c r="M215" s="463">
        <f>SUM(L215/L216)</f>
        <v>0.1111111111111111</v>
      </c>
      <c r="N215" s="462">
        <v>1</v>
      </c>
      <c r="O215" s="463">
        <f>SUM(N215/N216)</f>
        <v>5.5555555555555552E-2</v>
      </c>
      <c r="P215" s="462">
        <v>1</v>
      </c>
      <c r="Q215" s="463">
        <f>SUM(P215/P216)</f>
        <v>0.1</v>
      </c>
      <c r="R215" s="453">
        <f t="shared" si="35"/>
        <v>384</v>
      </c>
    </row>
    <row r="216" spans="1:18" s="203" customFormat="1" ht="16.5" hidden="1" thickTop="1" thickBot="1" x14ac:dyDescent="0.3">
      <c r="A216" s="128" t="s">
        <v>164</v>
      </c>
      <c r="B216" s="122">
        <f t="shared" ref="B216:Q216" si="36">SUM(B210:B215)</f>
        <v>2451</v>
      </c>
      <c r="C216" s="265">
        <f t="shared" si="36"/>
        <v>1</v>
      </c>
      <c r="D216" s="122">
        <f t="shared" si="36"/>
        <v>27</v>
      </c>
      <c r="E216" s="265">
        <f t="shared" si="36"/>
        <v>0.99999999999999989</v>
      </c>
      <c r="F216" s="122">
        <f t="shared" si="36"/>
        <v>1680</v>
      </c>
      <c r="G216" s="265">
        <f t="shared" si="36"/>
        <v>1</v>
      </c>
      <c r="H216" s="122">
        <f t="shared" si="36"/>
        <v>386</v>
      </c>
      <c r="I216" s="265">
        <f t="shared" si="36"/>
        <v>1</v>
      </c>
      <c r="J216" s="122">
        <f t="shared" si="36"/>
        <v>334</v>
      </c>
      <c r="K216" s="265">
        <f t="shared" si="36"/>
        <v>1</v>
      </c>
      <c r="L216" s="122">
        <f t="shared" si="36"/>
        <v>54</v>
      </c>
      <c r="M216" s="265">
        <f t="shared" si="36"/>
        <v>1</v>
      </c>
      <c r="N216" s="122">
        <f t="shared" si="36"/>
        <v>18</v>
      </c>
      <c r="O216" s="265">
        <f t="shared" si="36"/>
        <v>1</v>
      </c>
      <c r="P216" s="122">
        <f t="shared" si="36"/>
        <v>10</v>
      </c>
      <c r="Q216" s="265">
        <f t="shared" si="36"/>
        <v>1</v>
      </c>
      <c r="R216" s="122">
        <f>SUM(B216,D216,F216,H216,J216,L216,N216,P216)</f>
        <v>4960</v>
      </c>
    </row>
    <row r="217" spans="1:18" s="203" customFormat="1" ht="15.75" hidden="1" customHeight="1" thickBot="1" x14ac:dyDescent="0.3">
      <c r="A217" s="2025" t="s">
        <v>665</v>
      </c>
      <c r="B217" s="2026"/>
      <c r="C217" s="2026"/>
      <c r="D217" s="2026"/>
      <c r="E217" s="2026"/>
      <c r="F217" s="2026"/>
      <c r="G217" s="2026"/>
      <c r="H217" s="2026"/>
      <c r="I217" s="2026"/>
      <c r="J217" s="2026"/>
      <c r="K217" s="2026"/>
      <c r="L217" s="2026"/>
      <c r="M217" s="2026"/>
      <c r="N217" s="2026"/>
      <c r="O217" s="2026"/>
      <c r="P217" s="2026"/>
      <c r="Q217" s="2026"/>
      <c r="R217" s="2026"/>
    </row>
    <row r="218" spans="1:18" s="203" customFormat="1" hidden="1" x14ac:dyDescent="0.25">
      <c r="A218" s="95" t="s">
        <v>143</v>
      </c>
      <c r="B218" s="454">
        <v>1618</v>
      </c>
      <c r="C218" s="455">
        <f>SUM(B218/B224)</f>
        <v>0.66013871889024889</v>
      </c>
      <c r="D218" s="454">
        <v>17</v>
      </c>
      <c r="E218" s="455">
        <f>SUM(D218/D224)</f>
        <v>0.62962962962962965</v>
      </c>
      <c r="F218" s="454">
        <v>726</v>
      </c>
      <c r="G218" s="455">
        <f>SUM(F218/F224)</f>
        <v>0.43214285714285716</v>
      </c>
      <c r="H218" s="454">
        <v>200</v>
      </c>
      <c r="I218" s="455">
        <f>SUM(H218/H224)</f>
        <v>0.51813471502590669</v>
      </c>
      <c r="J218" s="454">
        <v>225</v>
      </c>
      <c r="K218" s="455">
        <f>SUM(J218/J224)</f>
        <v>0.67365269461077848</v>
      </c>
      <c r="L218" s="454">
        <v>43</v>
      </c>
      <c r="M218" s="455">
        <f>SUM(L218/L224)</f>
        <v>0.79629629629629628</v>
      </c>
      <c r="N218" s="454">
        <v>9</v>
      </c>
      <c r="O218" s="455">
        <f>SUM(N218/N224)</f>
        <v>0.5</v>
      </c>
      <c r="P218" s="454">
        <v>6</v>
      </c>
      <c r="Q218" s="455">
        <f>SUM(P218/P224)</f>
        <v>0.6</v>
      </c>
      <c r="R218" s="443">
        <f t="shared" ref="R218:R223" si="37">SUM(B218,D218,F218,H218,J218,L218,N218,P218)</f>
        <v>2844</v>
      </c>
    </row>
    <row r="219" spans="1:18" s="203" customFormat="1" hidden="1" x14ac:dyDescent="0.25">
      <c r="A219" s="96" t="s">
        <v>144</v>
      </c>
      <c r="B219" s="458">
        <v>676</v>
      </c>
      <c r="C219" s="459">
        <f>SUM(B219/B224)</f>
        <v>0.27580579355365159</v>
      </c>
      <c r="D219" s="458">
        <v>6</v>
      </c>
      <c r="E219" s="459">
        <f>SUM(D219/D224)</f>
        <v>0.22222222222222221</v>
      </c>
      <c r="F219" s="458">
        <v>637</v>
      </c>
      <c r="G219" s="459">
        <f>SUM(F219/F224)</f>
        <v>0.37916666666666665</v>
      </c>
      <c r="H219" s="458">
        <v>171</v>
      </c>
      <c r="I219" s="459">
        <f>SUM(H219/H224)</f>
        <v>0.44300518134715028</v>
      </c>
      <c r="J219" s="458">
        <v>73</v>
      </c>
      <c r="K219" s="459">
        <f>SUM(J219/J224)</f>
        <v>0.21856287425149701</v>
      </c>
      <c r="L219" s="458">
        <v>10</v>
      </c>
      <c r="M219" s="459">
        <f>SUM(L219/L224)</f>
        <v>0.18518518518518517</v>
      </c>
      <c r="N219" s="458">
        <v>7</v>
      </c>
      <c r="O219" s="459">
        <f>SUM(N219/N224)</f>
        <v>0.3888888888888889</v>
      </c>
      <c r="P219" s="458">
        <v>4</v>
      </c>
      <c r="Q219" s="459">
        <f>SUM(P219/P224)</f>
        <v>0.4</v>
      </c>
      <c r="R219" s="448">
        <f t="shared" si="37"/>
        <v>1584</v>
      </c>
    </row>
    <row r="220" spans="1:18" s="203" customFormat="1" hidden="1" x14ac:dyDescent="0.25">
      <c r="A220" s="96" t="s">
        <v>145</v>
      </c>
      <c r="B220" s="458">
        <v>119</v>
      </c>
      <c r="C220" s="459">
        <f>SUM(B220/B224)</f>
        <v>4.8551611587107302E-2</v>
      </c>
      <c r="D220" s="458">
        <v>4</v>
      </c>
      <c r="E220" s="459">
        <f>SUM(D220/D224)</f>
        <v>0.14814814814814814</v>
      </c>
      <c r="F220" s="458">
        <v>247</v>
      </c>
      <c r="G220" s="459">
        <f>SUM(F220/F224)</f>
        <v>0.14702380952380953</v>
      </c>
      <c r="H220" s="458">
        <v>13</v>
      </c>
      <c r="I220" s="459">
        <f>SUM(H220/H224)</f>
        <v>3.367875647668394E-2</v>
      </c>
      <c r="J220" s="458">
        <v>19</v>
      </c>
      <c r="K220" s="459">
        <f>SUM(J220/J224)</f>
        <v>5.6886227544910177E-2</v>
      </c>
      <c r="L220" s="458">
        <v>1</v>
      </c>
      <c r="M220" s="459">
        <f>SUM(L220/L224)</f>
        <v>1.8518518518518517E-2</v>
      </c>
      <c r="N220" s="458">
        <v>0</v>
      </c>
      <c r="O220" s="459">
        <f>SUM(N220/N224)</f>
        <v>0</v>
      </c>
      <c r="P220" s="458">
        <v>0</v>
      </c>
      <c r="Q220" s="459">
        <f>SUM(P220/P224)</f>
        <v>0</v>
      </c>
      <c r="R220" s="448">
        <f t="shared" si="37"/>
        <v>403</v>
      </c>
    </row>
    <row r="221" spans="1:18" s="203" customFormat="1" hidden="1" x14ac:dyDescent="0.25">
      <c r="A221" s="96" t="s">
        <v>146</v>
      </c>
      <c r="B221" s="458">
        <v>26</v>
      </c>
      <c r="C221" s="459">
        <f>SUM(B221/B224)</f>
        <v>1.0607915136678907E-2</v>
      </c>
      <c r="D221" s="458">
        <v>0</v>
      </c>
      <c r="E221" s="459">
        <f>SUM(D221/D224)</f>
        <v>0</v>
      </c>
      <c r="F221" s="458">
        <v>65</v>
      </c>
      <c r="G221" s="459">
        <f>SUM(F221/F224)</f>
        <v>3.8690476190476192E-2</v>
      </c>
      <c r="H221" s="458">
        <v>2</v>
      </c>
      <c r="I221" s="459">
        <f>SUM(H221/H224)</f>
        <v>5.1813471502590676E-3</v>
      </c>
      <c r="J221" s="458">
        <v>8</v>
      </c>
      <c r="K221" s="459">
        <f>SUM(J221/J224)</f>
        <v>2.3952095808383235E-2</v>
      </c>
      <c r="L221" s="458">
        <v>0</v>
      </c>
      <c r="M221" s="459">
        <f>SUM(L221/L224)</f>
        <v>0</v>
      </c>
      <c r="N221" s="458">
        <v>0</v>
      </c>
      <c r="O221" s="459">
        <f>SUM(N221/N224)</f>
        <v>0</v>
      </c>
      <c r="P221" s="458">
        <v>0</v>
      </c>
      <c r="Q221" s="459">
        <f>SUM(P221/P224)</f>
        <v>0</v>
      </c>
      <c r="R221" s="448">
        <f t="shared" si="37"/>
        <v>101</v>
      </c>
    </row>
    <row r="222" spans="1:18" s="203" customFormat="1" hidden="1" x14ac:dyDescent="0.25">
      <c r="A222" s="96" t="s">
        <v>147</v>
      </c>
      <c r="B222" s="458">
        <v>8</v>
      </c>
      <c r="C222" s="459">
        <f>SUM(B222/B224)</f>
        <v>3.2639738882088943E-3</v>
      </c>
      <c r="D222" s="458">
        <v>0</v>
      </c>
      <c r="E222" s="459">
        <f>SUM(D222/D224)</f>
        <v>0</v>
      </c>
      <c r="F222" s="458">
        <v>5</v>
      </c>
      <c r="G222" s="459">
        <f>SUM(F222/F224)</f>
        <v>2.976190476190476E-3</v>
      </c>
      <c r="H222" s="458">
        <v>0</v>
      </c>
      <c r="I222" s="459">
        <f>SUM(H222/H224)</f>
        <v>0</v>
      </c>
      <c r="J222" s="458">
        <v>5</v>
      </c>
      <c r="K222" s="459">
        <f>SUM(J222/J224)</f>
        <v>1.4970059880239521E-2</v>
      </c>
      <c r="L222" s="458">
        <v>0</v>
      </c>
      <c r="M222" s="459">
        <f>SUM(L222/L224)</f>
        <v>0</v>
      </c>
      <c r="N222" s="458">
        <v>2</v>
      </c>
      <c r="O222" s="459">
        <f>SUM(N222/N224)</f>
        <v>0.1111111111111111</v>
      </c>
      <c r="P222" s="458">
        <v>0</v>
      </c>
      <c r="Q222" s="459">
        <f>SUM(P222/P224)</f>
        <v>0</v>
      </c>
      <c r="R222" s="448">
        <f t="shared" si="37"/>
        <v>20</v>
      </c>
    </row>
    <row r="223" spans="1:18" s="203" customFormat="1" ht="15.75" hidden="1" thickBot="1" x14ac:dyDescent="0.3">
      <c r="A223" s="114" t="s">
        <v>148</v>
      </c>
      <c r="B223" s="462">
        <v>4</v>
      </c>
      <c r="C223" s="463">
        <f>SUM(B223/B224)</f>
        <v>1.6319869441044472E-3</v>
      </c>
      <c r="D223" s="462">
        <v>0</v>
      </c>
      <c r="E223" s="463">
        <f>SUM(D223/D224)</f>
        <v>0</v>
      </c>
      <c r="F223" s="462">
        <v>0</v>
      </c>
      <c r="G223" s="463">
        <f>SUM(F223/F224)</f>
        <v>0</v>
      </c>
      <c r="H223" s="462">
        <v>0</v>
      </c>
      <c r="I223" s="463">
        <f>SUM(H223/H224)</f>
        <v>0</v>
      </c>
      <c r="J223" s="462">
        <v>4</v>
      </c>
      <c r="K223" s="463">
        <f>SUM(J223/J224)</f>
        <v>1.1976047904191617E-2</v>
      </c>
      <c r="L223" s="462">
        <v>0</v>
      </c>
      <c r="M223" s="463">
        <f>SUM(L223/L224)</f>
        <v>0</v>
      </c>
      <c r="N223" s="462">
        <v>0</v>
      </c>
      <c r="O223" s="463">
        <f>SUM(N223/N224)</f>
        <v>0</v>
      </c>
      <c r="P223" s="462">
        <v>0</v>
      </c>
      <c r="Q223" s="463">
        <f>SUM(P223/P224)</f>
        <v>0</v>
      </c>
      <c r="R223" s="453">
        <f t="shared" si="37"/>
        <v>8</v>
      </c>
    </row>
    <row r="224" spans="1:18" s="203" customFormat="1" ht="16.5" hidden="1" thickTop="1" thickBot="1" x14ac:dyDescent="0.3">
      <c r="A224" s="128" t="s">
        <v>164</v>
      </c>
      <c r="B224" s="122">
        <f t="shared" ref="B224:R224" si="38">SUM(B218:B223)</f>
        <v>2451</v>
      </c>
      <c r="C224" s="265">
        <f t="shared" si="38"/>
        <v>1</v>
      </c>
      <c r="D224" s="122">
        <f t="shared" si="38"/>
        <v>27</v>
      </c>
      <c r="E224" s="265">
        <f t="shared" si="38"/>
        <v>1</v>
      </c>
      <c r="F224" s="122">
        <f t="shared" si="38"/>
        <v>1680</v>
      </c>
      <c r="G224" s="265">
        <f t="shared" si="38"/>
        <v>1</v>
      </c>
      <c r="H224" s="122">
        <f t="shared" si="38"/>
        <v>386</v>
      </c>
      <c r="I224" s="265">
        <f t="shared" si="38"/>
        <v>1</v>
      </c>
      <c r="J224" s="122">
        <f t="shared" si="38"/>
        <v>334</v>
      </c>
      <c r="K224" s="265">
        <f t="shared" si="38"/>
        <v>0.99999999999999989</v>
      </c>
      <c r="L224" s="122">
        <f t="shared" si="38"/>
        <v>54</v>
      </c>
      <c r="M224" s="265">
        <f t="shared" si="38"/>
        <v>0.99999999999999989</v>
      </c>
      <c r="N224" s="122">
        <f t="shared" si="38"/>
        <v>18</v>
      </c>
      <c r="O224" s="265">
        <f t="shared" si="38"/>
        <v>1</v>
      </c>
      <c r="P224" s="122">
        <f t="shared" si="38"/>
        <v>10</v>
      </c>
      <c r="Q224" s="265">
        <f t="shared" si="38"/>
        <v>1</v>
      </c>
      <c r="R224" s="122">
        <f t="shared" si="38"/>
        <v>4960</v>
      </c>
    </row>
    <row r="225" spans="1:18" s="203" customFormat="1" ht="15.75" hidden="1" customHeight="1" thickBot="1" x14ac:dyDescent="0.3">
      <c r="A225" s="2025" t="s">
        <v>666</v>
      </c>
      <c r="B225" s="2026"/>
      <c r="C225" s="2026"/>
      <c r="D225" s="2026"/>
      <c r="E225" s="2026"/>
      <c r="F225" s="2026"/>
      <c r="G225" s="2026"/>
      <c r="H225" s="2026"/>
      <c r="I225" s="2026"/>
      <c r="J225" s="2026"/>
      <c r="K225" s="2026"/>
      <c r="L225" s="2026"/>
      <c r="M225" s="2026"/>
      <c r="N225" s="2026"/>
      <c r="O225" s="2026"/>
      <c r="P225" s="2026"/>
      <c r="Q225" s="2026"/>
      <c r="R225" s="2026"/>
    </row>
    <row r="226" spans="1:18" s="203" customFormat="1" hidden="1" x14ac:dyDescent="0.25">
      <c r="A226" s="95" t="s">
        <v>396</v>
      </c>
      <c r="B226" s="458">
        <v>75</v>
      </c>
      <c r="C226" s="466">
        <f>SUM(B226/B230)</f>
        <v>3.0599755201958383E-2</v>
      </c>
      <c r="D226" s="458">
        <v>0</v>
      </c>
      <c r="E226" s="466">
        <f>SUM(D226/D230)</f>
        <v>0</v>
      </c>
      <c r="F226" s="458">
        <v>0</v>
      </c>
      <c r="G226" s="466">
        <f>SUM(F226/F230)</f>
        <v>0</v>
      </c>
      <c r="H226" s="458">
        <v>2</v>
      </c>
      <c r="I226" s="466">
        <f>SUM(H226/H230)</f>
        <v>5.1813471502590676E-3</v>
      </c>
      <c r="J226" s="458">
        <v>0</v>
      </c>
      <c r="K226" s="466">
        <f>SUM(J226/J230)</f>
        <v>0</v>
      </c>
      <c r="L226" s="458">
        <v>2</v>
      </c>
      <c r="M226" s="466">
        <f>SUM(L226/L230)</f>
        <v>3.7037037037037035E-2</v>
      </c>
      <c r="N226" s="458">
        <v>1</v>
      </c>
      <c r="O226" s="466">
        <f>SUM(N226/N230)</f>
        <v>5.5555555555555552E-2</v>
      </c>
      <c r="P226" s="458">
        <v>0</v>
      </c>
      <c r="Q226" s="466">
        <f>SUM(P226/P230)</f>
        <v>0</v>
      </c>
      <c r="R226" s="649">
        <f>SUM(B226,D226,F226,H226,J226,L226,N226,P226)</f>
        <v>80</v>
      </c>
    </row>
    <row r="227" spans="1:18" s="203" customFormat="1" hidden="1" x14ac:dyDescent="0.25">
      <c r="A227" s="96" t="s">
        <v>318</v>
      </c>
      <c r="B227" s="458">
        <v>1298</v>
      </c>
      <c r="C227" s="470">
        <f>SUM(B227/B230)</f>
        <v>0.52957976336189305</v>
      </c>
      <c r="D227" s="458">
        <v>20</v>
      </c>
      <c r="E227" s="470">
        <f>SUM(D227/D230)</f>
        <v>0.7407407407407407</v>
      </c>
      <c r="F227" s="458">
        <v>34</v>
      </c>
      <c r="G227" s="470">
        <f>SUM(F227/F230)</f>
        <v>2.0238095238095239E-2</v>
      </c>
      <c r="H227" s="458">
        <v>105</v>
      </c>
      <c r="I227" s="470">
        <f>SUM(H227/H230)</f>
        <v>0.27202072538860106</v>
      </c>
      <c r="J227" s="458">
        <v>42</v>
      </c>
      <c r="K227" s="470">
        <f>SUM(J227/J230)</f>
        <v>0.12574850299401197</v>
      </c>
      <c r="L227" s="458">
        <v>41</v>
      </c>
      <c r="M227" s="470">
        <f>SUM(L227/L230)</f>
        <v>0.7592592592592593</v>
      </c>
      <c r="N227" s="458">
        <v>9</v>
      </c>
      <c r="O227" s="470">
        <f>SUM(N227/N230)</f>
        <v>0.5</v>
      </c>
      <c r="P227" s="458">
        <v>6</v>
      </c>
      <c r="Q227" s="470">
        <f>SUM(P227/P230)</f>
        <v>0.6</v>
      </c>
      <c r="R227" s="469">
        <f>SUM(B227,D227,F227,H227,J227,L227,N227,P227)</f>
        <v>1555</v>
      </c>
    </row>
    <row r="228" spans="1:18" s="203" customFormat="1" hidden="1" x14ac:dyDescent="0.25">
      <c r="A228" s="96" t="s">
        <v>319</v>
      </c>
      <c r="B228" s="458">
        <v>779</v>
      </c>
      <c r="C228" s="470">
        <f>SUM(B228/B230)</f>
        <v>0.31782945736434109</v>
      </c>
      <c r="D228" s="458">
        <v>4</v>
      </c>
      <c r="E228" s="470">
        <f>SUM(D228/D230)</f>
        <v>0.14814814814814814</v>
      </c>
      <c r="F228" s="458">
        <v>637</v>
      </c>
      <c r="G228" s="470">
        <f>SUM(F228/F230)</f>
        <v>0.37916666666666665</v>
      </c>
      <c r="H228" s="458">
        <v>190</v>
      </c>
      <c r="I228" s="470">
        <f>SUM(H228/H230)</f>
        <v>0.49222797927461137</v>
      </c>
      <c r="J228" s="458">
        <v>65</v>
      </c>
      <c r="K228" s="470">
        <f>SUM(J228/J230)</f>
        <v>0.19461077844311378</v>
      </c>
      <c r="L228" s="458">
        <v>8</v>
      </c>
      <c r="M228" s="470">
        <f>SUM(L228/L230)</f>
        <v>0.14814814814814814</v>
      </c>
      <c r="N228" s="458">
        <v>4</v>
      </c>
      <c r="O228" s="470">
        <f>SUM(N228/N230)</f>
        <v>0.22222222222222221</v>
      </c>
      <c r="P228" s="458">
        <v>3</v>
      </c>
      <c r="Q228" s="470">
        <f>SUM(P228/P230)</f>
        <v>0.3</v>
      </c>
      <c r="R228" s="469">
        <f>SUM(B228,D228,F228,H228,J228,L228,N228,P228)</f>
        <v>1690</v>
      </c>
    </row>
    <row r="229" spans="1:18" s="203" customFormat="1" ht="15.75" hidden="1" thickBot="1" x14ac:dyDescent="0.3">
      <c r="A229" s="114" t="s">
        <v>320</v>
      </c>
      <c r="B229" s="462">
        <v>299</v>
      </c>
      <c r="C229" s="473">
        <f>SUM(B229/B230)</f>
        <v>0.12199102407180742</v>
      </c>
      <c r="D229" s="462">
        <v>3</v>
      </c>
      <c r="E229" s="473">
        <f>SUM(D229/D230)</f>
        <v>0.1111111111111111</v>
      </c>
      <c r="F229" s="462">
        <v>1009</v>
      </c>
      <c r="G229" s="473">
        <f>SUM(F229/F230)</f>
        <v>0.60059523809523807</v>
      </c>
      <c r="H229" s="462">
        <v>89</v>
      </c>
      <c r="I229" s="473">
        <f>SUM(H229/H230)</f>
        <v>0.23056994818652848</v>
      </c>
      <c r="J229" s="462">
        <v>227</v>
      </c>
      <c r="K229" s="473">
        <f>SUM(J229/J230)</f>
        <v>0.67964071856287422</v>
      </c>
      <c r="L229" s="462">
        <v>3</v>
      </c>
      <c r="M229" s="473">
        <f>SUM(L229/L230)</f>
        <v>5.5555555555555552E-2</v>
      </c>
      <c r="N229" s="462">
        <v>4</v>
      </c>
      <c r="O229" s="473">
        <f>SUM(N229/N230)</f>
        <v>0.22222222222222221</v>
      </c>
      <c r="P229" s="462">
        <v>1</v>
      </c>
      <c r="Q229" s="473">
        <f>SUM(P229/P230)</f>
        <v>0.1</v>
      </c>
      <c r="R229" s="476">
        <f>SUM(B229,D229,F229,H229,J229,L229,N229,P229)</f>
        <v>1635</v>
      </c>
    </row>
    <row r="230" spans="1:18" s="203" customFormat="1" ht="16.5" hidden="1" thickTop="1" thickBot="1" x14ac:dyDescent="0.3">
      <c r="A230" s="128" t="s">
        <v>164</v>
      </c>
      <c r="B230" s="122">
        <f>SUM(B226:B229)</f>
        <v>2451</v>
      </c>
      <c r="C230" s="265">
        <f>SUM(B230/B230)</f>
        <v>1</v>
      </c>
      <c r="D230" s="122">
        <f t="shared" ref="D230:R230" si="39">SUM(D226:D229)</f>
        <v>27</v>
      </c>
      <c r="E230" s="265">
        <f t="shared" si="39"/>
        <v>1</v>
      </c>
      <c r="F230" s="122">
        <f t="shared" si="39"/>
        <v>1680</v>
      </c>
      <c r="G230" s="265">
        <f t="shared" si="39"/>
        <v>1</v>
      </c>
      <c r="H230" s="122">
        <f t="shared" si="39"/>
        <v>386</v>
      </c>
      <c r="I230" s="265">
        <f t="shared" si="39"/>
        <v>1</v>
      </c>
      <c r="J230" s="122">
        <f t="shared" si="39"/>
        <v>334</v>
      </c>
      <c r="K230" s="265">
        <f t="shared" si="39"/>
        <v>1</v>
      </c>
      <c r="L230" s="122">
        <f t="shared" si="39"/>
        <v>54</v>
      </c>
      <c r="M230" s="265">
        <f t="shared" si="39"/>
        <v>1</v>
      </c>
      <c r="N230" s="122">
        <f t="shared" si="39"/>
        <v>18</v>
      </c>
      <c r="O230" s="265">
        <f t="shared" si="39"/>
        <v>1</v>
      </c>
      <c r="P230" s="122">
        <f t="shared" si="39"/>
        <v>10</v>
      </c>
      <c r="Q230" s="265">
        <f t="shared" si="39"/>
        <v>0.99999999999999989</v>
      </c>
      <c r="R230" s="122">
        <f t="shared" si="39"/>
        <v>4960</v>
      </c>
    </row>
    <row r="231" spans="1:18" s="203" customFormat="1" ht="15.75" hidden="1" customHeight="1" thickBot="1" x14ac:dyDescent="0.3">
      <c r="A231" s="2025" t="s">
        <v>667</v>
      </c>
      <c r="B231" s="2026"/>
      <c r="C231" s="2026"/>
      <c r="D231" s="2026"/>
      <c r="E231" s="2026"/>
      <c r="F231" s="2026"/>
      <c r="G231" s="2026"/>
      <c r="H231" s="2026"/>
      <c r="I231" s="2026"/>
      <c r="J231" s="2026"/>
      <c r="K231" s="2026"/>
      <c r="L231" s="2026"/>
      <c r="M231" s="2026"/>
      <c r="N231" s="2026"/>
      <c r="O231" s="2026"/>
      <c r="P231" s="2026"/>
      <c r="Q231" s="2026"/>
      <c r="R231" s="2026"/>
    </row>
    <row r="232" spans="1:18" s="203" customFormat="1" hidden="1" x14ac:dyDescent="0.25">
      <c r="A232" s="113"/>
      <c r="B232" s="255" t="s">
        <v>149</v>
      </c>
      <c r="C232" s="256" t="s">
        <v>150</v>
      </c>
      <c r="D232" s="257" t="s">
        <v>149</v>
      </c>
      <c r="E232" s="258" t="s">
        <v>150</v>
      </c>
      <c r="F232" s="256" t="s">
        <v>149</v>
      </c>
      <c r="G232" s="256" t="s">
        <v>150</v>
      </c>
      <c r="H232" s="257" t="s">
        <v>149</v>
      </c>
      <c r="I232" s="258" t="s">
        <v>150</v>
      </c>
      <c r="J232" s="331" t="s">
        <v>149</v>
      </c>
      <c r="K232" s="257" t="s">
        <v>150</v>
      </c>
      <c r="L232" s="258" t="s">
        <v>149</v>
      </c>
      <c r="M232" s="256" t="s">
        <v>150</v>
      </c>
      <c r="N232" s="256" t="s">
        <v>149</v>
      </c>
      <c r="O232" s="256" t="s">
        <v>150</v>
      </c>
      <c r="P232" s="257" t="s">
        <v>149</v>
      </c>
      <c r="Q232" s="258" t="s">
        <v>150</v>
      </c>
      <c r="R232" s="257" t="s">
        <v>149</v>
      </c>
    </row>
    <row r="233" spans="1:18" s="203" customFormat="1" hidden="1" x14ac:dyDescent="0.25">
      <c r="A233" s="96" t="s">
        <v>151</v>
      </c>
      <c r="B233" s="477">
        <v>7.65</v>
      </c>
      <c r="C233" s="478">
        <v>7</v>
      </c>
      <c r="D233" s="477">
        <v>9.3000000000000007</v>
      </c>
      <c r="E233" s="479">
        <v>9</v>
      </c>
      <c r="F233" s="480">
        <v>6.44</v>
      </c>
      <c r="G233" s="478">
        <v>5</v>
      </c>
      <c r="H233" s="477">
        <v>11.05</v>
      </c>
      <c r="I233" s="481">
        <v>12</v>
      </c>
      <c r="J233" s="480">
        <v>19.059999999999999</v>
      </c>
      <c r="K233" s="482">
        <v>18</v>
      </c>
      <c r="L233" s="483">
        <v>6.93</v>
      </c>
      <c r="M233" s="478">
        <v>4</v>
      </c>
      <c r="N233" s="480">
        <v>16.829999999999998</v>
      </c>
      <c r="O233" s="478">
        <v>17</v>
      </c>
      <c r="P233" s="477">
        <v>5.3</v>
      </c>
      <c r="Q233" s="481">
        <v>1</v>
      </c>
      <c r="R233" s="477">
        <v>8.3000000000000007</v>
      </c>
    </row>
    <row r="234" spans="1:18" s="203" customFormat="1" hidden="1" x14ac:dyDescent="0.25">
      <c r="A234" s="99" t="s">
        <v>152</v>
      </c>
      <c r="B234" s="477">
        <v>1.43</v>
      </c>
      <c r="C234" s="478">
        <v>1</v>
      </c>
      <c r="D234" s="477">
        <v>1.52</v>
      </c>
      <c r="E234" s="479">
        <v>1</v>
      </c>
      <c r="F234" s="480">
        <v>1.8</v>
      </c>
      <c r="G234" s="478">
        <v>2</v>
      </c>
      <c r="H234" s="477">
        <v>1.53</v>
      </c>
      <c r="I234" s="481">
        <v>1</v>
      </c>
      <c r="J234" s="480">
        <v>1.54</v>
      </c>
      <c r="K234" s="482">
        <v>1</v>
      </c>
      <c r="L234" s="483">
        <v>1.22</v>
      </c>
      <c r="M234" s="478">
        <v>1</v>
      </c>
      <c r="N234" s="480">
        <v>1.83</v>
      </c>
      <c r="O234" s="478">
        <v>1</v>
      </c>
      <c r="P234" s="477">
        <v>1.4</v>
      </c>
      <c r="Q234" s="481">
        <v>1</v>
      </c>
      <c r="R234" s="477">
        <v>1.57</v>
      </c>
    </row>
    <row r="235" spans="1:18" s="203" customFormat="1" ht="15.75" hidden="1" thickBot="1" x14ac:dyDescent="0.3">
      <c r="A235" s="98" t="s">
        <v>153</v>
      </c>
      <c r="B235" s="484">
        <v>12.25</v>
      </c>
      <c r="C235" s="485">
        <v>10</v>
      </c>
      <c r="D235" s="484">
        <v>10</v>
      </c>
      <c r="E235" s="486">
        <v>6</v>
      </c>
      <c r="F235" s="487">
        <v>28.84</v>
      </c>
      <c r="G235" s="485">
        <v>26</v>
      </c>
      <c r="H235" s="484">
        <v>17.34</v>
      </c>
      <c r="I235" s="488">
        <v>16</v>
      </c>
      <c r="J235" s="487">
        <v>42.37</v>
      </c>
      <c r="K235" s="489">
        <v>38</v>
      </c>
      <c r="L235" s="490">
        <v>7.93</v>
      </c>
      <c r="M235" s="485">
        <v>6</v>
      </c>
      <c r="N235" s="487">
        <v>13.22</v>
      </c>
      <c r="O235" s="485">
        <v>8</v>
      </c>
      <c r="P235" s="484">
        <v>19.5</v>
      </c>
      <c r="Q235" s="488">
        <v>10</v>
      </c>
      <c r="R235" s="484">
        <v>20.25</v>
      </c>
    </row>
    <row r="236" spans="1:18" s="203" customFormat="1" ht="15.75" hidden="1" customHeight="1" thickBot="1" x14ac:dyDescent="0.3">
      <c r="A236" s="2169" t="s">
        <v>694</v>
      </c>
      <c r="B236" s="2170"/>
      <c r="C236" s="2170"/>
      <c r="D236" s="2170"/>
      <c r="E236" s="2170"/>
      <c r="F236" s="2170"/>
      <c r="G236" s="2170"/>
      <c r="H236" s="2170"/>
      <c r="I236" s="2170"/>
      <c r="J236" s="2170"/>
      <c r="K236" s="2170"/>
      <c r="L236" s="2170"/>
      <c r="M236" s="2170"/>
      <c r="N236" s="2170"/>
      <c r="O236" s="2170"/>
      <c r="P236" s="2170"/>
      <c r="Q236" s="2170"/>
      <c r="R236" s="2170"/>
    </row>
    <row r="237" spans="1:18" s="203" customFormat="1" ht="40.5" hidden="1" customHeight="1" thickBot="1" x14ac:dyDescent="0.3">
      <c r="A237" s="110"/>
      <c r="B237" s="2175" t="s">
        <v>134</v>
      </c>
      <c r="C237" s="2176"/>
      <c r="D237" s="2175" t="s">
        <v>135</v>
      </c>
      <c r="E237" s="2176"/>
      <c r="F237" s="2175" t="s">
        <v>136</v>
      </c>
      <c r="G237" s="2176"/>
      <c r="H237" s="2175" t="s">
        <v>137</v>
      </c>
      <c r="I237" s="2176"/>
      <c r="J237" s="2175" t="s">
        <v>138</v>
      </c>
      <c r="K237" s="2176"/>
      <c r="L237" s="2175" t="s">
        <v>139</v>
      </c>
      <c r="M237" s="2176"/>
      <c r="N237" s="2175" t="s">
        <v>585</v>
      </c>
      <c r="O237" s="2176"/>
      <c r="P237" s="2175" t="s">
        <v>141</v>
      </c>
      <c r="Q237" s="2176"/>
      <c r="R237" s="1382" t="s">
        <v>311</v>
      </c>
    </row>
    <row r="238" spans="1:18" s="203" customFormat="1" ht="15.75" hidden="1" thickBot="1" x14ac:dyDescent="0.3">
      <c r="A238" s="2025" t="s">
        <v>451</v>
      </c>
      <c r="B238" s="2026"/>
      <c r="C238" s="2026"/>
      <c r="D238" s="2162"/>
      <c r="E238" s="2162"/>
      <c r="F238" s="2026"/>
      <c r="G238" s="2026"/>
      <c r="H238" s="2162"/>
      <c r="I238" s="2162"/>
      <c r="J238" s="2026"/>
      <c r="K238" s="2026"/>
      <c r="L238" s="2162"/>
      <c r="M238" s="2162"/>
      <c r="N238" s="2026"/>
      <c r="O238" s="2026"/>
      <c r="P238" s="2162"/>
      <c r="Q238" s="2162"/>
      <c r="R238" s="2162"/>
    </row>
    <row r="239" spans="1:18" s="203" customFormat="1" hidden="1" x14ac:dyDescent="0.25">
      <c r="A239" s="105" t="s">
        <v>391</v>
      </c>
      <c r="B239" s="989">
        <v>122</v>
      </c>
      <c r="C239" s="990">
        <f>B239/B247</f>
        <v>5.7465850211964202E-2</v>
      </c>
      <c r="D239" s="989">
        <v>1</v>
      </c>
      <c r="E239" s="990">
        <f>D239/D247</f>
        <v>7.6923076923076927E-2</v>
      </c>
      <c r="F239" s="989">
        <v>16</v>
      </c>
      <c r="G239" s="990">
        <f>F239/F247</f>
        <v>1.0396361273554255E-2</v>
      </c>
      <c r="H239" s="989">
        <v>4</v>
      </c>
      <c r="I239" s="990">
        <f>H239/H247</f>
        <v>1.0416666666666666E-2</v>
      </c>
      <c r="J239" s="989">
        <v>0</v>
      </c>
      <c r="K239" s="990">
        <f>J239/J247</f>
        <v>0</v>
      </c>
      <c r="L239" s="989">
        <v>10</v>
      </c>
      <c r="M239" s="990">
        <f>L239/L247</f>
        <v>0.14084507042253522</v>
      </c>
      <c r="N239" s="989">
        <v>0</v>
      </c>
      <c r="O239" s="990">
        <f>N239/N247</f>
        <v>0</v>
      </c>
      <c r="P239" s="989">
        <v>4</v>
      </c>
      <c r="Q239" s="992">
        <f>P239/P247</f>
        <v>0.4</v>
      </c>
      <c r="R239" s="986">
        <f>SUM(B239,D239,F239,H239,J239,L239,N239,P239)</f>
        <v>157</v>
      </c>
    </row>
    <row r="240" spans="1:18" s="203" customFormat="1" hidden="1" x14ac:dyDescent="0.25">
      <c r="A240" s="102" t="s">
        <v>392</v>
      </c>
      <c r="B240" s="991">
        <v>338</v>
      </c>
      <c r="C240" s="992">
        <f>B240/B247</f>
        <v>0.1592086669806877</v>
      </c>
      <c r="D240" s="991">
        <v>2</v>
      </c>
      <c r="E240" s="992">
        <f>D240/D247</f>
        <v>0.15384615384615385</v>
      </c>
      <c r="F240" s="991">
        <v>391</v>
      </c>
      <c r="G240" s="992">
        <f>F240/F247</f>
        <v>0.25406107862248212</v>
      </c>
      <c r="H240" s="991">
        <v>24</v>
      </c>
      <c r="I240" s="992">
        <f>H240/H247</f>
        <v>6.25E-2</v>
      </c>
      <c r="J240" s="991">
        <v>0</v>
      </c>
      <c r="K240" s="992">
        <f>J240/J247</f>
        <v>0</v>
      </c>
      <c r="L240" s="991">
        <v>11</v>
      </c>
      <c r="M240" s="992">
        <f>L240/L247</f>
        <v>0.15492957746478872</v>
      </c>
      <c r="N240" s="991">
        <v>0</v>
      </c>
      <c r="O240" s="992">
        <f>N240/N247</f>
        <v>0</v>
      </c>
      <c r="P240" s="991">
        <v>1</v>
      </c>
      <c r="Q240" s="992">
        <f>P240/P247</f>
        <v>0.1</v>
      </c>
      <c r="R240" s="987">
        <f>SUM(B240,D240,F240,H240,J240,L240,N240,P240)</f>
        <v>767</v>
      </c>
    </row>
    <row r="241" spans="1:18" s="203" customFormat="1" hidden="1" x14ac:dyDescent="0.25">
      <c r="A241" s="102" t="s">
        <v>327</v>
      </c>
      <c r="B241" s="991">
        <v>419</v>
      </c>
      <c r="C241" s="992">
        <v>0.19800000000000001</v>
      </c>
      <c r="D241" s="991">
        <v>1</v>
      </c>
      <c r="E241" s="992">
        <f>D241/D247</f>
        <v>7.6923076923076927E-2</v>
      </c>
      <c r="F241" s="991">
        <v>410</v>
      </c>
      <c r="G241" s="992">
        <v>0.26700000000000002</v>
      </c>
      <c r="H241" s="991">
        <v>44</v>
      </c>
      <c r="I241" s="992">
        <f>H241/H247</f>
        <v>0.11458333333333333</v>
      </c>
      <c r="J241" s="991">
        <v>0</v>
      </c>
      <c r="K241" s="992">
        <f>J241/J247</f>
        <v>0</v>
      </c>
      <c r="L241" s="991">
        <v>14</v>
      </c>
      <c r="M241" s="992">
        <v>0.19600000000000001</v>
      </c>
      <c r="N241" s="991">
        <v>1</v>
      </c>
      <c r="O241" s="992">
        <f>N241/N247</f>
        <v>0.05</v>
      </c>
      <c r="P241" s="991">
        <v>1</v>
      </c>
      <c r="Q241" s="992">
        <f>P241/P247</f>
        <v>0.1</v>
      </c>
      <c r="R241" s="987">
        <f t="shared" ref="R241:R246" si="40">SUM(B241,D241,F241,H241,J241,L241,N241,P241)</f>
        <v>890</v>
      </c>
    </row>
    <row r="242" spans="1:18" s="203" customFormat="1" hidden="1" x14ac:dyDescent="0.25">
      <c r="A242" s="102" t="s">
        <v>328</v>
      </c>
      <c r="B242" s="991">
        <v>434</v>
      </c>
      <c r="C242" s="992">
        <v>0.20499999999999999</v>
      </c>
      <c r="D242" s="991">
        <v>0</v>
      </c>
      <c r="E242" s="992">
        <f>D242/D247</f>
        <v>0</v>
      </c>
      <c r="F242" s="991">
        <v>338</v>
      </c>
      <c r="G242" s="992">
        <f>F242/F247</f>
        <v>0.21962313190383365</v>
      </c>
      <c r="H242" s="991">
        <v>65</v>
      </c>
      <c r="I242" s="992">
        <f>H242/H247</f>
        <v>0.16927083333333334</v>
      </c>
      <c r="J242" s="991">
        <v>0</v>
      </c>
      <c r="K242" s="992">
        <f>J242/J247</f>
        <v>0</v>
      </c>
      <c r="L242" s="991">
        <v>9</v>
      </c>
      <c r="M242" s="992">
        <f>L242/L247</f>
        <v>0.12676056338028169</v>
      </c>
      <c r="N242" s="991">
        <v>0</v>
      </c>
      <c r="O242" s="992">
        <f>N242/N247</f>
        <v>0</v>
      </c>
      <c r="P242" s="1184">
        <v>1</v>
      </c>
      <c r="Q242" s="992">
        <f>P242/P247</f>
        <v>0.1</v>
      </c>
      <c r="R242" s="987">
        <f t="shared" si="40"/>
        <v>847</v>
      </c>
    </row>
    <row r="243" spans="1:18" s="203" customFormat="1" hidden="1" x14ac:dyDescent="0.25">
      <c r="A243" s="102" t="s">
        <v>329</v>
      </c>
      <c r="B243" s="991">
        <v>291</v>
      </c>
      <c r="C243" s="992">
        <f>B243/B247</f>
        <v>0.13707018370230806</v>
      </c>
      <c r="D243" s="991">
        <v>2</v>
      </c>
      <c r="E243" s="992">
        <f>D243/D247</f>
        <v>0.15384615384615385</v>
      </c>
      <c r="F243" s="991">
        <v>208</v>
      </c>
      <c r="G243" s="992">
        <f>F243/F247</f>
        <v>0.13515269655620532</v>
      </c>
      <c r="H243" s="991">
        <v>87</v>
      </c>
      <c r="I243" s="992">
        <f>H243/H247</f>
        <v>0.2265625</v>
      </c>
      <c r="J243" s="991">
        <v>0</v>
      </c>
      <c r="K243" s="992">
        <f>J243/J247</f>
        <v>0</v>
      </c>
      <c r="L243" s="991">
        <v>10</v>
      </c>
      <c r="M243" s="992">
        <f>L243/L247</f>
        <v>0.14084507042253522</v>
      </c>
      <c r="N243" s="991">
        <v>0</v>
      </c>
      <c r="O243" s="992">
        <f>N243/N247</f>
        <v>0</v>
      </c>
      <c r="P243" s="991">
        <v>0</v>
      </c>
      <c r="Q243" s="992">
        <f>P243/P247</f>
        <v>0</v>
      </c>
      <c r="R243" s="987">
        <f t="shared" si="40"/>
        <v>598</v>
      </c>
    </row>
    <row r="244" spans="1:18" s="203" customFormat="1" hidden="1" x14ac:dyDescent="0.25">
      <c r="A244" s="102" t="s">
        <v>124</v>
      </c>
      <c r="B244" s="991">
        <v>312</v>
      </c>
      <c r="C244" s="992">
        <f>B244/B247</f>
        <v>0.14696184644371174</v>
      </c>
      <c r="D244" s="991">
        <v>6</v>
      </c>
      <c r="E244" s="992">
        <v>0.46100000000000002</v>
      </c>
      <c r="F244" s="991">
        <v>109</v>
      </c>
      <c r="G244" s="992">
        <f>F244/F247</f>
        <v>7.0825211176088365E-2</v>
      </c>
      <c r="H244" s="991">
        <v>88</v>
      </c>
      <c r="I244" s="992">
        <f>H244/H247</f>
        <v>0.22916666666666666</v>
      </c>
      <c r="J244" s="991">
        <v>0</v>
      </c>
      <c r="K244" s="992">
        <f>J244/J247</f>
        <v>0</v>
      </c>
      <c r="L244" s="991">
        <v>10</v>
      </c>
      <c r="M244" s="992">
        <f>L244/L247</f>
        <v>0.14084507042253522</v>
      </c>
      <c r="N244" s="991">
        <v>5</v>
      </c>
      <c r="O244" s="992">
        <f>N244/N247</f>
        <v>0.25</v>
      </c>
      <c r="P244" s="991">
        <v>1</v>
      </c>
      <c r="Q244" s="992">
        <f>P244/P247</f>
        <v>0.1</v>
      </c>
      <c r="R244" s="987">
        <f t="shared" si="40"/>
        <v>531</v>
      </c>
    </row>
    <row r="245" spans="1:18" s="203" customFormat="1" hidden="1" x14ac:dyDescent="0.25">
      <c r="A245" s="102" t="s">
        <v>125</v>
      </c>
      <c r="B245" s="991">
        <v>187</v>
      </c>
      <c r="C245" s="992">
        <f>B245/B247</f>
        <v>8.8082901554404139E-2</v>
      </c>
      <c r="D245" s="991">
        <v>1</v>
      </c>
      <c r="E245" s="992">
        <f>D245/D247</f>
        <v>7.6923076923076927E-2</v>
      </c>
      <c r="F245" s="991">
        <v>57</v>
      </c>
      <c r="G245" s="992">
        <f>F245/F247</f>
        <v>3.7037037037037035E-2</v>
      </c>
      <c r="H245" s="991">
        <v>68</v>
      </c>
      <c r="I245" s="992">
        <f>H245/H247</f>
        <v>0.17708333333333334</v>
      </c>
      <c r="J245" s="991">
        <v>0</v>
      </c>
      <c r="K245" s="992">
        <f>J245/J247</f>
        <v>0</v>
      </c>
      <c r="L245" s="991">
        <v>7</v>
      </c>
      <c r="M245" s="992">
        <f>L245/L247</f>
        <v>9.8591549295774641E-2</v>
      </c>
      <c r="N245" s="991">
        <v>11</v>
      </c>
      <c r="O245" s="992">
        <f>N245/N247</f>
        <v>0.55000000000000004</v>
      </c>
      <c r="P245" s="991">
        <v>2</v>
      </c>
      <c r="Q245" s="992">
        <f>P245/P247</f>
        <v>0.2</v>
      </c>
      <c r="R245" s="987">
        <f t="shared" si="40"/>
        <v>333</v>
      </c>
    </row>
    <row r="246" spans="1:18" s="203" customFormat="1" ht="15.75" hidden="1" thickBot="1" x14ac:dyDescent="0.3">
      <c r="A246" s="722" t="s">
        <v>117</v>
      </c>
      <c r="B246" s="993">
        <v>20</v>
      </c>
      <c r="C246" s="994">
        <f>B246/B247</f>
        <v>9.4206311822892137E-3</v>
      </c>
      <c r="D246" s="993">
        <v>0</v>
      </c>
      <c r="E246" s="994">
        <f>D246/D247</f>
        <v>0</v>
      </c>
      <c r="F246" s="993">
        <v>10</v>
      </c>
      <c r="G246" s="994">
        <f>F246/F247</f>
        <v>6.4977257959714096E-3</v>
      </c>
      <c r="H246" s="993">
        <v>4</v>
      </c>
      <c r="I246" s="994">
        <f>H246/H247</f>
        <v>1.0416666666666666E-2</v>
      </c>
      <c r="J246" s="993">
        <v>353</v>
      </c>
      <c r="K246" s="994">
        <f>J246/J247</f>
        <v>1</v>
      </c>
      <c r="L246" s="993">
        <v>0</v>
      </c>
      <c r="M246" s="994">
        <f>L246/L247</f>
        <v>0</v>
      </c>
      <c r="N246" s="993">
        <v>3</v>
      </c>
      <c r="O246" s="994">
        <f>N246/N247</f>
        <v>0.15</v>
      </c>
      <c r="P246" s="993">
        <v>0</v>
      </c>
      <c r="Q246" s="994">
        <f>P246/P247</f>
        <v>0</v>
      </c>
      <c r="R246" s="988">
        <f t="shared" si="40"/>
        <v>390</v>
      </c>
    </row>
    <row r="247" spans="1:18" s="203" customFormat="1" ht="16.5" hidden="1" thickTop="1" thickBot="1" x14ac:dyDescent="0.3">
      <c r="A247" s="128" t="s">
        <v>164</v>
      </c>
      <c r="B247" s="984">
        <f t="shared" ref="B247:Q247" si="41">SUM(B239:B246)</f>
        <v>2123</v>
      </c>
      <c r="C247" s="985">
        <f t="shared" si="41"/>
        <v>1.0012100800753649</v>
      </c>
      <c r="D247" s="984">
        <f t="shared" si="41"/>
        <v>13</v>
      </c>
      <c r="E247" s="985">
        <f t="shared" si="41"/>
        <v>0.9994615384615384</v>
      </c>
      <c r="F247" s="984">
        <f t="shared" si="41"/>
        <v>1539</v>
      </c>
      <c r="G247" s="985">
        <f t="shared" si="41"/>
        <v>1.0005932423651722</v>
      </c>
      <c r="H247" s="984">
        <f t="shared" si="41"/>
        <v>384</v>
      </c>
      <c r="I247" s="985">
        <f t="shared" si="41"/>
        <v>1</v>
      </c>
      <c r="J247" s="984">
        <f t="shared" si="41"/>
        <v>353</v>
      </c>
      <c r="K247" s="985">
        <f t="shared" si="41"/>
        <v>1</v>
      </c>
      <c r="L247" s="984">
        <f t="shared" si="41"/>
        <v>71</v>
      </c>
      <c r="M247" s="985">
        <f t="shared" si="41"/>
        <v>0.99881690140845081</v>
      </c>
      <c r="N247" s="984">
        <f t="shared" si="41"/>
        <v>20</v>
      </c>
      <c r="O247" s="985">
        <f t="shared" si="41"/>
        <v>1</v>
      </c>
      <c r="P247" s="984">
        <f t="shared" si="41"/>
        <v>10</v>
      </c>
      <c r="Q247" s="985">
        <f t="shared" si="41"/>
        <v>1</v>
      </c>
      <c r="R247" s="984">
        <f>SUM(B247,D247,F247,H247,J247,L247,N247,P247)</f>
        <v>4513</v>
      </c>
    </row>
    <row r="248" spans="1:18" s="30" customFormat="1" ht="15.75" hidden="1" thickBot="1" x14ac:dyDescent="0.3">
      <c r="A248" s="2163" t="s">
        <v>452</v>
      </c>
      <c r="B248" s="2164"/>
      <c r="C248" s="2164"/>
      <c r="D248" s="2164"/>
      <c r="E248" s="2164"/>
      <c r="F248" s="2164"/>
      <c r="G248" s="2164"/>
      <c r="H248" s="2164"/>
      <c r="I248" s="2164"/>
      <c r="J248" s="2164"/>
      <c r="K248" s="2164"/>
      <c r="L248" s="2164"/>
      <c r="M248" s="2164"/>
      <c r="N248" s="2164"/>
      <c r="O248" s="2164"/>
      <c r="P248" s="2164"/>
      <c r="Q248" s="2164"/>
      <c r="R248" s="2164"/>
    </row>
    <row r="249" spans="1:18" s="203" customFormat="1" hidden="1" x14ac:dyDescent="0.25">
      <c r="A249" s="105" t="s">
        <v>118</v>
      </c>
      <c r="B249" s="454">
        <v>378</v>
      </c>
      <c r="C249" s="455">
        <f>SUM(B249/B255)</f>
        <v>0.17804992934526614</v>
      </c>
      <c r="D249" s="454">
        <v>2</v>
      </c>
      <c r="E249" s="455">
        <f>SUM(D249/D255)</f>
        <v>0.15384615384615385</v>
      </c>
      <c r="F249" s="454">
        <v>257</v>
      </c>
      <c r="G249" s="455">
        <f>SUM(F249/F255)</f>
        <v>0.16699155295646523</v>
      </c>
      <c r="H249" s="454">
        <v>57</v>
      </c>
      <c r="I249" s="455">
        <f>SUM(H249/H255)</f>
        <v>0.1484375</v>
      </c>
      <c r="J249" s="454">
        <v>70</v>
      </c>
      <c r="K249" s="455">
        <f>SUM(J249/J255)</f>
        <v>0.19830028328611898</v>
      </c>
      <c r="L249" s="454">
        <v>5</v>
      </c>
      <c r="M249" s="455">
        <f>SUM(L249/L255)</f>
        <v>7.0422535211267609E-2</v>
      </c>
      <c r="N249" s="454">
        <v>3</v>
      </c>
      <c r="O249" s="455">
        <f>SUM(N249/N255)</f>
        <v>0.15</v>
      </c>
      <c r="P249" s="454">
        <v>5</v>
      </c>
      <c r="Q249" s="459">
        <f>SUM(P249/P255)</f>
        <v>0.5</v>
      </c>
      <c r="R249" s="986">
        <f t="shared" ref="R249:R254" si="42">SUM(B249,D249,F249,H249,J249,L249,N249,P249)</f>
        <v>777</v>
      </c>
    </row>
    <row r="250" spans="1:18" s="203" customFormat="1" hidden="1" x14ac:dyDescent="0.25">
      <c r="A250" s="102" t="s">
        <v>119</v>
      </c>
      <c r="B250" s="458">
        <v>157</v>
      </c>
      <c r="C250" s="459">
        <f>SUM(B250/B255)</f>
        <v>7.395195478097033E-2</v>
      </c>
      <c r="D250" s="458">
        <v>2</v>
      </c>
      <c r="E250" s="459">
        <f>SUM(D250/D255)</f>
        <v>0.15384615384615385</v>
      </c>
      <c r="F250" s="458">
        <v>110</v>
      </c>
      <c r="G250" s="459">
        <v>7.1999999999999995E-2</v>
      </c>
      <c r="H250" s="458">
        <v>41</v>
      </c>
      <c r="I250" s="459">
        <f>SUM(H250/H255)</f>
        <v>0.10677083333333333</v>
      </c>
      <c r="J250" s="458">
        <v>24</v>
      </c>
      <c r="K250" s="459">
        <f>SUM(J250/J255)</f>
        <v>6.79886685552408E-2</v>
      </c>
      <c r="L250" s="458">
        <v>31</v>
      </c>
      <c r="M250" s="459">
        <v>0.436</v>
      </c>
      <c r="N250" s="458">
        <v>1</v>
      </c>
      <c r="O250" s="459">
        <f>SUM(N250/N255)</f>
        <v>0.05</v>
      </c>
      <c r="P250" s="458">
        <v>1</v>
      </c>
      <c r="Q250" s="459">
        <f>SUM(P250/P255)</f>
        <v>0.1</v>
      </c>
      <c r="R250" s="987">
        <f t="shared" si="42"/>
        <v>367</v>
      </c>
    </row>
    <row r="251" spans="1:18" s="203" customFormat="1" hidden="1" x14ac:dyDescent="0.25">
      <c r="A251" s="102" t="s">
        <v>120</v>
      </c>
      <c r="B251" s="458">
        <v>34</v>
      </c>
      <c r="C251" s="459">
        <f>SUM(B251/B255)</f>
        <v>1.6015073009891662E-2</v>
      </c>
      <c r="D251" s="458">
        <v>0</v>
      </c>
      <c r="E251" s="459">
        <f>SUM(D251/D255)</f>
        <v>0</v>
      </c>
      <c r="F251" s="458">
        <v>19</v>
      </c>
      <c r="G251" s="459">
        <f>SUM(F251/F255)</f>
        <v>1.2345679012345678E-2</v>
      </c>
      <c r="H251" s="458">
        <v>10</v>
      </c>
      <c r="I251" s="459">
        <f>SUM(H251/H255)</f>
        <v>2.6041666666666668E-2</v>
      </c>
      <c r="J251" s="458">
        <v>4</v>
      </c>
      <c r="K251" s="459">
        <f>SUM(J251/J255)</f>
        <v>1.1331444759206799E-2</v>
      </c>
      <c r="L251" s="458">
        <v>0</v>
      </c>
      <c r="M251" s="459">
        <f>SUM(L251/L255)</f>
        <v>0</v>
      </c>
      <c r="N251" s="458">
        <v>0</v>
      </c>
      <c r="O251" s="459">
        <f>SUM(N251/N255)</f>
        <v>0</v>
      </c>
      <c r="P251" s="458">
        <v>0</v>
      </c>
      <c r="Q251" s="459">
        <f>SUM(P251/P255)</f>
        <v>0</v>
      </c>
      <c r="R251" s="987">
        <f t="shared" si="42"/>
        <v>67</v>
      </c>
    </row>
    <row r="252" spans="1:18" s="203" customFormat="1" hidden="1" x14ac:dyDescent="0.25">
      <c r="A252" s="102" t="s">
        <v>121</v>
      </c>
      <c r="B252" s="458">
        <v>660</v>
      </c>
      <c r="C252" s="459">
        <f>SUM(B252/B255)</f>
        <v>0.31088082901554404</v>
      </c>
      <c r="D252" s="458">
        <v>5</v>
      </c>
      <c r="E252" s="459">
        <v>0.38400000000000001</v>
      </c>
      <c r="F252" s="458">
        <v>542</v>
      </c>
      <c r="G252" s="459">
        <f>SUM(F252/F255)</f>
        <v>0.3521767381416504</v>
      </c>
      <c r="H252" s="458">
        <v>151</v>
      </c>
      <c r="I252" s="459">
        <f>SUM(H252/H255)</f>
        <v>0.39322916666666669</v>
      </c>
      <c r="J252" s="458">
        <v>120</v>
      </c>
      <c r="K252" s="459">
        <f>SUM(J252/J255)</f>
        <v>0.33994334277620397</v>
      </c>
      <c r="L252" s="458">
        <v>6</v>
      </c>
      <c r="M252" s="459">
        <f>SUM(L252/L255)</f>
        <v>8.4507042253521125E-2</v>
      </c>
      <c r="N252" s="458">
        <v>10</v>
      </c>
      <c r="O252" s="459">
        <f>SUM(N252/N255)</f>
        <v>0.5</v>
      </c>
      <c r="P252" s="458">
        <v>3</v>
      </c>
      <c r="Q252" s="459">
        <f>SUM(P252/P255)</f>
        <v>0.3</v>
      </c>
      <c r="R252" s="987">
        <f t="shared" si="42"/>
        <v>1497</v>
      </c>
    </row>
    <row r="253" spans="1:18" s="203" customFormat="1" hidden="1" x14ac:dyDescent="0.25">
      <c r="A253" s="102" t="s">
        <v>341</v>
      </c>
      <c r="B253" s="458">
        <v>714</v>
      </c>
      <c r="C253" s="459">
        <f>SUM(B253/B255)</f>
        <v>0.33631653320772492</v>
      </c>
      <c r="D253" s="458">
        <v>2</v>
      </c>
      <c r="E253" s="459">
        <f>SUM(D253/D255)</f>
        <v>0.15384615384615385</v>
      </c>
      <c r="F253" s="458">
        <v>491</v>
      </c>
      <c r="G253" s="459">
        <f>SUM(F253/F255)</f>
        <v>0.31903833658219621</v>
      </c>
      <c r="H253" s="458">
        <v>106</v>
      </c>
      <c r="I253" s="459">
        <f>SUM(H253/H255)</f>
        <v>0.27604166666666669</v>
      </c>
      <c r="J253" s="458">
        <v>126</v>
      </c>
      <c r="K253" s="459">
        <v>0.35799999999999998</v>
      </c>
      <c r="L253" s="458">
        <v>21</v>
      </c>
      <c r="M253" s="459">
        <f>SUM(L253/L255)</f>
        <v>0.29577464788732394</v>
      </c>
      <c r="N253" s="458">
        <v>4</v>
      </c>
      <c r="O253" s="459">
        <f>SUM(N253/N255)</f>
        <v>0.2</v>
      </c>
      <c r="P253" s="1181">
        <v>0</v>
      </c>
      <c r="Q253" s="459">
        <f>SUM(P253/P255)</f>
        <v>0</v>
      </c>
      <c r="R253" s="987">
        <f t="shared" si="42"/>
        <v>1464</v>
      </c>
    </row>
    <row r="254" spans="1:18" s="203" customFormat="1" ht="15.75" hidden="1" thickBot="1" x14ac:dyDescent="0.3">
      <c r="A254" s="103" t="s">
        <v>123</v>
      </c>
      <c r="B254" s="462">
        <v>180</v>
      </c>
      <c r="C254" s="463">
        <f>SUM(B254/B255)</f>
        <v>8.478568064060292E-2</v>
      </c>
      <c r="D254" s="462">
        <v>2</v>
      </c>
      <c r="E254" s="463">
        <f>SUM(D254/D255)</f>
        <v>0.15384615384615385</v>
      </c>
      <c r="F254" s="462">
        <v>120</v>
      </c>
      <c r="G254" s="463">
        <f>SUM(F254/F255)</f>
        <v>7.7972709551656916E-2</v>
      </c>
      <c r="H254" s="462">
        <v>19</v>
      </c>
      <c r="I254" s="463">
        <f>SUM(H254/H255)</f>
        <v>4.9479166666666664E-2</v>
      </c>
      <c r="J254" s="462">
        <v>9</v>
      </c>
      <c r="K254" s="463">
        <f>SUM(J254/J255)</f>
        <v>2.5495750708215296E-2</v>
      </c>
      <c r="L254" s="462">
        <v>8</v>
      </c>
      <c r="M254" s="463">
        <f>SUM(L254/L255)</f>
        <v>0.11267605633802817</v>
      </c>
      <c r="N254" s="462">
        <v>2</v>
      </c>
      <c r="O254" s="463">
        <f>SUM(N254/N255)</f>
        <v>0.1</v>
      </c>
      <c r="P254" s="462">
        <v>1</v>
      </c>
      <c r="Q254" s="463">
        <f>SUM(P254/P255)</f>
        <v>0.1</v>
      </c>
      <c r="R254" s="988">
        <f t="shared" si="42"/>
        <v>341</v>
      </c>
    </row>
    <row r="255" spans="1:18" s="203" customFormat="1" ht="16.5" hidden="1" thickTop="1" thickBot="1" x14ac:dyDescent="0.3">
      <c r="A255" s="128" t="s">
        <v>164</v>
      </c>
      <c r="B255" s="984">
        <f t="shared" ref="B255:Q255" si="43">SUM(B249:B254)</f>
        <v>2123</v>
      </c>
      <c r="C255" s="985">
        <f t="shared" si="43"/>
        <v>1</v>
      </c>
      <c r="D255" s="984">
        <f t="shared" si="43"/>
        <v>13</v>
      </c>
      <c r="E255" s="985">
        <f t="shared" si="43"/>
        <v>0.99938461538461543</v>
      </c>
      <c r="F255" s="984">
        <f t="shared" si="43"/>
        <v>1539</v>
      </c>
      <c r="G255" s="985">
        <f t="shared" si="43"/>
        <v>1.0005250162443144</v>
      </c>
      <c r="H255" s="984">
        <f t="shared" si="43"/>
        <v>384</v>
      </c>
      <c r="I255" s="985">
        <f t="shared" si="43"/>
        <v>1.0000000000000002</v>
      </c>
      <c r="J255" s="984">
        <f t="shared" si="43"/>
        <v>353</v>
      </c>
      <c r="K255" s="985">
        <f t="shared" si="43"/>
        <v>1.0010594900849858</v>
      </c>
      <c r="L255" s="984">
        <f t="shared" si="43"/>
        <v>71</v>
      </c>
      <c r="M255" s="985">
        <f t="shared" si="43"/>
        <v>0.99938028169014081</v>
      </c>
      <c r="N255" s="984">
        <f t="shared" si="43"/>
        <v>20</v>
      </c>
      <c r="O255" s="985">
        <f t="shared" si="43"/>
        <v>0.99999999999999989</v>
      </c>
      <c r="P255" s="984">
        <f t="shared" si="43"/>
        <v>10</v>
      </c>
      <c r="Q255" s="985">
        <f t="shared" si="43"/>
        <v>0.99999999999999989</v>
      </c>
      <c r="R255" s="984">
        <f>SUM(B255,D255,F255,H255,J255,L255,N255,P255)</f>
        <v>4513</v>
      </c>
    </row>
    <row r="256" spans="1:18" s="203" customFormat="1" ht="15.75" hidden="1" customHeight="1" thickBot="1" x14ac:dyDescent="0.3">
      <c r="A256" s="2163" t="s">
        <v>453</v>
      </c>
      <c r="B256" s="2164"/>
      <c r="C256" s="2164"/>
      <c r="D256" s="2164"/>
      <c r="E256" s="2164"/>
      <c r="F256" s="2164"/>
      <c r="G256" s="2164"/>
      <c r="H256" s="2164"/>
      <c r="I256" s="2164"/>
      <c r="J256" s="2164"/>
      <c r="K256" s="2164"/>
      <c r="L256" s="2164"/>
      <c r="M256" s="2164"/>
      <c r="N256" s="2164"/>
      <c r="O256" s="2164"/>
      <c r="P256" s="2164"/>
      <c r="Q256" s="2164"/>
      <c r="R256" s="2164"/>
    </row>
    <row r="257" spans="1:18" s="203" customFormat="1" hidden="1" x14ac:dyDescent="0.25">
      <c r="A257" s="95" t="s">
        <v>143</v>
      </c>
      <c r="B257" s="454">
        <v>1570</v>
      </c>
      <c r="C257" s="455">
        <v>0.74099999999999999</v>
      </c>
      <c r="D257" s="454">
        <v>8</v>
      </c>
      <c r="E257" s="455">
        <f>SUM(D257/D263)</f>
        <v>0.61538461538461542</v>
      </c>
      <c r="F257" s="454">
        <v>782</v>
      </c>
      <c r="G257" s="455">
        <f>SUM(F257/F263)</f>
        <v>0.50812215724496423</v>
      </c>
      <c r="H257" s="454">
        <v>303</v>
      </c>
      <c r="I257" s="455">
        <f>SUM(H257/H263)</f>
        <v>0.7890625</v>
      </c>
      <c r="J257" s="454">
        <v>255</v>
      </c>
      <c r="K257" s="455">
        <f>SUM(J257/J263)</f>
        <v>0.72237960339943341</v>
      </c>
      <c r="L257" s="454">
        <v>49</v>
      </c>
      <c r="M257" s="455">
        <f>SUM(L257/L263)</f>
        <v>0.6901408450704225</v>
      </c>
      <c r="N257" s="454">
        <v>12</v>
      </c>
      <c r="O257" s="455">
        <f>SUM(N257/N263)</f>
        <v>0.6</v>
      </c>
      <c r="P257" s="1183">
        <v>8</v>
      </c>
      <c r="Q257" s="455">
        <f>SUM(P257/P263)</f>
        <v>0.8</v>
      </c>
      <c r="R257" s="986">
        <f t="shared" ref="R257:R262" si="44">SUM(B257,D257,F257,H257,J257,L257,N257,P257)</f>
        <v>2987</v>
      </c>
    </row>
    <row r="258" spans="1:18" s="203" customFormat="1" hidden="1" x14ac:dyDescent="0.25">
      <c r="A258" s="96" t="s">
        <v>144</v>
      </c>
      <c r="B258" s="458">
        <v>400</v>
      </c>
      <c r="C258" s="459">
        <f>SUM(B258/B263)</f>
        <v>0.18841262364578426</v>
      </c>
      <c r="D258" s="458">
        <v>2</v>
      </c>
      <c r="E258" s="459">
        <f>SUM(D258/D263)</f>
        <v>0.15384615384615385</v>
      </c>
      <c r="F258" s="458">
        <v>554</v>
      </c>
      <c r="G258" s="459">
        <f>SUM(F258/F263)</f>
        <v>0.35997400909681609</v>
      </c>
      <c r="H258" s="458">
        <v>74</v>
      </c>
      <c r="I258" s="459">
        <f>SUM(H258/H263)</f>
        <v>0.19270833333333334</v>
      </c>
      <c r="J258" s="458">
        <v>68</v>
      </c>
      <c r="K258" s="459">
        <f>SUM(J258/J263)</f>
        <v>0.19263456090651557</v>
      </c>
      <c r="L258" s="458">
        <v>14</v>
      </c>
      <c r="M258" s="459">
        <f>SUM(L258/L263)</f>
        <v>0.19718309859154928</v>
      </c>
      <c r="N258" s="458">
        <v>4</v>
      </c>
      <c r="O258" s="459">
        <f>SUM(N258/N263)</f>
        <v>0.2</v>
      </c>
      <c r="P258" s="458">
        <v>1</v>
      </c>
      <c r="Q258" s="459">
        <f>SUM(P258/P263)</f>
        <v>0.1</v>
      </c>
      <c r="R258" s="987">
        <f t="shared" si="44"/>
        <v>1117</v>
      </c>
    </row>
    <row r="259" spans="1:18" s="203" customFormat="1" hidden="1" x14ac:dyDescent="0.25">
      <c r="A259" s="96" t="s">
        <v>145</v>
      </c>
      <c r="B259" s="458">
        <v>122</v>
      </c>
      <c r="C259" s="459">
        <f>SUM(B259/B263)</f>
        <v>5.7465850211964202E-2</v>
      </c>
      <c r="D259" s="458">
        <v>3</v>
      </c>
      <c r="E259" s="459">
        <f>SUM(D259/D263)</f>
        <v>0.23076923076923078</v>
      </c>
      <c r="F259" s="458">
        <v>179</v>
      </c>
      <c r="G259" s="459">
        <f>SUM(F259/F263)</f>
        <v>0.11630929174788823</v>
      </c>
      <c r="H259" s="458">
        <v>5</v>
      </c>
      <c r="I259" s="459">
        <f>SUM(H259/H263)</f>
        <v>1.3020833333333334E-2</v>
      </c>
      <c r="J259" s="458">
        <v>12</v>
      </c>
      <c r="K259" s="459">
        <f>SUM(J259/J263)</f>
        <v>3.39943342776204E-2</v>
      </c>
      <c r="L259" s="458">
        <v>7</v>
      </c>
      <c r="M259" s="459">
        <f>SUM(L259/L263)</f>
        <v>9.8591549295774641E-2</v>
      </c>
      <c r="N259" s="458">
        <v>3</v>
      </c>
      <c r="O259" s="459">
        <f>SUM(N259/N263)</f>
        <v>0.15</v>
      </c>
      <c r="P259" s="458">
        <v>1</v>
      </c>
      <c r="Q259" s="459">
        <f>SUM(P259/P263)</f>
        <v>0.1</v>
      </c>
      <c r="R259" s="987">
        <f t="shared" si="44"/>
        <v>332</v>
      </c>
    </row>
    <row r="260" spans="1:18" s="203" customFormat="1" hidden="1" x14ac:dyDescent="0.25">
      <c r="A260" s="96" t="s">
        <v>146</v>
      </c>
      <c r="B260" s="458">
        <v>21</v>
      </c>
      <c r="C260" s="459">
        <f>SUM(B260/B263)</f>
        <v>9.8916627414036735E-3</v>
      </c>
      <c r="D260" s="458">
        <v>0</v>
      </c>
      <c r="E260" s="459">
        <f>SUM(D260/D263)</f>
        <v>0</v>
      </c>
      <c r="F260" s="458">
        <v>18</v>
      </c>
      <c r="G260" s="459">
        <f>SUM(F260/F263)</f>
        <v>1.1695906432748537E-2</v>
      </c>
      <c r="H260" s="458">
        <v>2</v>
      </c>
      <c r="I260" s="459">
        <f>SUM(H260/H263)</f>
        <v>5.208333333333333E-3</v>
      </c>
      <c r="J260" s="458">
        <v>7</v>
      </c>
      <c r="K260" s="459">
        <f>SUM(J260/J263)</f>
        <v>1.9830028328611898E-2</v>
      </c>
      <c r="L260" s="458">
        <v>1</v>
      </c>
      <c r="M260" s="459">
        <f>SUM(L260/L263)</f>
        <v>1.4084507042253521E-2</v>
      </c>
      <c r="N260" s="458">
        <v>1</v>
      </c>
      <c r="O260" s="459">
        <f>SUM(N260/N263)</f>
        <v>0.05</v>
      </c>
      <c r="P260" s="458">
        <v>0</v>
      </c>
      <c r="Q260" s="459">
        <f>SUM(P260/P263)</f>
        <v>0</v>
      </c>
      <c r="R260" s="987">
        <f t="shared" si="44"/>
        <v>50</v>
      </c>
    </row>
    <row r="261" spans="1:18" s="203" customFormat="1" hidden="1" x14ac:dyDescent="0.25">
      <c r="A261" s="96" t="s">
        <v>147</v>
      </c>
      <c r="B261" s="458">
        <v>5</v>
      </c>
      <c r="C261" s="459">
        <f>SUM(B261/B263)</f>
        <v>2.3551577955723034E-3</v>
      </c>
      <c r="D261" s="458">
        <v>0</v>
      </c>
      <c r="E261" s="459">
        <f>SUM(D261/D263)</f>
        <v>0</v>
      </c>
      <c r="F261" s="458">
        <v>6</v>
      </c>
      <c r="G261" s="459">
        <f>SUM(F261/F263)</f>
        <v>3.8986354775828458E-3</v>
      </c>
      <c r="H261" s="458">
        <v>0</v>
      </c>
      <c r="I261" s="459">
        <f>SUM(H261/H263)</f>
        <v>0</v>
      </c>
      <c r="J261" s="458">
        <v>4</v>
      </c>
      <c r="K261" s="459">
        <f>SUM(J261/J263)</f>
        <v>1.1331444759206799E-2</v>
      </c>
      <c r="L261" s="458">
        <v>0</v>
      </c>
      <c r="M261" s="459">
        <f>SUM(L261/L263)</f>
        <v>0</v>
      </c>
      <c r="N261" s="458">
        <v>0</v>
      </c>
      <c r="O261" s="459">
        <f>SUM(N261/N263)</f>
        <v>0</v>
      </c>
      <c r="P261" s="458">
        <v>0</v>
      </c>
      <c r="Q261" s="459">
        <f>SUM(P261/P263)</f>
        <v>0</v>
      </c>
      <c r="R261" s="987">
        <f t="shared" si="44"/>
        <v>15</v>
      </c>
    </row>
    <row r="262" spans="1:18" s="203" customFormat="1" ht="15.75" hidden="1" thickBot="1" x14ac:dyDescent="0.3">
      <c r="A262" s="114" t="s">
        <v>148</v>
      </c>
      <c r="B262" s="462">
        <v>5</v>
      </c>
      <c r="C262" s="463">
        <f>SUM(B262/B263)</f>
        <v>2.3551577955723034E-3</v>
      </c>
      <c r="D262" s="462">
        <v>0</v>
      </c>
      <c r="E262" s="463">
        <f>SUM(D262/D263)</f>
        <v>0</v>
      </c>
      <c r="F262" s="462">
        <v>0</v>
      </c>
      <c r="G262" s="463">
        <f>SUM(F262/F263)</f>
        <v>0</v>
      </c>
      <c r="H262" s="462">
        <v>0</v>
      </c>
      <c r="I262" s="463">
        <f>SUM(H262/H263)</f>
        <v>0</v>
      </c>
      <c r="J262" s="462">
        <v>7</v>
      </c>
      <c r="K262" s="463">
        <f>SUM(J262/J263)</f>
        <v>1.9830028328611898E-2</v>
      </c>
      <c r="L262" s="462">
        <v>0</v>
      </c>
      <c r="M262" s="463">
        <f>SUM(L262/L263)</f>
        <v>0</v>
      </c>
      <c r="N262" s="462">
        <v>0</v>
      </c>
      <c r="O262" s="463">
        <f>SUM(N262/N263)</f>
        <v>0</v>
      </c>
      <c r="P262" s="462">
        <v>0</v>
      </c>
      <c r="Q262" s="463">
        <f>SUM(P262/P263)</f>
        <v>0</v>
      </c>
      <c r="R262" s="988">
        <f t="shared" si="44"/>
        <v>12</v>
      </c>
    </row>
    <row r="263" spans="1:18" s="203" customFormat="1" ht="16.5" hidden="1" thickTop="1" thickBot="1" x14ac:dyDescent="0.3">
      <c r="A263" s="128" t="s">
        <v>164</v>
      </c>
      <c r="B263" s="984">
        <f t="shared" ref="B263:R263" si="45">SUM(B257:B262)</f>
        <v>2123</v>
      </c>
      <c r="C263" s="985">
        <f t="shared" si="45"/>
        <v>1.0014804521902967</v>
      </c>
      <c r="D263" s="984">
        <f t="shared" si="45"/>
        <v>13</v>
      </c>
      <c r="E263" s="985">
        <f t="shared" si="45"/>
        <v>1</v>
      </c>
      <c r="F263" s="984">
        <f t="shared" si="45"/>
        <v>1539</v>
      </c>
      <c r="G263" s="985">
        <f t="shared" si="45"/>
        <v>1</v>
      </c>
      <c r="H263" s="984">
        <f t="shared" si="45"/>
        <v>384</v>
      </c>
      <c r="I263" s="985">
        <f t="shared" si="45"/>
        <v>1</v>
      </c>
      <c r="J263" s="984">
        <f t="shared" si="45"/>
        <v>353</v>
      </c>
      <c r="K263" s="985">
        <f t="shared" si="45"/>
        <v>1</v>
      </c>
      <c r="L263" s="984">
        <f t="shared" si="45"/>
        <v>71</v>
      </c>
      <c r="M263" s="985">
        <f t="shared" si="45"/>
        <v>0.99999999999999989</v>
      </c>
      <c r="N263" s="984">
        <f t="shared" si="45"/>
        <v>20</v>
      </c>
      <c r="O263" s="985">
        <f t="shared" si="45"/>
        <v>1</v>
      </c>
      <c r="P263" s="984">
        <f t="shared" si="45"/>
        <v>10</v>
      </c>
      <c r="Q263" s="985">
        <f t="shared" si="45"/>
        <v>1</v>
      </c>
      <c r="R263" s="984">
        <f t="shared" si="45"/>
        <v>4513</v>
      </c>
    </row>
    <row r="264" spans="1:18" s="203" customFormat="1" ht="15.75" hidden="1" customHeight="1" thickBot="1" x14ac:dyDescent="0.3">
      <c r="A264" s="2163" t="s">
        <v>263</v>
      </c>
      <c r="B264" s="2164"/>
      <c r="C264" s="2164"/>
      <c r="D264" s="2164"/>
      <c r="E264" s="2164"/>
      <c r="F264" s="2164"/>
      <c r="G264" s="2164"/>
      <c r="H264" s="2164"/>
      <c r="I264" s="2164"/>
      <c r="J264" s="2164"/>
      <c r="K264" s="2164"/>
      <c r="L264" s="2164"/>
      <c r="M264" s="2164"/>
      <c r="N264" s="2164"/>
      <c r="O264" s="2164"/>
      <c r="P264" s="2164"/>
      <c r="Q264" s="2164"/>
      <c r="R264" s="2164"/>
    </row>
    <row r="265" spans="1:18" s="203" customFormat="1" hidden="1" x14ac:dyDescent="0.25">
      <c r="A265" s="95" t="s">
        <v>396</v>
      </c>
      <c r="B265" s="458">
        <v>66</v>
      </c>
      <c r="C265" s="466">
        <f>SUM(B265/B269)</f>
        <v>3.1088082901554404E-2</v>
      </c>
      <c r="D265" s="458">
        <v>1</v>
      </c>
      <c r="E265" s="466">
        <f>SUM(D265/D269)</f>
        <v>7.6923076923076927E-2</v>
      </c>
      <c r="F265" s="458">
        <v>0</v>
      </c>
      <c r="G265" s="466">
        <f>SUM(F265/F269)</f>
        <v>0</v>
      </c>
      <c r="H265" s="458">
        <v>4</v>
      </c>
      <c r="I265" s="466">
        <f>SUM(H265/H269)</f>
        <v>1.0416666666666666E-2</v>
      </c>
      <c r="J265" s="458">
        <v>0</v>
      </c>
      <c r="K265" s="466">
        <f>SUM(J265/J269)</f>
        <v>0</v>
      </c>
      <c r="L265" s="458">
        <v>4</v>
      </c>
      <c r="M265" s="466">
        <f>SUM(L265/L269)</f>
        <v>5.6338028169014086E-2</v>
      </c>
      <c r="N265" s="458">
        <v>0</v>
      </c>
      <c r="O265" s="466">
        <f>SUM(N265/N269)</f>
        <v>0</v>
      </c>
      <c r="P265" s="458">
        <v>0</v>
      </c>
      <c r="Q265" s="466">
        <f>SUM(P265/P269)</f>
        <v>0</v>
      </c>
      <c r="R265" s="649">
        <f>SUM(B265,D265,F265,H265,J265,L265,N265,P265)</f>
        <v>75</v>
      </c>
    </row>
    <row r="266" spans="1:18" s="203" customFormat="1" hidden="1" x14ac:dyDescent="0.25">
      <c r="A266" s="96" t="s">
        <v>318</v>
      </c>
      <c r="B266" s="458">
        <v>1101</v>
      </c>
      <c r="C266" s="470">
        <v>0.51800000000000002</v>
      </c>
      <c r="D266" s="458">
        <v>8</v>
      </c>
      <c r="E266" s="470">
        <f>SUM(D266/D269)</f>
        <v>0.61538461538461542</v>
      </c>
      <c r="F266" s="458">
        <v>40</v>
      </c>
      <c r="G266" s="470">
        <f>SUM(F266/F269)</f>
        <v>2.5990903183885639E-2</v>
      </c>
      <c r="H266" s="458">
        <v>117</v>
      </c>
      <c r="I266" s="470">
        <f>SUM(H266/H269)</f>
        <v>0.3046875</v>
      </c>
      <c r="J266" s="458">
        <v>51</v>
      </c>
      <c r="K266" s="470">
        <f>SUM(J266/J269)</f>
        <v>0.14447592067988668</v>
      </c>
      <c r="L266" s="458">
        <v>60</v>
      </c>
      <c r="M266" s="470">
        <f>SUM(L266/L269)</f>
        <v>0.84507042253521125</v>
      </c>
      <c r="N266" s="458">
        <v>11</v>
      </c>
      <c r="O266" s="470">
        <f>SUM(N266/N269)</f>
        <v>0.55000000000000004</v>
      </c>
      <c r="P266" s="458">
        <v>6</v>
      </c>
      <c r="Q266" s="470">
        <f>SUM(P266/P269)</f>
        <v>0.6</v>
      </c>
      <c r="R266" s="469">
        <f>SUM(B266,D266,F266,H266,J266,L266,N266,P266)</f>
        <v>1394</v>
      </c>
    </row>
    <row r="267" spans="1:18" s="203" customFormat="1" hidden="1" x14ac:dyDescent="0.25">
      <c r="A267" s="96" t="s">
        <v>319</v>
      </c>
      <c r="B267" s="458">
        <v>666</v>
      </c>
      <c r="C267" s="470">
        <f>SUM(B267/B269)</f>
        <v>0.31370701837023079</v>
      </c>
      <c r="D267" s="458">
        <v>3</v>
      </c>
      <c r="E267" s="470">
        <f>SUM(D267/D269)</f>
        <v>0.23076923076923078</v>
      </c>
      <c r="F267" s="458">
        <v>520</v>
      </c>
      <c r="G267" s="470">
        <f>SUM(F267/F269)</f>
        <v>0.3378817413905133</v>
      </c>
      <c r="H267" s="458">
        <v>162</v>
      </c>
      <c r="I267" s="470">
        <f>SUM(H267/H269)</f>
        <v>0.421875</v>
      </c>
      <c r="J267" s="458">
        <v>77</v>
      </c>
      <c r="K267" s="470">
        <f>SUM(J267/J269)</f>
        <v>0.21813031161473087</v>
      </c>
      <c r="L267" s="458">
        <v>6</v>
      </c>
      <c r="M267" s="470">
        <f>SUM(L267/L269)</f>
        <v>8.4507042253521125E-2</v>
      </c>
      <c r="N267" s="458">
        <v>1</v>
      </c>
      <c r="O267" s="470">
        <f>SUM(N267/N269)</f>
        <v>0.05</v>
      </c>
      <c r="P267" s="1181">
        <v>0</v>
      </c>
      <c r="Q267" s="470">
        <f>SUM(P267/P269)</f>
        <v>0</v>
      </c>
      <c r="R267" s="469">
        <f>SUM(B267,D267,F267,H267,J267,L267,N267,P267)</f>
        <v>1435</v>
      </c>
    </row>
    <row r="268" spans="1:18" s="203" customFormat="1" ht="15.75" hidden="1" thickBot="1" x14ac:dyDescent="0.3">
      <c r="A268" s="114" t="s">
        <v>323</v>
      </c>
      <c r="B268" s="462">
        <v>290</v>
      </c>
      <c r="C268" s="473">
        <f>SUM(B268/B269)</f>
        <v>0.1365991521431936</v>
      </c>
      <c r="D268" s="462">
        <v>1</v>
      </c>
      <c r="E268" s="473">
        <f>SUM(D268/D269)</f>
        <v>7.6923076923076927E-2</v>
      </c>
      <c r="F268" s="462">
        <v>979</v>
      </c>
      <c r="G268" s="473">
        <f>SUM(F268/F269)</f>
        <v>0.63612735542560106</v>
      </c>
      <c r="H268" s="462">
        <v>101</v>
      </c>
      <c r="I268" s="473">
        <f>SUM(H268/H269)</f>
        <v>0.26302083333333331</v>
      </c>
      <c r="J268" s="462">
        <v>225</v>
      </c>
      <c r="K268" s="473">
        <v>0.63800000000000001</v>
      </c>
      <c r="L268" s="462">
        <v>1</v>
      </c>
      <c r="M268" s="473">
        <f>SUM(L268/L269)</f>
        <v>1.4084507042253521E-2</v>
      </c>
      <c r="N268" s="462">
        <v>8</v>
      </c>
      <c r="O268" s="473">
        <f>SUM(N268/N269)</f>
        <v>0.4</v>
      </c>
      <c r="P268" s="1182">
        <v>4</v>
      </c>
      <c r="Q268" s="473">
        <f>SUM(P268/P269)</f>
        <v>0.4</v>
      </c>
      <c r="R268" s="476">
        <f>SUM(B268,D268,F268,H268,J268,L268,N268,P268)</f>
        <v>1609</v>
      </c>
    </row>
    <row r="269" spans="1:18" s="203" customFormat="1" ht="16.5" hidden="1" thickTop="1" thickBot="1" x14ac:dyDescent="0.3">
      <c r="A269" s="128" t="s">
        <v>164</v>
      </c>
      <c r="B269" s="984">
        <f t="shared" ref="B269:R269" si="46">SUM(B265:B268)</f>
        <v>2123</v>
      </c>
      <c r="C269" s="985">
        <f t="shared" si="46"/>
        <v>0.99939425341497878</v>
      </c>
      <c r="D269" s="984">
        <f t="shared" si="46"/>
        <v>13</v>
      </c>
      <c r="E269" s="985">
        <f t="shared" si="46"/>
        <v>1</v>
      </c>
      <c r="F269" s="984">
        <f t="shared" si="46"/>
        <v>1539</v>
      </c>
      <c r="G269" s="985">
        <f t="shared" si="46"/>
        <v>1</v>
      </c>
      <c r="H269" s="984">
        <f t="shared" si="46"/>
        <v>384</v>
      </c>
      <c r="I269" s="985">
        <f t="shared" si="46"/>
        <v>1</v>
      </c>
      <c r="J269" s="984">
        <f t="shared" si="46"/>
        <v>353</v>
      </c>
      <c r="K269" s="985">
        <f t="shared" si="46"/>
        <v>1.0006062322946176</v>
      </c>
      <c r="L269" s="984">
        <f t="shared" si="46"/>
        <v>71</v>
      </c>
      <c r="M269" s="985">
        <f t="shared" si="46"/>
        <v>1</v>
      </c>
      <c r="N269" s="984">
        <f t="shared" si="46"/>
        <v>20</v>
      </c>
      <c r="O269" s="985">
        <f t="shared" si="46"/>
        <v>1</v>
      </c>
      <c r="P269" s="984">
        <f t="shared" si="46"/>
        <v>10</v>
      </c>
      <c r="Q269" s="985">
        <f t="shared" si="46"/>
        <v>1</v>
      </c>
      <c r="R269" s="984">
        <f t="shared" si="46"/>
        <v>4513</v>
      </c>
    </row>
    <row r="270" spans="1:18" s="203" customFormat="1" ht="15.75" hidden="1" thickBot="1" x14ac:dyDescent="0.3">
      <c r="A270" s="2163" t="s">
        <v>454</v>
      </c>
      <c r="B270" s="2164"/>
      <c r="C270" s="2164"/>
      <c r="D270" s="2164"/>
      <c r="E270" s="2164"/>
      <c r="F270" s="2164"/>
      <c r="G270" s="2164"/>
      <c r="H270" s="2164"/>
      <c r="I270" s="2164"/>
      <c r="J270" s="2164"/>
      <c r="K270" s="2164"/>
      <c r="L270" s="2164"/>
      <c r="M270" s="2164"/>
      <c r="N270" s="2164"/>
      <c r="O270" s="2164"/>
      <c r="P270" s="2164"/>
      <c r="Q270" s="2164"/>
      <c r="R270" s="2164"/>
    </row>
    <row r="271" spans="1:18" s="203" customFormat="1" hidden="1" x14ac:dyDescent="0.25">
      <c r="A271" s="113"/>
      <c r="B271" s="255" t="s">
        <v>149</v>
      </c>
      <c r="C271" s="256" t="s">
        <v>150</v>
      </c>
      <c r="D271" s="257" t="s">
        <v>149</v>
      </c>
      <c r="E271" s="258" t="s">
        <v>150</v>
      </c>
      <c r="F271" s="256" t="s">
        <v>149</v>
      </c>
      <c r="G271" s="256" t="s">
        <v>150</v>
      </c>
      <c r="H271" s="257" t="s">
        <v>149</v>
      </c>
      <c r="I271" s="258" t="s">
        <v>150</v>
      </c>
      <c r="J271" s="257" t="s">
        <v>149</v>
      </c>
      <c r="K271" s="258" t="s">
        <v>150</v>
      </c>
      <c r="L271" s="257" t="s">
        <v>149</v>
      </c>
      <c r="M271" s="258" t="s">
        <v>150</v>
      </c>
      <c r="N271" s="257" t="s">
        <v>149</v>
      </c>
      <c r="O271" s="258" t="s">
        <v>150</v>
      </c>
      <c r="P271" s="257" t="s">
        <v>149</v>
      </c>
      <c r="Q271" s="258" t="s">
        <v>150</v>
      </c>
      <c r="R271" s="257" t="s">
        <v>149</v>
      </c>
    </row>
    <row r="272" spans="1:18" s="203" customFormat="1" hidden="1" x14ac:dyDescent="0.25">
      <c r="A272" s="96" t="s">
        <v>151</v>
      </c>
      <c r="B272" s="477">
        <v>7.75</v>
      </c>
      <c r="C272" s="478">
        <v>7</v>
      </c>
      <c r="D272" s="477">
        <v>9.85</v>
      </c>
      <c r="E272" s="479">
        <v>13</v>
      </c>
      <c r="F272" s="480">
        <v>6.21</v>
      </c>
      <c r="G272" s="478">
        <v>5</v>
      </c>
      <c r="H272" s="477">
        <v>10.71</v>
      </c>
      <c r="I272" s="481">
        <v>12</v>
      </c>
      <c r="J272" s="477">
        <v>18.97</v>
      </c>
      <c r="K272" s="481">
        <v>18</v>
      </c>
      <c r="L272" s="477">
        <v>7.18</v>
      </c>
      <c r="M272" s="481">
        <v>6</v>
      </c>
      <c r="N272" s="477">
        <v>15.65</v>
      </c>
      <c r="O272" s="481">
        <v>16</v>
      </c>
      <c r="P272" s="477">
        <v>6</v>
      </c>
      <c r="Q272" s="481">
        <v>3</v>
      </c>
      <c r="R272" s="477">
        <v>8.3800000000000008</v>
      </c>
    </row>
    <row r="273" spans="1:18" s="203" customFormat="1" hidden="1" x14ac:dyDescent="0.25">
      <c r="A273" s="99" t="s">
        <v>152</v>
      </c>
      <c r="B273" s="477">
        <v>1.36</v>
      </c>
      <c r="C273" s="478">
        <v>1</v>
      </c>
      <c r="D273" s="477">
        <v>1.62</v>
      </c>
      <c r="E273" s="479">
        <v>1</v>
      </c>
      <c r="F273" s="480">
        <v>1.64</v>
      </c>
      <c r="G273" s="478">
        <v>1</v>
      </c>
      <c r="H273" s="477">
        <v>1.23</v>
      </c>
      <c r="I273" s="481">
        <v>1</v>
      </c>
      <c r="J273" s="477">
        <v>1.49</v>
      </c>
      <c r="K273" s="481">
        <v>1</v>
      </c>
      <c r="L273" s="477">
        <v>1.44</v>
      </c>
      <c r="M273" s="481">
        <v>1</v>
      </c>
      <c r="N273" s="477">
        <v>1.65</v>
      </c>
      <c r="O273" s="481">
        <v>1</v>
      </c>
      <c r="P273" s="477">
        <v>1.27</v>
      </c>
      <c r="Q273" s="481">
        <v>1</v>
      </c>
      <c r="R273" s="477">
        <v>1.46</v>
      </c>
    </row>
    <row r="274" spans="1:18" s="203" customFormat="1" ht="15.75" hidden="1" thickBot="1" x14ac:dyDescent="0.3">
      <c r="A274" s="98" t="s">
        <v>153</v>
      </c>
      <c r="B274" s="484">
        <v>12.24</v>
      </c>
      <c r="C274" s="485">
        <v>10</v>
      </c>
      <c r="D274" s="484">
        <v>8.23</v>
      </c>
      <c r="E274" s="486">
        <v>3</v>
      </c>
      <c r="F274" s="487">
        <v>29.39</v>
      </c>
      <c r="G274" s="485">
        <v>27</v>
      </c>
      <c r="H274" s="484">
        <v>18.16</v>
      </c>
      <c r="I274" s="488">
        <v>16</v>
      </c>
      <c r="J274" s="484">
        <v>39.369999999999997</v>
      </c>
      <c r="K274" s="488">
        <v>35</v>
      </c>
      <c r="L274" s="484">
        <v>5.04</v>
      </c>
      <c r="M274" s="488">
        <v>3</v>
      </c>
      <c r="N274" s="484">
        <v>17.55</v>
      </c>
      <c r="O274" s="488">
        <v>9</v>
      </c>
      <c r="P274" s="484">
        <v>31.27</v>
      </c>
      <c r="Q274" s="488">
        <v>9</v>
      </c>
      <c r="R274" s="484">
        <v>20.66</v>
      </c>
    </row>
    <row r="275" spans="1:18" s="203" customFormat="1" ht="15.75" hidden="1" thickBot="1" x14ac:dyDescent="0.3">
      <c r="A275" s="109"/>
      <c r="B275" s="2169" t="s">
        <v>491</v>
      </c>
      <c r="C275" s="2170"/>
      <c r="D275" s="2170"/>
      <c r="E275" s="2170"/>
      <c r="F275" s="2170"/>
      <c r="G275" s="2170"/>
      <c r="H275" s="2170"/>
      <c r="I275" s="2170"/>
      <c r="J275" s="2170"/>
      <c r="K275" s="2170"/>
      <c r="L275" s="2170"/>
      <c r="M275" s="2170"/>
      <c r="N275" s="2170"/>
      <c r="O275" s="2170"/>
      <c r="P275" s="2170"/>
      <c r="Q275" s="2170"/>
      <c r="R275" s="2170"/>
    </row>
    <row r="276" spans="1:18" s="203" customFormat="1" ht="40.5" hidden="1" customHeight="1" thickBot="1" x14ac:dyDescent="0.3">
      <c r="A276" s="110"/>
      <c r="B276" s="2167" t="s">
        <v>134</v>
      </c>
      <c r="C276" s="2168"/>
      <c r="D276" s="2167" t="s">
        <v>135</v>
      </c>
      <c r="E276" s="2168"/>
      <c r="F276" s="2167" t="s">
        <v>136</v>
      </c>
      <c r="G276" s="2168"/>
      <c r="H276" s="2167" t="s">
        <v>137</v>
      </c>
      <c r="I276" s="2168"/>
      <c r="J276" s="2167" t="s">
        <v>138</v>
      </c>
      <c r="K276" s="2168"/>
      <c r="L276" s="2167" t="s">
        <v>139</v>
      </c>
      <c r="M276" s="2168"/>
      <c r="N276" s="2167" t="s">
        <v>140</v>
      </c>
      <c r="O276" s="2168"/>
      <c r="P276" s="2167" t="s">
        <v>141</v>
      </c>
      <c r="Q276" s="2168"/>
      <c r="R276" s="1381" t="s">
        <v>311</v>
      </c>
    </row>
    <row r="277" spans="1:18" s="203" customFormat="1" ht="15.75" hidden="1" thickBot="1" x14ac:dyDescent="0.3">
      <c r="A277" s="2025" t="s">
        <v>451</v>
      </c>
      <c r="B277" s="2026"/>
      <c r="C277" s="2026"/>
      <c r="D277" s="2162"/>
      <c r="E277" s="2162"/>
      <c r="F277" s="2026"/>
      <c r="G277" s="2026"/>
      <c r="H277" s="2162"/>
      <c r="I277" s="2162"/>
      <c r="J277" s="2026"/>
      <c r="K277" s="2026"/>
      <c r="L277" s="2162"/>
      <c r="M277" s="2162"/>
      <c r="N277" s="2026"/>
      <c r="O277" s="2026"/>
      <c r="P277" s="2162"/>
      <c r="Q277" s="2162"/>
      <c r="R277" s="2162"/>
    </row>
    <row r="278" spans="1:18" s="203" customFormat="1" hidden="1" x14ac:dyDescent="0.25">
      <c r="A278" s="105" t="s">
        <v>391</v>
      </c>
      <c r="B278" s="439">
        <v>119</v>
      </c>
      <c r="C278" s="440">
        <f>B278/B286</f>
        <v>5.1671732522796353E-2</v>
      </c>
      <c r="D278" s="439">
        <v>1</v>
      </c>
      <c r="E278" s="440">
        <f>D278/D286</f>
        <v>6.6666666666666666E-2</v>
      </c>
      <c r="F278" s="439">
        <v>19</v>
      </c>
      <c r="G278" s="440">
        <f>F278/F286</f>
        <v>9.5477386934673374E-3</v>
      </c>
      <c r="H278" s="439">
        <v>4</v>
      </c>
      <c r="I278" s="440">
        <f>H278/H286</f>
        <v>1.0582010582010581E-2</v>
      </c>
      <c r="J278" s="439">
        <v>0</v>
      </c>
      <c r="K278" s="440">
        <f>J278/J286</f>
        <v>0</v>
      </c>
      <c r="L278" s="439">
        <v>10</v>
      </c>
      <c r="M278" s="440">
        <f>L278/L286</f>
        <v>0.11904761904761904</v>
      </c>
      <c r="N278" s="439">
        <v>0</v>
      </c>
      <c r="O278" s="440">
        <f>N278/N286</f>
        <v>0</v>
      </c>
      <c r="P278" s="439">
        <v>2</v>
      </c>
      <c r="Q278" s="440">
        <f>P278/P286</f>
        <v>0.22222222222222221</v>
      </c>
      <c r="R278" s="443">
        <f>SUM(B278,D278,F278,H278,J278,L278,N278,P278)</f>
        <v>155</v>
      </c>
    </row>
    <row r="279" spans="1:18" s="203" customFormat="1" hidden="1" x14ac:dyDescent="0.25">
      <c r="A279" s="102" t="s">
        <v>392</v>
      </c>
      <c r="B279" s="444">
        <v>356</v>
      </c>
      <c r="C279" s="445">
        <v>0.154</v>
      </c>
      <c r="D279" s="444">
        <v>2</v>
      </c>
      <c r="E279" s="445">
        <f>D279/D286</f>
        <v>0.13333333333333333</v>
      </c>
      <c r="F279" s="444">
        <v>529</v>
      </c>
      <c r="G279" s="445">
        <f>F279/F286</f>
        <v>0.26582914572864319</v>
      </c>
      <c r="H279" s="444">
        <v>24</v>
      </c>
      <c r="I279" s="445">
        <f>H279/H286</f>
        <v>6.3492063492063489E-2</v>
      </c>
      <c r="J279" s="444">
        <v>0</v>
      </c>
      <c r="K279" s="445">
        <f>J279/J286</f>
        <v>0</v>
      </c>
      <c r="L279" s="444">
        <v>15</v>
      </c>
      <c r="M279" s="445">
        <v>0.17799999999999999</v>
      </c>
      <c r="N279" s="444">
        <v>0</v>
      </c>
      <c r="O279" s="445">
        <f>N279/N286</f>
        <v>0</v>
      </c>
      <c r="P279" s="444">
        <v>1</v>
      </c>
      <c r="Q279" s="445">
        <f>P279/P286</f>
        <v>0.1111111111111111</v>
      </c>
      <c r="R279" s="448">
        <f>SUM(B279,D279,F279,H279,J279,L279,N279,P279)</f>
        <v>927</v>
      </c>
    </row>
    <row r="280" spans="1:18" s="203" customFormat="1" hidden="1" x14ac:dyDescent="0.25">
      <c r="A280" s="102" t="s">
        <v>327</v>
      </c>
      <c r="B280" s="444">
        <v>455</v>
      </c>
      <c r="C280" s="445">
        <v>0.19700000000000001</v>
      </c>
      <c r="D280" s="444">
        <v>2</v>
      </c>
      <c r="E280" s="445">
        <f>D280/D286</f>
        <v>0.13333333333333333</v>
      </c>
      <c r="F280" s="444">
        <v>440</v>
      </c>
      <c r="G280" s="445">
        <f>F280/F286</f>
        <v>0.22110552763819097</v>
      </c>
      <c r="H280" s="444">
        <v>47</v>
      </c>
      <c r="I280" s="445">
        <f>H280/H286</f>
        <v>0.12433862433862433</v>
      </c>
      <c r="J280" s="444">
        <v>0</v>
      </c>
      <c r="K280" s="445">
        <f>J280/J286</f>
        <v>0</v>
      </c>
      <c r="L280" s="444">
        <v>14</v>
      </c>
      <c r="M280" s="445">
        <f>L280/L286</f>
        <v>0.16666666666666666</v>
      </c>
      <c r="N280" s="444">
        <v>0</v>
      </c>
      <c r="O280" s="445">
        <f>N280/N286</f>
        <v>0</v>
      </c>
      <c r="P280" s="444">
        <v>0</v>
      </c>
      <c r="Q280" s="445">
        <f>P280/P286</f>
        <v>0</v>
      </c>
      <c r="R280" s="448">
        <f t="shared" ref="R280:R285" si="47">SUM(B280,D280,F280,H280,J280,L280,N280,P280)</f>
        <v>958</v>
      </c>
    </row>
    <row r="281" spans="1:18" s="203" customFormat="1" hidden="1" x14ac:dyDescent="0.25">
      <c r="A281" s="102" t="s">
        <v>328</v>
      </c>
      <c r="B281" s="444">
        <v>495</v>
      </c>
      <c r="C281" s="445">
        <f>B281/B286</f>
        <v>0.21493703864524533</v>
      </c>
      <c r="D281" s="444">
        <v>3</v>
      </c>
      <c r="E281" s="445">
        <f>D281/D286</f>
        <v>0.2</v>
      </c>
      <c r="F281" s="444">
        <v>432</v>
      </c>
      <c r="G281" s="445">
        <f>F281/F286</f>
        <v>0.21708542713567838</v>
      </c>
      <c r="H281" s="444">
        <v>78</v>
      </c>
      <c r="I281" s="445">
        <f>H281/H286</f>
        <v>0.20634920634920634</v>
      </c>
      <c r="J281" s="444">
        <v>0</v>
      </c>
      <c r="K281" s="445">
        <f>J281/J286</f>
        <v>0</v>
      </c>
      <c r="L281" s="444">
        <v>12</v>
      </c>
      <c r="M281" s="445">
        <f>L281/L286</f>
        <v>0.14285714285714285</v>
      </c>
      <c r="N281" s="444">
        <v>2</v>
      </c>
      <c r="O281" s="445">
        <f>N281/N286</f>
        <v>7.407407407407407E-2</v>
      </c>
      <c r="P281" s="444">
        <v>1</v>
      </c>
      <c r="Q281" s="445">
        <f>P281/P286</f>
        <v>0.1111111111111111</v>
      </c>
      <c r="R281" s="448">
        <f t="shared" si="47"/>
        <v>1023</v>
      </c>
    </row>
    <row r="282" spans="1:18" s="203" customFormat="1" hidden="1" x14ac:dyDescent="0.25">
      <c r="A282" s="102" t="s">
        <v>329</v>
      </c>
      <c r="B282" s="444">
        <v>292</v>
      </c>
      <c r="C282" s="445">
        <f>B282/B286</f>
        <v>0.12679114198871039</v>
      </c>
      <c r="D282" s="444">
        <v>3</v>
      </c>
      <c r="E282" s="445">
        <f>D282/D286</f>
        <v>0.2</v>
      </c>
      <c r="F282" s="444">
        <v>282</v>
      </c>
      <c r="G282" s="445">
        <f>F282/F286</f>
        <v>0.14170854271356784</v>
      </c>
      <c r="H282" s="444">
        <v>72</v>
      </c>
      <c r="I282" s="445">
        <f>H282/H286</f>
        <v>0.19047619047619047</v>
      </c>
      <c r="J282" s="444">
        <v>0</v>
      </c>
      <c r="K282" s="445">
        <f>J282/J286</f>
        <v>0</v>
      </c>
      <c r="L282" s="444">
        <v>6</v>
      </c>
      <c r="M282" s="445">
        <f>L282/L286</f>
        <v>7.1428571428571425E-2</v>
      </c>
      <c r="N282" s="444">
        <v>0</v>
      </c>
      <c r="O282" s="445">
        <f>N282/N286</f>
        <v>0</v>
      </c>
      <c r="P282" s="444">
        <v>2</v>
      </c>
      <c r="Q282" s="445">
        <f>P282/P286</f>
        <v>0.22222222222222221</v>
      </c>
      <c r="R282" s="448">
        <f t="shared" si="47"/>
        <v>657</v>
      </c>
    </row>
    <row r="283" spans="1:18" s="203" customFormat="1" hidden="1" x14ac:dyDescent="0.25">
      <c r="A283" s="102" t="s">
        <v>124</v>
      </c>
      <c r="B283" s="444">
        <v>290</v>
      </c>
      <c r="C283" s="445">
        <f>B283/B286</f>
        <v>0.12592270950933565</v>
      </c>
      <c r="D283" s="444">
        <v>1</v>
      </c>
      <c r="E283" s="445">
        <f>D283/D286</f>
        <v>6.6666666666666666E-2</v>
      </c>
      <c r="F283" s="444">
        <v>189</v>
      </c>
      <c r="G283" s="445">
        <f>F283/F286</f>
        <v>9.4974874371859294E-2</v>
      </c>
      <c r="H283" s="444">
        <v>84</v>
      </c>
      <c r="I283" s="445">
        <v>0.223</v>
      </c>
      <c r="J283" s="444">
        <v>0</v>
      </c>
      <c r="K283" s="445">
        <f>J283/J286</f>
        <v>0</v>
      </c>
      <c r="L283" s="444">
        <v>12</v>
      </c>
      <c r="M283" s="445">
        <f>L283/L286</f>
        <v>0.14285714285714285</v>
      </c>
      <c r="N283" s="444">
        <v>4</v>
      </c>
      <c r="O283" s="445">
        <f>N283/N286</f>
        <v>0.14814814814814814</v>
      </c>
      <c r="P283" s="444">
        <v>1</v>
      </c>
      <c r="Q283" s="445">
        <f>P283/P286</f>
        <v>0.1111111111111111</v>
      </c>
      <c r="R283" s="448">
        <f t="shared" si="47"/>
        <v>581</v>
      </c>
    </row>
    <row r="284" spans="1:18" s="203" customFormat="1" hidden="1" x14ac:dyDescent="0.25">
      <c r="A284" s="102" t="s">
        <v>125</v>
      </c>
      <c r="B284" s="444">
        <v>264</v>
      </c>
      <c r="C284" s="445">
        <f>B284/B286</f>
        <v>0.11463308727746417</v>
      </c>
      <c r="D284" s="444">
        <v>3</v>
      </c>
      <c r="E284" s="445">
        <f>D284/D286</f>
        <v>0.2</v>
      </c>
      <c r="F284" s="444">
        <v>88</v>
      </c>
      <c r="G284" s="445">
        <f>F284/F286</f>
        <v>4.4221105527638194E-2</v>
      </c>
      <c r="H284" s="444">
        <v>66</v>
      </c>
      <c r="I284" s="445">
        <f>H284/H286</f>
        <v>0.17460317460317459</v>
      </c>
      <c r="J284" s="444">
        <v>0</v>
      </c>
      <c r="K284" s="445">
        <f>J284/J286</f>
        <v>0</v>
      </c>
      <c r="L284" s="444">
        <v>12</v>
      </c>
      <c r="M284" s="445">
        <f>L284/L286</f>
        <v>0.14285714285714285</v>
      </c>
      <c r="N284" s="444">
        <v>15</v>
      </c>
      <c r="O284" s="445">
        <f>N284/N286</f>
        <v>0.55555555555555558</v>
      </c>
      <c r="P284" s="444">
        <v>1</v>
      </c>
      <c r="Q284" s="445">
        <f>P284/P286</f>
        <v>0.1111111111111111</v>
      </c>
      <c r="R284" s="448">
        <f t="shared" si="47"/>
        <v>449</v>
      </c>
    </row>
    <row r="285" spans="1:18" s="203" customFormat="1" ht="15.75" hidden="1" thickBot="1" x14ac:dyDescent="0.3">
      <c r="A285" s="722" t="s">
        <v>117</v>
      </c>
      <c r="B285" s="449">
        <v>32</v>
      </c>
      <c r="C285" s="450">
        <f>B285/B286</f>
        <v>1.3894919669995658E-2</v>
      </c>
      <c r="D285" s="449">
        <v>0</v>
      </c>
      <c r="E285" s="450">
        <f>D285/D286</f>
        <v>0</v>
      </c>
      <c r="F285" s="449">
        <v>11</v>
      </c>
      <c r="G285" s="450">
        <v>5.0000000000000001E-3</v>
      </c>
      <c r="H285" s="449">
        <v>3</v>
      </c>
      <c r="I285" s="450">
        <f>H285/H286</f>
        <v>7.9365079365079361E-3</v>
      </c>
      <c r="J285" s="449">
        <v>448</v>
      </c>
      <c r="K285" s="450">
        <f>J285/J286</f>
        <v>1</v>
      </c>
      <c r="L285" s="449">
        <v>3</v>
      </c>
      <c r="M285" s="450">
        <f>L285/L286</f>
        <v>3.5714285714285712E-2</v>
      </c>
      <c r="N285" s="449">
        <v>6</v>
      </c>
      <c r="O285" s="450">
        <f>N285/N286</f>
        <v>0.22222222222222221</v>
      </c>
      <c r="P285" s="449">
        <v>1</v>
      </c>
      <c r="Q285" s="450">
        <f>P285/P286</f>
        <v>0.1111111111111111</v>
      </c>
      <c r="R285" s="453">
        <f t="shared" si="47"/>
        <v>504</v>
      </c>
    </row>
    <row r="286" spans="1:18" s="203" customFormat="1" ht="16.5" hidden="1" thickTop="1" thickBot="1" x14ac:dyDescent="0.3">
      <c r="A286" s="128" t="s">
        <v>164</v>
      </c>
      <c r="B286" s="122">
        <f t="shared" ref="B286:Q286" si="48">SUM(B278:B285)</f>
        <v>2303</v>
      </c>
      <c r="C286" s="265">
        <f t="shared" si="48"/>
        <v>0.99885062961354742</v>
      </c>
      <c r="D286" s="122">
        <f t="shared" si="48"/>
        <v>15</v>
      </c>
      <c r="E286" s="265">
        <f t="shared" si="48"/>
        <v>1</v>
      </c>
      <c r="F286" s="122">
        <f t="shared" si="48"/>
        <v>1990</v>
      </c>
      <c r="G286" s="265">
        <f t="shared" si="48"/>
        <v>0.9994723618090452</v>
      </c>
      <c r="H286" s="122">
        <f t="shared" si="48"/>
        <v>378</v>
      </c>
      <c r="I286" s="265">
        <f t="shared" si="48"/>
        <v>1.0007777777777778</v>
      </c>
      <c r="J286" s="122">
        <f t="shared" si="48"/>
        <v>448</v>
      </c>
      <c r="K286" s="265">
        <f t="shared" si="48"/>
        <v>1</v>
      </c>
      <c r="L286" s="122">
        <f t="shared" si="48"/>
        <v>84</v>
      </c>
      <c r="M286" s="265">
        <f t="shared" si="48"/>
        <v>0.99942857142857122</v>
      </c>
      <c r="N286" s="122">
        <f t="shared" si="48"/>
        <v>27</v>
      </c>
      <c r="O286" s="265">
        <f t="shared" si="48"/>
        <v>1</v>
      </c>
      <c r="P286" s="122">
        <f t="shared" si="48"/>
        <v>9</v>
      </c>
      <c r="Q286" s="866">
        <f t="shared" si="48"/>
        <v>1</v>
      </c>
      <c r="R286" s="122">
        <f>SUM(R278:R285)</f>
        <v>5254</v>
      </c>
    </row>
    <row r="287" spans="1:18" s="30" customFormat="1" ht="15.75" hidden="1" thickBot="1" x14ac:dyDescent="0.3">
      <c r="A287" s="2163" t="s">
        <v>452</v>
      </c>
      <c r="B287" s="2164"/>
      <c r="C287" s="2164"/>
      <c r="D287" s="2164"/>
      <c r="E287" s="2164"/>
      <c r="F287" s="2164"/>
      <c r="G287" s="2164"/>
      <c r="H287" s="2164"/>
      <c r="I287" s="2164"/>
      <c r="J287" s="2164"/>
      <c r="K287" s="2164"/>
      <c r="L287" s="2164"/>
      <c r="M287" s="2164"/>
      <c r="N287" s="2164"/>
      <c r="O287" s="2164"/>
      <c r="P287" s="2164"/>
      <c r="Q287" s="2164"/>
      <c r="R287" s="2164"/>
    </row>
    <row r="288" spans="1:18" s="203" customFormat="1" hidden="1" x14ac:dyDescent="0.25">
      <c r="A288" s="105" t="s">
        <v>118</v>
      </c>
      <c r="B288" s="454">
        <v>393</v>
      </c>
      <c r="C288" s="455">
        <f>SUM(B288/B294)</f>
        <v>0.17064698219713417</v>
      </c>
      <c r="D288" s="454">
        <v>3</v>
      </c>
      <c r="E288" s="455">
        <f>SUM(D288/D294)</f>
        <v>0.2</v>
      </c>
      <c r="F288" s="454">
        <v>268</v>
      </c>
      <c r="G288" s="455">
        <f>SUM(F288/F294)</f>
        <v>0.13467336683417086</v>
      </c>
      <c r="H288" s="454">
        <v>39</v>
      </c>
      <c r="I288" s="455">
        <f>SUM(H288/H294)</f>
        <v>0.10317460317460317</v>
      </c>
      <c r="J288" s="454">
        <v>77</v>
      </c>
      <c r="K288" s="455">
        <f>SUM(J288/J294)</f>
        <v>0.171875</v>
      </c>
      <c r="L288" s="454">
        <v>11</v>
      </c>
      <c r="M288" s="455">
        <f>SUM(L288/L294)</f>
        <v>0.13095238095238096</v>
      </c>
      <c r="N288" s="454">
        <v>6</v>
      </c>
      <c r="O288" s="455">
        <f>SUM(N288/N294)</f>
        <v>0.22222222222222221</v>
      </c>
      <c r="P288" s="454">
        <v>1</v>
      </c>
      <c r="Q288" s="455">
        <f>SUM(P288/P294)</f>
        <v>0.1111111111111111</v>
      </c>
      <c r="R288" s="443">
        <f t="shared" ref="R288:R293" si="49">SUM(B288,D288,F288,H288,J288,L288,N288,P288)</f>
        <v>798</v>
      </c>
    </row>
    <row r="289" spans="1:18" s="203" customFormat="1" hidden="1" x14ac:dyDescent="0.25">
      <c r="A289" s="102" t="s">
        <v>119</v>
      </c>
      <c r="B289" s="458">
        <v>172</v>
      </c>
      <c r="C289" s="459">
        <f>SUM(B289/B294)</f>
        <v>7.4685193226226659E-2</v>
      </c>
      <c r="D289" s="458">
        <v>1</v>
      </c>
      <c r="E289" s="459">
        <f>SUM(D289/D294)</f>
        <v>6.6666666666666666E-2</v>
      </c>
      <c r="F289" s="458">
        <v>134</v>
      </c>
      <c r="G289" s="459">
        <f>SUM(F289/F294)</f>
        <v>6.733668341708543E-2</v>
      </c>
      <c r="H289" s="458">
        <v>27</v>
      </c>
      <c r="I289" s="459">
        <f>SUM(H289/H294)</f>
        <v>7.1428571428571425E-2</v>
      </c>
      <c r="J289" s="458">
        <v>25</v>
      </c>
      <c r="K289" s="459">
        <f>SUM(J289/J294)</f>
        <v>5.5803571428571432E-2</v>
      </c>
      <c r="L289" s="458">
        <v>46</v>
      </c>
      <c r="M289" s="459">
        <v>0.54700000000000004</v>
      </c>
      <c r="N289" s="458">
        <v>2</v>
      </c>
      <c r="O289" s="459">
        <f>SUM(N289/N294)</f>
        <v>7.407407407407407E-2</v>
      </c>
      <c r="P289" s="458">
        <v>2</v>
      </c>
      <c r="Q289" s="459">
        <f>SUM(P289/P294)</f>
        <v>0.22222222222222221</v>
      </c>
      <c r="R289" s="448">
        <f t="shared" si="49"/>
        <v>409</v>
      </c>
    </row>
    <row r="290" spans="1:18" s="203" customFormat="1" hidden="1" x14ac:dyDescent="0.25">
      <c r="A290" s="102" t="s">
        <v>120</v>
      </c>
      <c r="B290" s="458">
        <v>25</v>
      </c>
      <c r="C290" s="459">
        <f>SUM(B290/B294)</f>
        <v>1.0855405992184108E-2</v>
      </c>
      <c r="D290" s="458">
        <v>0</v>
      </c>
      <c r="E290" s="459">
        <f>SUM(D290/D294)</f>
        <v>0</v>
      </c>
      <c r="F290" s="458">
        <v>15</v>
      </c>
      <c r="G290" s="459">
        <f>SUM(F290/F294)</f>
        <v>7.537688442211055E-3</v>
      </c>
      <c r="H290" s="458">
        <v>8</v>
      </c>
      <c r="I290" s="459">
        <f>SUM(H290/H294)</f>
        <v>2.1164021164021163E-2</v>
      </c>
      <c r="J290" s="458">
        <v>5</v>
      </c>
      <c r="K290" s="459">
        <f>SUM(J290/J294)</f>
        <v>1.1160714285714286E-2</v>
      </c>
      <c r="L290" s="458">
        <v>1</v>
      </c>
      <c r="M290" s="459">
        <f>SUM(L290/L294)</f>
        <v>1.1904761904761904E-2</v>
      </c>
      <c r="N290" s="458">
        <v>1</v>
      </c>
      <c r="O290" s="459">
        <f>SUM(N290/N294)</f>
        <v>3.7037037037037035E-2</v>
      </c>
      <c r="P290" s="458">
        <v>0</v>
      </c>
      <c r="Q290" s="459">
        <f>SUM(P290/P294)</f>
        <v>0</v>
      </c>
      <c r="R290" s="448">
        <f t="shared" si="49"/>
        <v>55</v>
      </c>
    </row>
    <row r="291" spans="1:18" s="203" customFormat="1" hidden="1" x14ac:dyDescent="0.25">
      <c r="A291" s="102" t="s">
        <v>121</v>
      </c>
      <c r="B291" s="458">
        <v>726</v>
      </c>
      <c r="C291" s="459">
        <f>SUM(B291/B294)</f>
        <v>0.31524099001302647</v>
      </c>
      <c r="D291" s="458">
        <v>6</v>
      </c>
      <c r="E291" s="459">
        <f>SUM(D291/D294)</f>
        <v>0.4</v>
      </c>
      <c r="F291" s="458">
        <v>698</v>
      </c>
      <c r="G291" s="459">
        <f>SUM(F291/F294)</f>
        <v>0.3507537688442211</v>
      </c>
      <c r="H291" s="458">
        <v>160</v>
      </c>
      <c r="I291" s="459">
        <v>0.42399999999999999</v>
      </c>
      <c r="J291" s="458">
        <v>152</v>
      </c>
      <c r="K291" s="459">
        <f>SUM(J291/J294)</f>
        <v>0.3392857142857143</v>
      </c>
      <c r="L291" s="458">
        <v>5</v>
      </c>
      <c r="M291" s="459">
        <f>SUM(L291/L294)</f>
        <v>5.9523809523809521E-2</v>
      </c>
      <c r="N291" s="458">
        <v>14</v>
      </c>
      <c r="O291" s="459">
        <f>SUM(N291/N294)</f>
        <v>0.51851851851851849</v>
      </c>
      <c r="P291" s="458">
        <v>4</v>
      </c>
      <c r="Q291" s="459">
        <v>0.44500000000000001</v>
      </c>
      <c r="R291" s="448">
        <f t="shared" si="49"/>
        <v>1765</v>
      </c>
    </row>
    <row r="292" spans="1:18" s="203" customFormat="1" hidden="1" x14ac:dyDescent="0.25">
      <c r="A292" s="102" t="s">
        <v>341</v>
      </c>
      <c r="B292" s="458">
        <v>827</v>
      </c>
      <c r="C292" s="459">
        <f>SUM(B292/B294)</f>
        <v>0.35909683022145028</v>
      </c>
      <c r="D292" s="458">
        <v>5</v>
      </c>
      <c r="E292" s="459">
        <f>SUM(D292/D294)</f>
        <v>0.33333333333333331</v>
      </c>
      <c r="F292" s="458">
        <v>753</v>
      </c>
      <c r="G292" s="459">
        <f>SUM(F292/F294)</f>
        <v>0.37839195979899498</v>
      </c>
      <c r="H292" s="458">
        <v>120</v>
      </c>
      <c r="I292" s="459">
        <v>0.318</v>
      </c>
      <c r="J292" s="458">
        <v>180</v>
      </c>
      <c r="K292" s="459">
        <f>SUM(J292/J294)</f>
        <v>0.4017857142857143</v>
      </c>
      <c r="L292" s="458">
        <v>9</v>
      </c>
      <c r="M292" s="459">
        <f>SUM(L292/L294)</f>
        <v>0.10714285714285714</v>
      </c>
      <c r="N292" s="458">
        <v>4</v>
      </c>
      <c r="O292" s="459">
        <f>SUM(N292/N294)</f>
        <v>0.14814814814814814</v>
      </c>
      <c r="P292" s="458">
        <v>1</v>
      </c>
      <c r="Q292" s="459">
        <f>SUM(P292/P294)</f>
        <v>0.1111111111111111</v>
      </c>
      <c r="R292" s="448">
        <f t="shared" si="49"/>
        <v>1899</v>
      </c>
    </row>
    <row r="293" spans="1:18" s="203" customFormat="1" ht="15.75" hidden="1" thickBot="1" x14ac:dyDescent="0.3">
      <c r="A293" s="103" t="s">
        <v>123</v>
      </c>
      <c r="B293" s="462">
        <v>160</v>
      </c>
      <c r="C293" s="463">
        <f>SUM(B293/B294)</f>
        <v>6.9474598349978295E-2</v>
      </c>
      <c r="D293" s="462">
        <v>0</v>
      </c>
      <c r="E293" s="463">
        <f>SUM(D293/D294)</f>
        <v>0</v>
      </c>
      <c r="F293" s="462">
        <v>122</v>
      </c>
      <c r="G293" s="463">
        <f>SUM(F293/F294)</f>
        <v>6.1306532663316586E-2</v>
      </c>
      <c r="H293" s="462">
        <v>24</v>
      </c>
      <c r="I293" s="463">
        <f>SUM(H293/H294)</f>
        <v>6.3492063492063489E-2</v>
      </c>
      <c r="J293" s="462">
        <v>9</v>
      </c>
      <c r="K293" s="463">
        <f>SUM(J293/J294)</f>
        <v>2.0089285714285716E-2</v>
      </c>
      <c r="L293" s="462">
        <v>12</v>
      </c>
      <c r="M293" s="463">
        <f>SUM(L293/L294)</f>
        <v>0.14285714285714285</v>
      </c>
      <c r="N293" s="462">
        <v>0</v>
      </c>
      <c r="O293" s="463">
        <f>SUM(N293/N294)</f>
        <v>0</v>
      </c>
      <c r="P293" s="462">
        <v>1</v>
      </c>
      <c r="Q293" s="463">
        <f>SUM(P293/P294)</f>
        <v>0.1111111111111111</v>
      </c>
      <c r="R293" s="453">
        <f t="shared" si="49"/>
        <v>328</v>
      </c>
    </row>
    <row r="294" spans="1:18" s="203" customFormat="1" ht="16.5" hidden="1" thickTop="1" thickBot="1" x14ac:dyDescent="0.3">
      <c r="A294" s="128" t="s">
        <v>164</v>
      </c>
      <c r="B294" s="122">
        <f t="shared" ref="B294:Q294" si="50">SUM(B288:B293)</f>
        <v>2303</v>
      </c>
      <c r="C294" s="265">
        <f t="shared" si="50"/>
        <v>1</v>
      </c>
      <c r="D294" s="122">
        <f t="shared" si="50"/>
        <v>15</v>
      </c>
      <c r="E294" s="265">
        <f t="shared" si="50"/>
        <v>1</v>
      </c>
      <c r="F294" s="122">
        <f t="shared" si="50"/>
        <v>1990</v>
      </c>
      <c r="G294" s="265">
        <f t="shared" si="50"/>
        <v>1</v>
      </c>
      <c r="H294" s="122">
        <f t="shared" si="50"/>
        <v>378</v>
      </c>
      <c r="I294" s="265">
        <f t="shared" si="50"/>
        <v>1.0012592592592593</v>
      </c>
      <c r="J294" s="122">
        <f t="shared" si="50"/>
        <v>448</v>
      </c>
      <c r="K294" s="265">
        <f t="shared" si="50"/>
        <v>1</v>
      </c>
      <c r="L294" s="122">
        <f t="shared" si="50"/>
        <v>84</v>
      </c>
      <c r="M294" s="265">
        <f t="shared" si="50"/>
        <v>0.99938095238095226</v>
      </c>
      <c r="N294" s="122">
        <f t="shared" si="50"/>
        <v>27</v>
      </c>
      <c r="O294" s="265">
        <f t="shared" si="50"/>
        <v>1</v>
      </c>
      <c r="P294" s="122">
        <f t="shared" si="50"/>
        <v>9</v>
      </c>
      <c r="Q294" s="265">
        <f t="shared" si="50"/>
        <v>1.0005555555555556</v>
      </c>
      <c r="R294" s="122">
        <f>SUM(B294,D294,F294,H294,J294,L294,N294,P294)</f>
        <v>5254</v>
      </c>
    </row>
    <row r="295" spans="1:18" s="203" customFormat="1" ht="15.75" hidden="1" customHeight="1" thickBot="1" x14ac:dyDescent="0.3">
      <c r="A295" s="2163" t="s">
        <v>453</v>
      </c>
      <c r="B295" s="2164"/>
      <c r="C295" s="2164"/>
      <c r="D295" s="2164"/>
      <c r="E295" s="2164"/>
      <c r="F295" s="2164"/>
      <c r="G295" s="2164"/>
      <c r="H295" s="2164"/>
      <c r="I295" s="2164"/>
      <c r="J295" s="2164"/>
      <c r="K295" s="2164"/>
      <c r="L295" s="2164"/>
      <c r="M295" s="2164"/>
      <c r="N295" s="2164"/>
      <c r="O295" s="2164"/>
      <c r="P295" s="2164"/>
      <c r="Q295" s="2164"/>
      <c r="R295" s="2164"/>
    </row>
    <row r="296" spans="1:18" s="203" customFormat="1" hidden="1" x14ac:dyDescent="0.25">
      <c r="A296" s="95" t="s">
        <v>143</v>
      </c>
      <c r="B296" s="454">
        <v>1718</v>
      </c>
      <c r="C296" s="455">
        <f>SUM(B296/B302)</f>
        <v>0.74598349978289191</v>
      </c>
      <c r="D296" s="454">
        <v>13</v>
      </c>
      <c r="E296" s="455">
        <v>0.86599999999999999</v>
      </c>
      <c r="F296" s="454">
        <v>1122</v>
      </c>
      <c r="G296" s="455">
        <f>SUM(F296/F302)</f>
        <v>0.56381909547738696</v>
      </c>
      <c r="H296" s="454">
        <v>312</v>
      </c>
      <c r="I296" s="455">
        <f>SUM(H296/H302)</f>
        <v>0.82539682539682535</v>
      </c>
      <c r="J296" s="454">
        <v>282</v>
      </c>
      <c r="K296" s="455">
        <f>SUM(J296/J302)</f>
        <v>0.6294642857142857</v>
      </c>
      <c r="L296" s="454">
        <v>63</v>
      </c>
      <c r="M296" s="455">
        <f>SUM(L296/L302)</f>
        <v>0.75</v>
      </c>
      <c r="N296" s="454">
        <v>17</v>
      </c>
      <c r="O296" s="455">
        <f>SUM(N296/N302)</f>
        <v>0.62962962962962965</v>
      </c>
      <c r="P296" s="454">
        <v>6</v>
      </c>
      <c r="Q296" s="455">
        <f>SUM(P296/P302)</f>
        <v>0.66666666666666663</v>
      </c>
      <c r="R296" s="443">
        <f t="shared" ref="R296:R301" si="51">SUM(B296,D296,F296,H296,J296,L296,N296,P296)</f>
        <v>3533</v>
      </c>
    </row>
    <row r="297" spans="1:18" s="203" customFormat="1" hidden="1" x14ac:dyDescent="0.25">
      <c r="A297" s="96" t="s">
        <v>144</v>
      </c>
      <c r="B297" s="458">
        <v>451</v>
      </c>
      <c r="C297" s="459">
        <f>SUM(B297/B302)</f>
        <v>0.19583152409900131</v>
      </c>
      <c r="D297" s="458">
        <v>1</v>
      </c>
      <c r="E297" s="459">
        <f>SUM(D297/D302)</f>
        <v>6.6666666666666666E-2</v>
      </c>
      <c r="F297" s="458">
        <v>665</v>
      </c>
      <c r="G297" s="459">
        <f>SUM(F297/F302)</f>
        <v>0.33417085427135679</v>
      </c>
      <c r="H297" s="458">
        <v>56</v>
      </c>
      <c r="I297" s="459">
        <f>SUM(H297/H302)</f>
        <v>0.14814814814814814</v>
      </c>
      <c r="J297" s="458">
        <v>103</v>
      </c>
      <c r="K297" s="459">
        <f>SUM(J297/J302)</f>
        <v>0.22991071428571427</v>
      </c>
      <c r="L297" s="458">
        <v>16</v>
      </c>
      <c r="M297" s="459">
        <f>SUM(L297/L302)</f>
        <v>0.19047619047619047</v>
      </c>
      <c r="N297" s="458">
        <v>5</v>
      </c>
      <c r="O297" s="459">
        <f>SUM(N297/N302)</f>
        <v>0.18518518518518517</v>
      </c>
      <c r="P297" s="458">
        <v>1</v>
      </c>
      <c r="Q297" s="459">
        <f>SUM(P297/P302)</f>
        <v>0.1111111111111111</v>
      </c>
      <c r="R297" s="448">
        <f t="shared" si="51"/>
        <v>1298</v>
      </c>
    </row>
    <row r="298" spans="1:18" s="203" customFormat="1" hidden="1" x14ac:dyDescent="0.25">
      <c r="A298" s="96" t="s">
        <v>145</v>
      </c>
      <c r="B298" s="458">
        <v>97</v>
      </c>
      <c r="C298" s="459">
        <f>SUM(B298/B302)</f>
        <v>4.211897524967434E-2</v>
      </c>
      <c r="D298" s="458">
        <v>0</v>
      </c>
      <c r="E298" s="459">
        <f>SUM(D298/D302)</f>
        <v>0</v>
      </c>
      <c r="F298" s="458">
        <v>184</v>
      </c>
      <c r="G298" s="459">
        <f>SUM(F298/F302)</f>
        <v>9.2462311557788945E-2</v>
      </c>
      <c r="H298" s="458">
        <v>7</v>
      </c>
      <c r="I298" s="459">
        <f>SUM(H298/H302)</f>
        <v>1.8518518518518517E-2</v>
      </c>
      <c r="J298" s="458">
        <v>34</v>
      </c>
      <c r="K298" s="459">
        <f>SUM(J298/J302)</f>
        <v>7.5892857142857137E-2</v>
      </c>
      <c r="L298" s="458">
        <v>2</v>
      </c>
      <c r="M298" s="459">
        <f>SUM(L298/L302)</f>
        <v>2.3809523809523808E-2</v>
      </c>
      <c r="N298" s="458">
        <v>1</v>
      </c>
      <c r="O298" s="459">
        <f>SUM(N298/N302)</f>
        <v>3.7037037037037035E-2</v>
      </c>
      <c r="P298" s="458">
        <v>1</v>
      </c>
      <c r="Q298" s="459">
        <f>SUM(P298/P302)</f>
        <v>0.1111111111111111</v>
      </c>
      <c r="R298" s="448">
        <f t="shared" si="51"/>
        <v>326</v>
      </c>
    </row>
    <row r="299" spans="1:18" s="203" customFormat="1" hidden="1" x14ac:dyDescent="0.25">
      <c r="A299" s="96" t="s">
        <v>146</v>
      </c>
      <c r="B299" s="458">
        <v>19</v>
      </c>
      <c r="C299" s="459">
        <f>SUM(B299/B302)</f>
        <v>8.250108554059922E-3</v>
      </c>
      <c r="D299" s="458">
        <v>1</v>
      </c>
      <c r="E299" s="459">
        <f>SUM(D299/D302)</f>
        <v>6.6666666666666666E-2</v>
      </c>
      <c r="F299" s="458">
        <v>19</v>
      </c>
      <c r="G299" s="459">
        <f>SUM(F299/F302)</f>
        <v>9.5477386934673374E-3</v>
      </c>
      <c r="H299" s="458">
        <v>3</v>
      </c>
      <c r="I299" s="459">
        <f>SUM(H299/H302)</f>
        <v>7.9365079365079361E-3</v>
      </c>
      <c r="J299" s="458">
        <v>14</v>
      </c>
      <c r="K299" s="459">
        <f>SUM(J299/J302)</f>
        <v>3.125E-2</v>
      </c>
      <c r="L299" s="458">
        <v>2</v>
      </c>
      <c r="M299" s="459">
        <f>SUM(L299/L302)</f>
        <v>2.3809523809523808E-2</v>
      </c>
      <c r="N299" s="458">
        <v>4</v>
      </c>
      <c r="O299" s="459">
        <f>SUM(N299/N302)</f>
        <v>0.14814814814814814</v>
      </c>
      <c r="P299" s="458">
        <v>1</v>
      </c>
      <c r="Q299" s="459">
        <f>SUM(P299/P302)</f>
        <v>0.1111111111111111</v>
      </c>
      <c r="R299" s="448">
        <f t="shared" si="51"/>
        <v>63</v>
      </c>
    </row>
    <row r="300" spans="1:18" s="203" customFormat="1" hidden="1" x14ac:dyDescent="0.25">
      <c r="A300" s="96" t="s">
        <v>147</v>
      </c>
      <c r="B300" s="458">
        <v>14</v>
      </c>
      <c r="C300" s="459">
        <f>SUM(B300/B302)</f>
        <v>6.0790273556231003E-3</v>
      </c>
      <c r="D300" s="458">
        <v>0</v>
      </c>
      <c r="E300" s="459">
        <f>SUM(D300/D302)</f>
        <v>0</v>
      </c>
      <c r="F300" s="458">
        <v>0</v>
      </c>
      <c r="G300" s="459">
        <f>SUM(F300/F302)</f>
        <v>0</v>
      </c>
      <c r="H300" s="458">
        <v>0</v>
      </c>
      <c r="I300" s="459">
        <f>SUM(H300/H302)</f>
        <v>0</v>
      </c>
      <c r="J300" s="458">
        <v>7</v>
      </c>
      <c r="K300" s="459">
        <f>SUM(J300/J302)</f>
        <v>1.5625E-2</v>
      </c>
      <c r="L300" s="458">
        <v>1</v>
      </c>
      <c r="M300" s="459">
        <f>SUM(L300/L302)</f>
        <v>1.1904761904761904E-2</v>
      </c>
      <c r="N300" s="458">
        <v>0</v>
      </c>
      <c r="O300" s="459">
        <f>SUM(N300/N302)</f>
        <v>0</v>
      </c>
      <c r="P300" s="458">
        <v>0</v>
      </c>
      <c r="Q300" s="459">
        <f>SUM(P300/P302)</f>
        <v>0</v>
      </c>
      <c r="R300" s="448">
        <f t="shared" si="51"/>
        <v>22</v>
      </c>
    </row>
    <row r="301" spans="1:18" s="203" customFormat="1" ht="15.75" hidden="1" thickBot="1" x14ac:dyDescent="0.3">
      <c r="A301" s="114" t="s">
        <v>148</v>
      </c>
      <c r="B301" s="462">
        <v>4</v>
      </c>
      <c r="C301" s="463">
        <f>SUM(B301/B302)</f>
        <v>1.7368649587494573E-3</v>
      </c>
      <c r="D301" s="462">
        <v>0</v>
      </c>
      <c r="E301" s="463">
        <f>SUM(D301/D302)</f>
        <v>0</v>
      </c>
      <c r="F301" s="462">
        <v>0</v>
      </c>
      <c r="G301" s="463">
        <f>SUM(F301/F302)</f>
        <v>0</v>
      </c>
      <c r="H301" s="462">
        <v>0</v>
      </c>
      <c r="I301" s="463">
        <f>SUM(H301/H302)</f>
        <v>0</v>
      </c>
      <c r="J301" s="462">
        <v>8</v>
      </c>
      <c r="K301" s="463">
        <f>SUM(J301/J302)</f>
        <v>1.7857142857142856E-2</v>
      </c>
      <c r="L301" s="462">
        <v>0</v>
      </c>
      <c r="M301" s="463">
        <f>SUM(L301/L302)</f>
        <v>0</v>
      </c>
      <c r="N301" s="462">
        <v>0</v>
      </c>
      <c r="O301" s="463">
        <f>SUM(N301/N302)</f>
        <v>0</v>
      </c>
      <c r="P301" s="462">
        <v>0</v>
      </c>
      <c r="Q301" s="463">
        <f>SUM(P301/P302)</f>
        <v>0</v>
      </c>
      <c r="R301" s="453">
        <f t="shared" si="51"/>
        <v>12</v>
      </c>
    </row>
    <row r="302" spans="1:18" s="203" customFormat="1" ht="16.5" hidden="1" thickTop="1" thickBot="1" x14ac:dyDescent="0.3">
      <c r="A302" s="128" t="s">
        <v>164</v>
      </c>
      <c r="B302" s="122">
        <f t="shared" ref="B302:R302" si="52">SUM(B296:B301)</f>
        <v>2303</v>
      </c>
      <c r="C302" s="265">
        <f t="shared" si="52"/>
        <v>1</v>
      </c>
      <c r="D302" s="122">
        <f t="shared" si="52"/>
        <v>15</v>
      </c>
      <c r="E302" s="265">
        <f t="shared" si="52"/>
        <v>0.9993333333333333</v>
      </c>
      <c r="F302" s="122">
        <f t="shared" si="52"/>
        <v>1990</v>
      </c>
      <c r="G302" s="265">
        <f t="shared" si="52"/>
        <v>1</v>
      </c>
      <c r="H302" s="122">
        <f t="shared" si="52"/>
        <v>378</v>
      </c>
      <c r="I302" s="265">
        <f t="shared" si="52"/>
        <v>0.99999999999999989</v>
      </c>
      <c r="J302" s="122">
        <f t="shared" si="52"/>
        <v>448</v>
      </c>
      <c r="K302" s="265">
        <f t="shared" si="52"/>
        <v>1</v>
      </c>
      <c r="L302" s="122">
        <f t="shared" si="52"/>
        <v>84</v>
      </c>
      <c r="M302" s="265">
        <f t="shared" si="52"/>
        <v>1</v>
      </c>
      <c r="N302" s="122">
        <f t="shared" si="52"/>
        <v>27</v>
      </c>
      <c r="O302" s="265">
        <f t="shared" si="52"/>
        <v>1</v>
      </c>
      <c r="P302" s="122">
        <f t="shared" si="52"/>
        <v>9</v>
      </c>
      <c r="Q302" s="265">
        <f t="shared" si="52"/>
        <v>1</v>
      </c>
      <c r="R302" s="122">
        <f t="shared" si="52"/>
        <v>5254</v>
      </c>
    </row>
    <row r="303" spans="1:18" s="203" customFormat="1" ht="15.75" hidden="1" customHeight="1" thickBot="1" x14ac:dyDescent="0.3">
      <c r="A303" s="2163" t="s">
        <v>263</v>
      </c>
      <c r="B303" s="2164"/>
      <c r="C303" s="2164"/>
      <c r="D303" s="2164"/>
      <c r="E303" s="2164"/>
      <c r="F303" s="2164"/>
      <c r="G303" s="2164"/>
      <c r="H303" s="2164"/>
      <c r="I303" s="2164"/>
      <c r="J303" s="2164"/>
      <c r="K303" s="2164"/>
      <c r="L303" s="2164"/>
      <c r="M303" s="2164"/>
      <c r="N303" s="2164"/>
      <c r="O303" s="2164"/>
      <c r="P303" s="2164"/>
      <c r="Q303" s="2164"/>
      <c r="R303" s="2164"/>
    </row>
    <row r="304" spans="1:18" s="203" customFormat="1" hidden="1" x14ac:dyDescent="0.25">
      <c r="A304" s="95" t="s">
        <v>396</v>
      </c>
      <c r="B304" s="458">
        <v>48</v>
      </c>
      <c r="C304" s="466">
        <f>SUM(B304/B308)</f>
        <v>2.0842379504993486E-2</v>
      </c>
      <c r="D304" s="458">
        <v>1</v>
      </c>
      <c r="E304" s="466">
        <f>SUM(D304/D308)</f>
        <v>6.6666666666666666E-2</v>
      </c>
      <c r="F304" s="458">
        <v>0</v>
      </c>
      <c r="G304" s="466">
        <f>SUM(F304/F308)</f>
        <v>0</v>
      </c>
      <c r="H304" s="458">
        <v>2</v>
      </c>
      <c r="I304" s="466">
        <f>SUM(H304/H308)</f>
        <v>5.2910052910052907E-3</v>
      </c>
      <c r="J304" s="458">
        <v>1</v>
      </c>
      <c r="K304" s="466">
        <f>SUM(J304/J308)</f>
        <v>2.232142857142857E-3</v>
      </c>
      <c r="L304" s="458">
        <v>2</v>
      </c>
      <c r="M304" s="466">
        <f>SUM(L304/L308)</f>
        <v>2.3809523809523808E-2</v>
      </c>
      <c r="N304" s="458">
        <v>0</v>
      </c>
      <c r="O304" s="466">
        <f>SUM(N304/N308)</f>
        <v>0</v>
      </c>
      <c r="P304" s="458">
        <v>0</v>
      </c>
      <c r="Q304" s="466">
        <f>SUM(P304/P308)</f>
        <v>0</v>
      </c>
      <c r="R304" s="649">
        <f>SUM(B304,D304,F304,H304,J304,L304,N304,P304)</f>
        <v>54</v>
      </c>
    </row>
    <row r="305" spans="1:18" s="203" customFormat="1" hidden="1" x14ac:dyDescent="0.25">
      <c r="A305" s="96" t="s">
        <v>318</v>
      </c>
      <c r="B305" s="458">
        <v>1241</v>
      </c>
      <c r="C305" s="470">
        <v>0.53800000000000003</v>
      </c>
      <c r="D305" s="458">
        <v>11</v>
      </c>
      <c r="E305" s="470">
        <f>SUM(D305/D308)</f>
        <v>0.73333333333333328</v>
      </c>
      <c r="F305" s="458">
        <v>53</v>
      </c>
      <c r="G305" s="470">
        <f>SUM(F305/F308)</f>
        <v>2.6633165829145728E-2</v>
      </c>
      <c r="H305" s="458">
        <v>102</v>
      </c>
      <c r="I305" s="470">
        <f>SUM(H305/H308)</f>
        <v>0.26984126984126983</v>
      </c>
      <c r="J305" s="458">
        <v>50</v>
      </c>
      <c r="K305" s="470">
        <f>SUM(J305/J308)</f>
        <v>0.11160714285714286</v>
      </c>
      <c r="L305" s="458">
        <v>64</v>
      </c>
      <c r="M305" s="470">
        <f>SUM(L305/L308)</f>
        <v>0.76190476190476186</v>
      </c>
      <c r="N305" s="458">
        <v>17</v>
      </c>
      <c r="O305" s="470">
        <f>SUM(N305/N308)</f>
        <v>0.62962962962962965</v>
      </c>
      <c r="P305" s="458">
        <v>3</v>
      </c>
      <c r="Q305" s="470">
        <f>SUM(P305/P308)</f>
        <v>0.33333333333333331</v>
      </c>
      <c r="R305" s="469">
        <f>SUM(B305,D305,F305,H305,J305,L305,N305,P305)</f>
        <v>1541</v>
      </c>
    </row>
    <row r="306" spans="1:18" s="203" customFormat="1" hidden="1" x14ac:dyDescent="0.25">
      <c r="A306" s="96" t="s">
        <v>319</v>
      </c>
      <c r="B306" s="458">
        <v>734</v>
      </c>
      <c r="C306" s="470">
        <f>SUM(B306/B308)</f>
        <v>0.31871471993052541</v>
      </c>
      <c r="D306" s="458">
        <v>3</v>
      </c>
      <c r="E306" s="470">
        <f>SUM(D306/D308)</f>
        <v>0.2</v>
      </c>
      <c r="F306" s="458">
        <v>716</v>
      </c>
      <c r="G306" s="470">
        <f>SUM(F306/F308)</f>
        <v>0.35979899497487439</v>
      </c>
      <c r="H306" s="458">
        <v>183</v>
      </c>
      <c r="I306" s="470">
        <f>SUM(H306/H308)</f>
        <v>0.48412698412698413</v>
      </c>
      <c r="J306" s="458">
        <v>108</v>
      </c>
      <c r="K306" s="470">
        <f>SUM(J306/J308)</f>
        <v>0.24107142857142858</v>
      </c>
      <c r="L306" s="458">
        <v>7</v>
      </c>
      <c r="M306" s="470">
        <f>SUM(L306/L308)</f>
        <v>8.3333333333333329E-2</v>
      </c>
      <c r="N306" s="458">
        <v>5</v>
      </c>
      <c r="O306" s="470">
        <f>SUM(N306/N308)</f>
        <v>0.18518518518518517</v>
      </c>
      <c r="P306" s="458">
        <v>2</v>
      </c>
      <c r="Q306" s="470">
        <f>SUM(P306/P308)</f>
        <v>0.22222222222222221</v>
      </c>
      <c r="R306" s="469">
        <f>SUM(B306,D306,F306,H306,J306,L306,N306,P306)</f>
        <v>1758</v>
      </c>
    </row>
    <row r="307" spans="1:18" s="203" customFormat="1" ht="15.75" hidden="1" thickBot="1" x14ac:dyDescent="0.3">
      <c r="A307" s="114" t="s">
        <v>320</v>
      </c>
      <c r="B307" s="462">
        <v>280</v>
      </c>
      <c r="C307" s="473">
        <f>SUM(B307/B308)</f>
        <v>0.12158054711246201</v>
      </c>
      <c r="D307" s="462">
        <v>0</v>
      </c>
      <c r="E307" s="473">
        <f>SUM(D307/D308)</f>
        <v>0</v>
      </c>
      <c r="F307" s="462">
        <v>1221</v>
      </c>
      <c r="G307" s="473">
        <v>0.61299999999999999</v>
      </c>
      <c r="H307" s="462">
        <v>91</v>
      </c>
      <c r="I307" s="473">
        <f>SUM(H307/H308)</f>
        <v>0.24074074074074073</v>
      </c>
      <c r="J307" s="462">
        <v>289</v>
      </c>
      <c r="K307" s="473">
        <f>SUM(J307/J308)</f>
        <v>0.6450892857142857</v>
      </c>
      <c r="L307" s="462">
        <v>11</v>
      </c>
      <c r="M307" s="473">
        <f>SUM(L307/L308)</f>
        <v>0.13095238095238096</v>
      </c>
      <c r="N307" s="462">
        <v>5</v>
      </c>
      <c r="O307" s="473">
        <f>SUM(N307/N308)</f>
        <v>0.18518518518518517</v>
      </c>
      <c r="P307" s="462">
        <v>4</v>
      </c>
      <c r="Q307" s="473">
        <v>0.44500000000000001</v>
      </c>
      <c r="R307" s="476">
        <f>SUM(B307,D307,F307,H307,J307,L307,N307,P307)</f>
        <v>1901</v>
      </c>
    </row>
    <row r="308" spans="1:18" s="203" customFormat="1" ht="16.5" hidden="1" thickTop="1" thickBot="1" x14ac:dyDescent="0.3">
      <c r="A308" s="128" t="s">
        <v>164</v>
      </c>
      <c r="B308" s="122">
        <f t="shared" ref="B308:R308" si="53">SUM(B304:B307)</f>
        <v>2303</v>
      </c>
      <c r="C308" s="265">
        <f t="shared" si="53"/>
        <v>0.99913764654798087</v>
      </c>
      <c r="D308" s="122">
        <f t="shared" si="53"/>
        <v>15</v>
      </c>
      <c r="E308" s="265">
        <f t="shared" si="53"/>
        <v>1</v>
      </c>
      <c r="F308" s="122">
        <f t="shared" si="53"/>
        <v>1990</v>
      </c>
      <c r="G308" s="265">
        <f t="shared" si="53"/>
        <v>0.99943216080402009</v>
      </c>
      <c r="H308" s="122">
        <f t="shared" si="53"/>
        <v>378</v>
      </c>
      <c r="I308" s="265">
        <f t="shared" si="53"/>
        <v>1</v>
      </c>
      <c r="J308" s="122">
        <f t="shared" si="53"/>
        <v>448</v>
      </c>
      <c r="K308" s="265">
        <f t="shared" si="53"/>
        <v>1</v>
      </c>
      <c r="L308" s="122">
        <f t="shared" si="53"/>
        <v>84</v>
      </c>
      <c r="M308" s="265">
        <f t="shared" si="53"/>
        <v>1</v>
      </c>
      <c r="N308" s="122">
        <f t="shared" si="53"/>
        <v>27</v>
      </c>
      <c r="O308" s="265">
        <f t="shared" si="53"/>
        <v>1</v>
      </c>
      <c r="P308" s="122">
        <f t="shared" si="53"/>
        <v>9</v>
      </c>
      <c r="Q308" s="265">
        <f t="shared" si="53"/>
        <v>1.0005555555555556</v>
      </c>
      <c r="R308" s="122">
        <f t="shared" si="53"/>
        <v>5254</v>
      </c>
    </row>
    <row r="309" spans="1:18" s="203" customFormat="1" ht="15.75" hidden="1" thickBot="1" x14ac:dyDescent="0.3">
      <c r="A309" s="2163" t="s">
        <v>454</v>
      </c>
      <c r="B309" s="2164"/>
      <c r="C309" s="2164"/>
      <c r="D309" s="2164"/>
      <c r="E309" s="2164"/>
      <c r="F309" s="2164"/>
      <c r="G309" s="2164"/>
      <c r="H309" s="2164"/>
      <c r="I309" s="2164"/>
      <c r="J309" s="2164"/>
      <c r="K309" s="2164"/>
      <c r="L309" s="2164"/>
      <c r="M309" s="2164"/>
      <c r="N309" s="2164"/>
      <c r="O309" s="2164"/>
      <c r="P309" s="2164"/>
      <c r="Q309" s="2164"/>
      <c r="R309" s="2164"/>
    </row>
    <row r="310" spans="1:18" s="203" customFormat="1" hidden="1" x14ac:dyDescent="0.25">
      <c r="A310" s="113"/>
      <c r="B310" s="255" t="s">
        <v>149</v>
      </c>
      <c r="C310" s="256" t="s">
        <v>150</v>
      </c>
      <c r="D310" s="257" t="s">
        <v>149</v>
      </c>
      <c r="E310" s="258" t="s">
        <v>150</v>
      </c>
      <c r="F310" s="256" t="s">
        <v>149</v>
      </c>
      <c r="G310" s="256" t="s">
        <v>150</v>
      </c>
      <c r="H310" s="257" t="s">
        <v>149</v>
      </c>
      <c r="I310" s="258" t="s">
        <v>150</v>
      </c>
      <c r="J310" s="331" t="s">
        <v>149</v>
      </c>
      <c r="K310" s="257" t="s">
        <v>150</v>
      </c>
      <c r="L310" s="258" t="s">
        <v>149</v>
      </c>
      <c r="M310" s="256" t="s">
        <v>150</v>
      </c>
      <c r="N310" s="256" t="s">
        <v>149</v>
      </c>
      <c r="O310" s="256" t="s">
        <v>150</v>
      </c>
      <c r="P310" s="257" t="s">
        <v>149</v>
      </c>
      <c r="Q310" s="258" t="s">
        <v>150</v>
      </c>
      <c r="R310" s="257" t="s">
        <v>149</v>
      </c>
    </row>
    <row r="311" spans="1:18" s="203" customFormat="1" hidden="1" x14ac:dyDescent="0.25">
      <c r="A311" s="96" t="s">
        <v>151</v>
      </c>
      <c r="B311" s="477">
        <v>7.93</v>
      </c>
      <c r="C311" s="478">
        <v>7</v>
      </c>
      <c r="D311" s="477">
        <v>8.73</v>
      </c>
      <c r="E311" s="479">
        <v>9</v>
      </c>
      <c r="F311" s="480">
        <v>6.56</v>
      </c>
      <c r="G311" s="478">
        <v>6</v>
      </c>
      <c r="H311" s="477">
        <v>10.46</v>
      </c>
      <c r="I311" s="481">
        <v>11</v>
      </c>
      <c r="J311" s="480">
        <v>18.82</v>
      </c>
      <c r="K311" s="482">
        <v>18</v>
      </c>
      <c r="L311" s="483">
        <v>7.81</v>
      </c>
      <c r="M311" s="478">
        <v>7</v>
      </c>
      <c r="N311" s="480">
        <v>15.81</v>
      </c>
      <c r="O311" s="478">
        <v>16</v>
      </c>
      <c r="P311" s="477">
        <v>8.57</v>
      </c>
      <c r="Q311" s="481">
        <v>8</v>
      </c>
      <c r="R311" s="477">
        <v>8.56</v>
      </c>
    </row>
    <row r="312" spans="1:18" s="203" customFormat="1" hidden="1" x14ac:dyDescent="0.25">
      <c r="A312" s="99" t="s">
        <v>152</v>
      </c>
      <c r="B312" s="477">
        <v>1.34</v>
      </c>
      <c r="C312" s="478">
        <v>1</v>
      </c>
      <c r="D312" s="477">
        <v>1.27</v>
      </c>
      <c r="E312" s="479">
        <v>1</v>
      </c>
      <c r="F312" s="480">
        <v>1.55</v>
      </c>
      <c r="G312" s="478">
        <v>1</v>
      </c>
      <c r="H312" s="477">
        <v>1.21</v>
      </c>
      <c r="I312" s="481">
        <v>1</v>
      </c>
      <c r="J312" s="480">
        <v>1.65</v>
      </c>
      <c r="K312" s="482">
        <v>1</v>
      </c>
      <c r="L312" s="483">
        <v>1.36</v>
      </c>
      <c r="M312" s="478">
        <v>1</v>
      </c>
      <c r="N312" s="480">
        <v>1.7</v>
      </c>
      <c r="O312" s="478">
        <v>1</v>
      </c>
      <c r="P312" s="477">
        <v>1.43</v>
      </c>
      <c r="Q312" s="481">
        <v>1</v>
      </c>
      <c r="R312" s="477">
        <v>1.44</v>
      </c>
    </row>
    <row r="313" spans="1:18" s="203" customFormat="1" ht="15.75" hidden="1" thickBot="1" x14ac:dyDescent="0.3">
      <c r="A313" s="98" t="s">
        <v>153</v>
      </c>
      <c r="B313" s="484">
        <v>12.39</v>
      </c>
      <c r="C313" s="485">
        <v>10</v>
      </c>
      <c r="D313" s="484">
        <v>5.8</v>
      </c>
      <c r="E313" s="486">
        <v>3</v>
      </c>
      <c r="F313" s="487">
        <v>28.68</v>
      </c>
      <c r="G313" s="485">
        <v>26</v>
      </c>
      <c r="H313" s="484">
        <v>18.309999999999999</v>
      </c>
      <c r="I313" s="488">
        <v>17</v>
      </c>
      <c r="J313" s="487">
        <v>38.880000000000003</v>
      </c>
      <c r="K313" s="489">
        <v>34</v>
      </c>
      <c r="L313" s="490">
        <v>8.99</v>
      </c>
      <c r="M313" s="485">
        <v>5</v>
      </c>
      <c r="N313" s="487">
        <v>14.07</v>
      </c>
      <c r="O313" s="485">
        <v>10</v>
      </c>
      <c r="P313" s="484">
        <v>27.14</v>
      </c>
      <c r="Q313" s="488">
        <v>22</v>
      </c>
      <c r="R313" s="484">
        <v>21.2</v>
      </c>
    </row>
    <row r="314" spans="1:18" ht="19.5" hidden="1" thickBot="1" x14ac:dyDescent="0.35">
      <c r="A314" s="2147" t="s">
        <v>438</v>
      </c>
      <c r="B314" s="2148"/>
      <c r="C314" s="2148"/>
      <c r="D314" s="2148"/>
      <c r="E314" s="2148"/>
      <c r="F314" s="2148"/>
      <c r="G314" s="2148"/>
      <c r="H314" s="2148"/>
      <c r="I314" s="2148"/>
      <c r="J314" s="2148"/>
      <c r="K314" s="2148"/>
      <c r="L314" s="2148"/>
      <c r="M314" s="2148"/>
      <c r="N314" s="2148"/>
      <c r="O314" s="2148"/>
      <c r="P314" s="2148"/>
      <c r="Q314" s="2148"/>
      <c r="R314" s="2148"/>
    </row>
    <row r="315" spans="1:18" s="203" customFormat="1" ht="15.75" hidden="1" thickBot="1" x14ac:dyDescent="0.3">
      <c r="A315" s="109"/>
      <c r="B315" s="2169" t="s">
        <v>703</v>
      </c>
      <c r="C315" s="2170"/>
      <c r="D315" s="2170"/>
      <c r="E315" s="2170"/>
      <c r="F315" s="2170"/>
      <c r="G315" s="2170"/>
      <c r="H315" s="2170"/>
      <c r="I315" s="2170"/>
      <c r="J315" s="2170"/>
      <c r="K315" s="2170"/>
      <c r="L315" s="2170"/>
      <c r="M315" s="2170"/>
      <c r="N315" s="2170"/>
      <c r="O315" s="2170"/>
      <c r="P315" s="2170"/>
      <c r="Q315" s="2170"/>
      <c r="R315" s="2170"/>
    </row>
    <row r="316" spans="1:18" ht="40.5" hidden="1" customHeight="1" thickBot="1" x14ac:dyDescent="0.3">
      <c r="A316" s="110"/>
      <c r="B316" s="2167" t="s">
        <v>134</v>
      </c>
      <c r="C316" s="2168"/>
      <c r="D316" s="2167" t="s">
        <v>135</v>
      </c>
      <c r="E316" s="2168"/>
      <c r="F316" s="2167" t="s">
        <v>136</v>
      </c>
      <c r="G316" s="2168"/>
      <c r="H316" s="2167" t="s">
        <v>137</v>
      </c>
      <c r="I316" s="2168"/>
      <c r="J316" s="2167" t="s">
        <v>138</v>
      </c>
      <c r="K316" s="2168"/>
      <c r="L316" s="2167" t="s">
        <v>139</v>
      </c>
      <c r="M316" s="2168"/>
      <c r="N316" s="2167" t="s">
        <v>140</v>
      </c>
      <c r="O316" s="2168"/>
      <c r="P316" s="2167" t="s">
        <v>141</v>
      </c>
      <c r="Q316" s="2168"/>
      <c r="R316" s="1381" t="s">
        <v>311</v>
      </c>
    </row>
    <row r="317" spans="1:18" ht="15.75" hidden="1" thickBot="1" x14ac:dyDescent="0.3">
      <c r="A317" s="2025" t="s">
        <v>451</v>
      </c>
      <c r="B317" s="2026"/>
      <c r="C317" s="2026"/>
      <c r="D317" s="2162"/>
      <c r="E317" s="2162"/>
      <c r="F317" s="2026"/>
      <c r="G317" s="2026"/>
      <c r="H317" s="2162"/>
      <c r="I317" s="2162"/>
      <c r="J317" s="2026"/>
      <c r="K317" s="2026"/>
      <c r="L317" s="2162"/>
      <c r="M317" s="2162"/>
      <c r="N317" s="2026"/>
      <c r="O317" s="2026"/>
      <c r="P317" s="2162"/>
      <c r="Q317" s="2162"/>
      <c r="R317" s="2162"/>
    </row>
    <row r="318" spans="1:18" hidden="1" x14ac:dyDescent="0.25">
      <c r="A318" s="105" t="s">
        <v>391</v>
      </c>
      <c r="B318" s="439">
        <v>151</v>
      </c>
      <c r="C318" s="440">
        <f>B318/B326</f>
        <v>5.7523809523809526E-2</v>
      </c>
      <c r="D318" s="439">
        <v>1</v>
      </c>
      <c r="E318" s="440">
        <f>D318/D326</f>
        <v>4.5454545454545456E-2</v>
      </c>
      <c r="F318" s="439">
        <v>22</v>
      </c>
      <c r="G318" s="440">
        <f>F318/F326</f>
        <v>1.261467889908257E-2</v>
      </c>
      <c r="H318" s="439">
        <v>3</v>
      </c>
      <c r="I318" s="441">
        <f>H318/H326</f>
        <v>7.3529411764705881E-3</v>
      </c>
      <c r="J318" s="442">
        <v>0</v>
      </c>
      <c r="K318" s="440">
        <f>J318/J326</f>
        <v>0</v>
      </c>
      <c r="L318" s="439">
        <v>13</v>
      </c>
      <c r="M318" s="441">
        <f>L318/L326</f>
        <v>0.18309859154929578</v>
      </c>
      <c r="N318" s="442">
        <v>0</v>
      </c>
      <c r="O318" s="440">
        <f>N318/N326</f>
        <v>0</v>
      </c>
      <c r="P318" s="439">
        <v>1</v>
      </c>
      <c r="Q318" s="441">
        <f>P318/P326</f>
        <v>0.125</v>
      </c>
      <c r="R318" s="443">
        <f>SUM(B318,D318,F318,H318,J318,L318,N318,P318)</f>
        <v>191</v>
      </c>
    </row>
    <row r="319" spans="1:18" hidden="1" x14ac:dyDescent="0.25">
      <c r="A319" s="102" t="s">
        <v>392</v>
      </c>
      <c r="B319" s="444">
        <v>415</v>
      </c>
      <c r="C319" s="445">
        <f>B319/B326</f>
        <v>0.15809523809523809</v>
      </c>
      <c r="D319" s="444">
        <v>2</v>
      </c>
      <c r="E319" s="445">
        <f>D319/D326</f>
        <v>9.0909090909090912E-2</v>
      </c>
      <c r="F319" s="444">
        <v>463</v>
      </c>
      <c r="G319" s="445">
        <f>F319/F326</f>
        <v>0.26548165137614677</v>
      </c>
      <c r="H319" s="444">
        <v>25</v>
      </c>
      <c r="I319" s="446">
        <f>H319/H326</f>
        <v>6.1274509803921566E-2</v>
      </c>
      <c r="J319" s="447">
        <v>0</v>
      </c>
      <c r="K319" s="445">
        <f>J319/J326</f>
        <v>0</v>
      </c>
      <c r="L319" s="444">
        <v>9</v>
      </c>
      <c r="M319" s="446">
        <f>L319/L326</f>
        <v>0.12676056338028169</v>
      </c>
      <c r="N319" s="447">
        <v>0</v>
      </c>
      <c r="O319" s="445">
        <f>N319/N326</f>
        <v>0</v>
      </c>
      <c r="P319" s="444">
        <v>2</v>
      </c>
      <c r="Q319" s="446">
        <f>P319/P326</f>
        <v>0.25</v>
      </c>
      <c r="R319" s="448">
        <f>SUM(B319,D319,F319,H319,J319,L319,N319,P319)</f>
        <v>916</v>
      </c>
    </row>
    <row r="320" spans="1:18" hidden="1" x14ac:dyDescent="0.25">
      <c r="A320" s="102" t="s">
        <v>327</v>
      </c>
      <c r="B320" s="444">
        <v>533</v>
      </c>
      <c r="C320" s="445">
        <f>B320/B326</f>
        <v>0.20304761904761906</v>
      </c>
      <c r="D320" s="444">
        <v>4</v>
      </c>
      <c r="E320" s="445">
        <v>0.183</v>
      </c>
      <c r="F320" s="444">
        <v>429</v>
      </c>
      <c r="G320" s="445">
        <v>0.247</v>
      </c>
      <c r="H320" s="444">
        <v>35</v>
      </c>
      <c r="I320" s="446">
        <f>H320/H326</f>
        <v>8.5784313725490197E-2</v>
      </c>
      <c r="J320" s="447">
        <v>0</v>
      </c>
      <c r="K320" s="445">
        <f>J320/J326</f>
        <v>0</v>
      </c>
      <c r="L320" s="444">
        <v>16</v>
      </c>
      <c r="M320" s="446">
        <v>0.22600000000000001</v>
      </c>
      <c r="N320" s="447">
        <v>1</v>
      </c>
      <c r="O320" s="445">
        <f>N320/N326</f>
        <v>2.8571428571428571E-2</v>
      </c>
      <c r="P320" s="444">
        <v>2</v>
      </c>
      <c r="Q320" s="446">
        <f>P320/P326</f>
        <v>0.25</v>
      </c>
      <c r="R320" s="448">
        <f t="shared" ref="R320:R325" si="54">SUM(B320,D320,F320,H320,J320,L320,N320,P320)</f>
        <v>1020</v>
      </c>
    </row>
    <row r="321" spans="1:18" hidden="1" x14ac:dyDescent="0.25">
      <c r="A321" s="102" t="s">
        <v>328</v>
      </c>
      <c r="B321" s="444">
        <v>530</v>
      </c>
      <c r="C321" s="445">
        <f>B321/B326</f>
        <v>0.20190476190476189</v>
      </c>
      <c r="D321" s="444">
        <v>3</v>
      </c>
      <c r="E321" s="445">
        <f>D321/D326</f>
        <v>0.13636363636363635</v>
      </c>
      <c r="F321" s="444">
        <v>372</v>
      </c>
      <c r="G321" s="445">
        <f>F321/F326</f>
        <v>0.21330275229357798</v>
      </c>
      <c r="H321" s="444">
        <v>78</v>
      </c>
      <c r="I321" s="446">
        <f>H321/H326</f>
        <v>0.19117647058823528</v>
      </c>
      <c r="J321" s="447">
        <v>0</v>
      </c>
      <c r="K321" s="445">
        <f>J321/J326</f>
        <v>0</v>
      </c>
      <c r="L321" s="444">
        <v>13</v>
      </c>
      <c r="M321" s="446">
        <f>L321/L326</f>
        <v>0.18309859154929578</v>
      </c>
      <c r="N321" s="447">
        <v>2</v>
      </c>
      <c r="O321" s="445">
        <f>N321/N326</f>
        <v>5.7142857142857141E-2</v>
      </c>
      <c r="P321" s="444">
        <v>0</v>
      </c>
      <c r="Q321" s="446">
        <f>P321/P326</f>
        <v>0</v>
      </c>
      <c r="R321" s="448">
        <f t="shared" si="54"/>
        <v>998</v>
      </c>
    </row>
    <row r="322" spans="1:18" hidden="1" x14ac:dyDescent="0.25">
      <c r="A322" s="102" t="s">
        <v>329</v>
      </c>
      <c r="B322" s="444">
        <v>364</v>
      </c>
      <c r="C322" s="445">
        <f>B322/B326</f>
        <v>0.13866666666666666</v>
      </c>
      <c r="D322" s="444">
        <v>3</v>
      </c>
      <c r="E322" s="445">
        <f>D322/D326</f>
        <v>0.13636363636363635</v>
      </c>
      <c r="F322" s="444">
        <v>233</v>
      </c>
      <c r="G322" s="445">
        <f>F322/F326</f>
        <v>0.13360091743119265</v>
      </c>
      <c r="H322" s="444">
        <v>95</v>
      </c>
      <c r="I322" s="446">
        <f>H322/H326</f>
        <v>0.23284313725490197</v>
      </c>
      <c r="J322" s="447">
        <v>0</v>
      </c>
      <c r="K322" s="445">
        <f>J322/J326</f>
        <v>0</v>
      </c>
      <c r="L322" s="444">
        <v>5</v>
      </c>
      <c r="M322" s="446">
        <f>L322/L326</f>
        <v>7.0422535211267609E-2</v>
      </c>
      <c r="N322" s="447">
        <v>1</v>
      </c>
      <c r="O322" s="445">
        <f>N322/N326</f>
        <v>2.8571428571428571E-2</v>
      </c>
      <c r="P322" s="444">
        <v>1</v>
      </c>
      <c r="Q322" s="446">
        <f>P322/P326</f>
        <v>0.125</v>
      </c>
      <c r="R322" s="448">
        <f t="shared" si="54"/>
        <v>702</v>
      </c>
    </row>
    <row r="323" spans="1:18" hidden="1" x14ac:dyDescent="0.25">
      <c r="A323" s="102" t="s">
        <v>124</v>
      </c>
      <c r="B323" s="444">
        <v>344</v>
      </c>
      <c r="C323" s="445">
        <f>B323/B326</f>
        <v>0.13104761904761905</v>
      </c>
      <c r="D323" s="444">
        <v>4</v>
      </c>
      <c r="E323" s="445">
        <f>D323/D326</f>
        <v>0.18181818181818182</v>
      </c>
      <c r="F323" s="444">
        <v>140</v>
      </c>
      <c r="G323" s="445">
        <f>F323/F326</f>
        <v>8.027522935779817E-2</v>
      </c>
      <c r="H323" s="444">
        <v>98</v>
      </c>
      <c r="I323" s="446">
        <f>H323/H326</f>
        <v>0.24019607843137256</v>
      </c>
      <c r="J323" s="447">
        <v>0</v>
      </c>
      <c r="K323" s="445">
        <f>J323/J326</f>
        <v>0</v>
      </c>
      <c r="L323" s="444">
        <v>3</v>
      </c>
      <c r="M323" s="446">
        <f>L323/L326</f>
        <v>4.2253521126760563E-2</v>
      </c>
      <c r="N323" s="447">
        <v>3</v>
      </c>
      <c r="O323" s="445">
        <f>N323/N326</f>
        <v>8.5714285714285715E-2</v>
      </c>
      <c r="P323" s="444">
        <v>0</v>
      </c>
      <c r="Q323" s="446">
        <f>P323/P326</f>
        <v>0</v>
      </c>
      <c r="R323" s="448">
        <f t="shared" si="54"/>
        <v>592</v>
      </c>
    </row>
    <row r="324" spans="1:18" hidden="1" x14ac:dyDescent="0.25">
      <c r="A324" s="102" t="s">
        <v>125</v>
      </c>
      <c r="B324" s="444">
        <v>258</v>
      </c>
      <c r="C324" s="445">
        <f>B324/B326</f>
        <v>9.8285714285714282E-2</v>
      </c>
      <c r="D324" s="444">
        <v>4</v>
      </c>
      <c r="E324" s="445">
        <f>D324/D326</f>
        <v>0.18181818181818182</v>
      </c>
      <c r="F324" s="444">
        <v>79</v>
      </c>
      <c r="G324" s="445">
        <f>F324/F326</f>
        <v>4.5298165137614678E-2</v>
      </c>
      <c r="H324" s="444">
        <v>68</v>
      </c>
      <c r="I324" s="446">
        <f>H324/H326</f>
        <v>0.16666666666666666</v>
      </c>
      <c r="J324" s="447">
        <v>3</v>
      </c>
      <c r="K324" s="445">
        <f>J324/J326</f>
        <v>6.2500000000000003E-3</v>
      </c>
      <c r="L324" s="444">
        <v>10</v>
      </c>
      <c r="M324" s="446">
        <f>L324/L326</f>
        <v>0.14084507042253522</v>
      </c>
      <c r="N324" s="447">
        <v>25</v>
      </c>
      <c r="O324" s="445">
        <v>0.71299999999999997</v>
      </c>
      <c r="P324" s="444">
        <v>2</v>
      </c>
      <c r="Q324" s="446">
        <f>P324/P326</f>
        <v>0.25</v>
      </c>
      <c r="R324" s="448">
        <f t="shared" si="54"/>
        <v>449</v>
      </c>
    </row>
    <row r="325" spans="1:18" ht="15.75" hidden="1" thickBot="1" x14ac:dyDescent="0.3">
      <c r="A325" s="722" t="s">
        <v>117</v>
      </c>
      <c r="B325" s="449">
        <v>30</v>
      </c>
      <c r="C325" s="450">
        <f>B325/B326</f>
        <v>1.1428571428571429E-2</v>
      </c>
      <c r="D325" s="449">
        <v>1</v>
      </c>
      <c r="E325" s="450">
        <f>D325/D326</f>
        <v>4.5454545454545456E-2</v>
      </c>
      <c r="F325" s="449">
        <v>6</v>
      </c>
      <c r="G325" s="450">
        <f>F325/F326</f>
        <v>3.4403669724770644E-3</v>
      </c>
      <c r="H325" s="449">
        <v>6</v>
      </c>
      <c r="I325" s="451">
        <f>H325/H326</f>
        <v>1.4705882352941176E-2</v>
      </c>
      <c r="J325" s="452">
        <v>477</v>
      </c>
      <c r="K325" s="450">
        <f>J325/J326</f>
        <v>0.99375000000000002</v>
      </c>
      <c r="L325" s="449">
        <v>2</v>
      </c>
      <c r="M325" s="451">
        <f>L325/L326</f>
        <v>2.8169014084507043E-2</v>
      </c>
      <c r="N325" s="452">
        <v>3</v>
      </c>
      <c r="O325" s="450">
        <f>N325/N326</f>
        <v>8.5714285714285715E-2</v>
      </c>
      <c r="P325" s="449">
        <v>0</v>
      </c>
      <c r="Q325" s="451">
        <f>P325/P326</f>
        <v>0</v>
      </c>
      <c r="R325" s="453">
        <f t="shared" si="54"/>
        <v>525</v>
      </c>
    </row>
    <row r="326" spans="1:18" ht="16.5" hidden="1" thickTop="1" thickBot="1" x14ac:dyDescent="0.3">
      <c r="A326" s="128" t="s">
        <v>164</v>
      </c>
      <c r="B326" s="122">
        <f t="shared" ref="B326:G326" si="55">SUM(B318:B325)</f>
        <v>2625</v>
      </c>
      <c r="C326" s="265">
        <f t="shared" si="55"/>
        <v>1</v>
      </c>
      <c r="D326" s="122">
        <f t="shared" si="55"/>
        <v>22</v>
      </c>
      <c r="E326" s="265">
        <f t="shared" si="55"/>
        <v>1.0011818181818182</v>
      </c>
      <c r="F326" s="122">
        <f t="shared" si="55"/>
        <v>1744</v>
      </c>
      <c r="G326" s="265">
        <f t="shared" si="55"/>
        <v>1.0010137614678898</v>
      </c>
      <c r="H326" s="122">
        <f t="shared" ref="H326:Q326" si="56">SUM(H318:H325)</f>
        <v>408</v>
      </c>
      <c r="I326" s="265">
        <f t="shared" si="56"/>
        <v>0.99999999999999989</v>
      </c>
      <c r="J326" s="122">
        <f t="shared" si="56"/>
        <v>480</v>
      </c>
      <c r="K326" s="265">
        <f t="shared" si="56"/>
        <v>1</v>
      </c>
      <c r="L326" s="122">
        <f t="shared" si="56"/>
        <v>71</v>
      </c>
      <c r="M326" s="265">
        <f t="shared" si="56"/>
        <v>1.0006478873239437</v>
      </c>
      <c r="N326" s="122">
        <f t="shared" si="56"/>
        <v>35</v>
      </c>
      <c r="O326" s="265">
        <f t="shared" si="56"/>
        <v>0.99871428571428578</v>
      </c>
      <c r="P326" s="122">
        <f t="shared" si="56"/>
        <v>8</v>
      </c>
      <c r="Q326" s="265">
        <f t="shared" si="56"/>
        <v>1</v>
      </c>
      <c r="R326" s="122">
        <f>SUM(B326,D326,F326,H326,J326,L326,N326,P326)</f>
        <v>5393</v>
      </c>
    </row>
    <row r="327" spans="1:18" s="30" customFormat="1" ht="15.75" hidden="1" thickBot="1" x14ac:dyDescent="0.3">
      <c r="A327" s="2163" t="s">
        <v>452</v>
      </c>
      <c r="B327" s="2164"/>
      <c r="C327" s="2164"/>
      <c r="D327" s="2164"/>
      <c r="E327" s="2164"/>
      <c r="F327" s="2164"/>
      <c r="G327" s="2164"/>
      <c r="H327" s="2164"/>
      <c r="I327" s="2164"/>
      <c r="J327" s="2164"/>
      <c r="K327" s="2164"/>
      <c r="L327" s="2164"/>
      <c r="M327" s="2164"/>
      <c r="N327" s="2164"/>
      <c r="O327" s="2164"/>
      <c r="P327" s="2164"/>
      <c r="Q327" s="2164"/>
      <c r="R327" s="2164"/>
    </row>
    <row r="328" spans="1:18" hidden="1" x14ac:dyDescent="0.25">
      <c r="A328" s="105" t="s">
        <v>118</v>
      </c>
      <c r="B328" s="454">
        <v>399</v>
      </c>
      <c r="C328" s="455">
        <f>SUM(B328/B334)</f>
        <v>0.152</v>
      </c>
      <c r="D328" s="454">
        <v>1</v>
      </c>
      <c r="E328" s="455">
        <f>D328/D334</f>
        <v>4.5454545454545456E-2</v>
      </c>
      <c r="F328" s="454">
        <v>245</v>
      </c>
      <c r="G328" s="455">
        <f>SUM(F328/F334)</f>
        <v>0.14048165137614679</v>
      </c>
      <c r="H328" s="456">
        <v>51</v>
      </c>
      <c r="I328" s="455">
        <f>SUM(H328/H334)</f>
        <v>0.125</v>
      </c>
      <c r="J328" s="456">
        <v>84</v>
      </c>
      <c r="K328" s="455">
        <f>SUM(J328/J334)</f>
        <v>0.17499999999999999</v>
      </c>
      <c r="L328" s="456">
        <v>6</v>
      </c>
      <c r="M328" s="455">
        <f>SUM(L328/L334)</f>
        <v>8.4507042253521125E-2</v>
      </c>
      <c r="N328" s="456">
        <v>3</v>
      </c>
      <c r="O328" s="455">
        <f>SUM(N328/N334)</f>
        <v>8.5714285714285715E-2</v>
      </c>
      <c r="P328" s="456">
        <v>2</v>
      </c>
      <c r="Q328" s="457">
        <f>SUM(P328/P334)</f>
        <v>0.25</v>
      </c>
      <c r="R328" s="443">
        <f t="shared" ref="R328:R333" si="57">SUM(B328,D328,F328,H328,J328,L328,N328,P328)</f>
        <v>791</v>
      </c>
    </row>
    <row r="329" spans="1:18" hidden="1" x14ac:dyDescent="0.25">
      <c r="A329" s="102" t="s">
        <v>119</v>
      </c>
      <c r="B329" s="458">
        <v>221</v>
      </c>
      <c r="C329" s="459">
        <f>SUM(B329/B334)</f>
        <v>8.4190476190476191E-2</v>
      </c>
      <c r="D329" s="458">
        <v>1</v>
      </c>
      <c r="E329" s="459">
        <f>D329/D334</f>
        <v>4.5454545454545456E-2</v>
      </c>
      <c r="F329" s="458">
        <v>103</v>
      </c>
      <c r="G329" s="459">
        <f>SUM(F329/F334)</f>
        <v>5.9059633027522936E-2</v>
      </c>
      <c r="H329" s="460">
        <v>48</v>
      </c>
      <c r="I329" s="459">
        <f>SUM(H329/H334)</f>
        <v>0.11764705882352941</v>
      </c>
      <c r="J329" s="460">
        <v>27</v>
      </c>
      <c r="K329" s="459">
        <f>SUM(J329/J334)</f>
        <v>5.6250000000000001E-2</v>
      </c>
      <c r="L329" s="460">
        <v>26</v>
      </c>
      <c r="M329" s="459">
        <v>0.36499999999999999</v>
      </c>
      <c r="N329" s="460">
        <v>1</v>
      </c>
      <c r="O329" s="459">
        <f>SUM(N329/N334)</f>
        <v>2.8571428571428571E-2</v>
      </c>
      <c r="P329" s="460">
        <v>0</v>
      </c>
      <c r="Q329" s="461">
        <f>SUM(P329/P334)</f>
        <v>0</v>
      </c>
      <c r="R329" s="448">
        <f t="shared" si="57"/>
        <v>427</v>
      </c>
    </row>
    <row r="330" spans="1:18" hidden="1" x14ac:dyDescent="0.25">
      <c r="A330" s="102" t="s">
        <v>120</v>
      </c>
      <c r="B330" s="458">
        <v>43</v>
      </c>
      <c r="C330" s="459">
        <f>SUM(B330/B334)</f>
        <v>1.6380952380952381E-2</v>
      </c>
      <c r="D330" s="458">
        <v>0</v>
      </c>
      <c r="E330" s="459">
        <f>D330/D334</f>
        <v>0</v>
      </c>
      <c r="F330" s="458">
        <v>13</v>
      </c>
      <c r="G330" s="459">
        <f>SUM(F330/F334)</f>
        <v>7.4541284403669729E-3</v>
      </c>
      <c r="H330" s="460">
        <v>4</v>
      </c>
      <c r="I330" s="459">
        <v>8.9999999999999993E-3</v>
      </c>
      <c r="J330" s="460">
        <v>15</v>
      </c>
      <c r="K330" s="459">
        <f>SUM(J330/J334)</f>
        <v>3.125E-2</v>
      </c>
      <c r="L330" s="460">
        <v>0</v>
      </c>
      <c r="M330" s="459">
        <f>SUM(L330/L334)</f>
        <v>0</v>
      </c>
      <c r="N330" s="460">
        <v>0</v>
      </c>
      <c r="O330" s="459">
        <f>SUM(N330/N334)</f>
        <v>0</v>
      </c>
      <c r="P330" s="460">
        <v>0</v>
      </c>
      <c r="Q330" s="461">
        <f>SUM(P330/P334)</f>
        <v>0</v>
      </c>
      <c r="R330" s="448">
        <f t="shared" si="57"/>
        <v>75</v>
      </c>
    </row>
    <row r="331" spans="1:18" hidden="1" x14ac:dyDescent="0.25">
      <c r="A331" s="102" t="s">
        <v>121</v>
      </c>
      <c r="B331" s="458">
        <v>906</v>
      </c>
      <c r="C331" s="459">
        <f>SUM(B331/B334)</f>
        <v>0.34514285714285714</v>
      </c>
      <c r="D331" s="458">
        <v>10</v>
      </c>
      <c r="E331" s="459">
        <f>D331/D334</f>
        <v>0.45454545454545453</v>
      </c>
      <c r="F331" s="458">
        <v>608</v>
      </c>
      <c r="G331" s="459">
        <f>SUM(F331/F334)</f>
        <v>0.34862385321100919</v>
      </c>
      <c r="H331" s="460">
        <v>152</v>
      </c>
      <c r="I331" s="459">
        <f>SUM(H331/H334)</f>
        <v>0.37254901960784315</v>
      </c>
      <c r="J331" s="460">
        <v>171</v>
      </c>
      <c r="K331" s="459">
        <v>0.35699999999999998</v>
      </c>
      <c r="L331" s="460">
        <v>6</v>
      </c>
      <c r="M331" s="459">
        <f>SUM(L331/L334)</f>
        <v>8.4507042253521125E-2</v>
      </c>
      <c r="N331" s="460">
        <v>19</v>
      </c>
      <c r="O331" s="459">
        <v>0.54200000000000004</v>
      </c>
      <c r="P331" s="460">
        <v>2</v>
      </c>
      <c r="Q331" s="461">
        <f>SUM(P331/P334)</f>
        <v>0.25</v>
      </c>
      <c r="R331" s="448">
        <f t="shared" si="57"/>
        <v>1874</v>
      </c>
    </row>
    <row r="332" spans="1:18" hidden="1" x14ac:dyDescent="0.25">
      <c r="A332" s="102" t="s">
        <v>341</v>
      </c>
      <c r="B332" s="458">
        <v>893</v>
      </c>
      <c r="C332" s="459">
        <f>SUM(B332/B334)</f>
        <v>0.34019047619047621</v>
      </c>
      <c r="D332" s="458">
        <v>6</v>
      </c>
      <c r="E332" s="459">
        <f>D332/D334</f>
        <v>0.27272727272727271</v>
      </c>
      <c r="F332" s="458">
        <v>656</v>
      </c>
      <c r="G332" s="459">
        <v>0.377</v>
      </c>
      <c r="H332" s="460">
        <v>134</v>
      </c>
      <c r="I332" s="459">
        <f>SUM(H332/H334)</f>
        <v>0.32843137254901961</v>
      </c>
      <c r="J332" s="460">
        <v>170</v>
      </c>
      <c r="K332" s="459">
        <f>SUM(J332/J334)</f>
        <v>0.35416666666666669</v>
      </c>
      <c r="L332" s="460">
        <v>19</v>
      </c>
      <c r="M332" s="459">
        <f>SUM(L332/L334)</f>
        <v>0.26760563380281688</v>
      </c>
      <c r="N332" s="460">
        <v>11</v>
      </c>
      <c r="O332" s="459">
        <f>SUM(N332/N334)</f>
        <v>0.31428571428571428</v>
      </c>
      <c r="P332" s="460">
        <v>4</v>
      </c>
      <c r="Q332" s="461">
        <f>SUM(P332/P334)</f>
        <v>0.5</v>
      </c>
      <c r="R332" s="448">
        <f t="shared" si="57"/>
        <v>1893</v>
      </c>
    </row>
    <row r="333" spans="1:18" ht="15.75" hidden="1" thickBot="1" x14ac:dyDescent="0.3">
      <c r="A333" s="103" t="s">
        <v>123</v>
      </c>
      <c r="B333" s="462">
        <v>163</v>
      </c>
      <c r="C333" s="463">
        <f>SUM(B333/B334)</f>
        <v>6.2095238095238092E-2</v>
      </c>
      <c r="D333" s="462">
        <v>4</v>
      </c>
      <c r="E333" s="463">
        <f>D333/D334</f>
        <v>0.18181818181818182</v>
      </c>
      <c r="F333" s="462">
        <v>119</v>
      </c>
      <c r="G333" s="463">
        <f>SUM(F333/F334)</f>
        <v>6.8233944954128434E-2</v>
      </c>
      <c r="H333" s="464">
        <v>19</v>
      </c>
      <c r="I333" s="463">
        <f>SUM(H333/H334)</f>
        <v>4.6568627450980393E-2</v>
      </c>
      <c r="J333" s="464">
        <v>13</v>
      </c>
      <c r="K333" s="463">
        <f>SUM(J333/J334)</f>
        <v>2.7083333333333334E-2</v>
      </c>
      <c r="L333" s="464">
        <v>14</v>
      </c>
      <c r="M333" s="463">
        <f>SUM(L333/L334)</f>
        <v>0.19718309859154928</v>
      </c>
      <c r="N333" s="464">
        <v>1</v>
      </c>
      <c r="O333" s="463">
        <f>SUM(N333/N334)</f>
        <v>2.8571428571428571E-2</v>
      </c>
      <c r="P333" s="464">
        <v>0</v>
      </c>
      <c r="Q333" s="465">
        <f>SUM(P333/P334)</f>
        <v>0</v>
      </c>
      <c r="R333" s="453">
        <f t="shared" si="57"/>
        <v>333</v>
      </c>
    </row>
    <row r="334" spans="1:18" ht="16.5" hidden="1" thickTop="1" thickBot="1" x14ac:dyDescent="0.3">
      <c r="A334" s="128" t="s">
        <v>164</v>
      </c>
      <c r="B334" s="122">
        <f>SUM(B328:B333)</f>
        <v>2625</v>
      </c>
      <c r="C334" s="265">
        <f t="shared" ref="C334:Q334" si="58">SUM(C328:C333)</f>
        <v>0.99999999999999989</v>
      </c>
      <c r="D334" s="122">
        <f>SUM(D328:D333)</f>
        <v>22</v>
      </c>
      <c r="E334" s="265">
        <f t="shared" si="58"/>
        <v>1</v>
      </c>
      <c r="F334" s="122">
        <f>SUM(F328:F333)</f>
        <v>1744</v>
      </c>
      <c r="G334" s="265">
        <f t="shared" si="58"/>
        <v>1.0008532110091743</v>
      </c>
      <c r="H334" s="122">
        <f>SUM(H328:H333)</f>
        <v>408</v>
      </c>
      <c r="I334" s="265">
        <f t="shared" si="58"/>
        <v>0.99919607843137248</v>
      </c>
      <c r="J334" s="122">
        <f>SUM(J328:J333)</f>
        <v>480</v>
      </c>
      <c r="K334" s="265">
        <f t="shared" si="58"/>
        <v>1.00075</v>
      </c>
      <c r="L334" s="122">
        <f>SUM(L328:L333)</f>
        <v>71</v>
      </c>
      <c r="M334" s="265">
        <f t="shared" si="58"/>
        <v>0.99880281690140837</v>
      </c>
      <c r="N334" s="122">
        <f>SUM(N328:N333)</f>
        <v>35</v>
      </c>
      <c r="O334" s="265">
        <f t="shared" si="58"/>
        <v>0.99914285714285722</v>
      </c>
      <c r="P334" s="122">
        <f t="shared" si="58"/>
        <v>8</v>
      </c>
      <c r="Q334" s="265">
        <f t="shared" si="58"/>
        <v>1</v>
      </c>
      <c r="R334" s="122">
        <f>SUM(B334,D334,F334,H334,J334,L334,N334,P334)</f>
        <v>5393</v>
      </c>
    </row>
    <row r="335" spans="1:18" ht="15.75" hidden="1" thickBot="1" x14ac:dyDescent="0.3">
      <c r="A335" s="2163" t="s">
        <v>453</v>
      </c>
      <c r="B335" s="2164"/>
      <c r="C335" s="2164"/>
      <c r="D335" s="2164"/>
      <c r="E335" s="2164"/>
      <c r="F335" s="2164"/>
      <c r="G335" s="2164"/>
      <c r="H335" s="2164"/>
      <c r="I335" s="2164"/>
      <c r="J335" s="2164"/>
      <c r="K335" s="2164"/>
      <c r="L335" s="2164"/>
      <c r="M335" s="2164"/>
      <c r="N335" s="2164"/>
      <c r="O335" s="2164"/>
      <c r="P335" s="2164"/>
      <c r="Q335" s="2164"/>
      <c r="R335" s="2164"/>
    </row>
    <row r="336" spans="1:18" hidden="1" x14ac:dyDescent="0.25">
      <c r="A336" s="95" t="s">
        <v>143</v>
      </c>
      <c r="B336" s="454">
        <v>1919</v>
      </c>
      <c r="C336" s="455">
        <f>SUM(B336/B342)</f>
        <v>0.73104761904761906</v>
      </c>
      <c r="D336" s="454">
        <v>11</v>
      </c>
      <c r="E336" s="455">
        <v>0.501</v>
      </c>
      <c r="F336" s="454">
        <v>1003</v>
      </c>
      <c r="G336" s="455">
        <f>SUM(F336/F342)</f>
        <v>0.57511467889908252</v>
      </c>
      <c r="H336" s="454">
        <v>304</v>
      </c>
      <c r="I336" s="455">
        <v>0.746</v>
      </c>
      <c r="J336" s="456">
        <v>308</v>
      </c>
      <c r="K336" s="455">
        <f>SUM(J336/J342)</f>
        <v>0.64166666666666672</v>
      </c>
      <c r="L336" s="456">
        <v>51</v>
      </c>
      <c r="M336" s="455">
        <v>0.71899999999999997</v>
      </c>
      <c r="N336" s="456">
        <v>23</v>
      </c>
      <c r="O336" s="455">
        <f>SUM(N336/N342)</f>
        <v>0.65714285714285714</v>
      </c>
      <c r="P336" s="456">
        <v>6</v>
      </c>
      <c r="Q336" s="457">
        <f>SUM(P336/P342)</f>
        <v>0.75</v>
      </c>
      <c r="R336" s="443">
        <f t="shared" ref="R336:R341" si="59">SUM(B336,D336,F336,H336,J336,L336,N336,P336)</f>
        <v>3625</v>
      </c>
    </row>
    <row r="337" spans="1:18" hidden="1" x14ac:dyDescent="0.25">
      <c r="A337" s="96" t="s">
        <v>144</v>
      </c>
      <c r="B337" s="458">
        <v>481</v>
      </c>
      <c r="C337" s="459">
        <f>SUM(B337/B342)</f>
        <v>0.18323809523809523</v>
      </c>
      <c r="D337" s="458">
        <v>9</v>
      </c>
      <c r="E337" s="459">
        <f>D337/D342</f>
        <v>0.40909090909090912</v>
      </c>
      <c r="F337" s="458">
        <v>554</v>
      </c>
      <c r="G337" s="459">
        <f>SUM(F337/F342)</f>
        <v>0.31766055045871561</v>
      </c>
      <c r="H337" s="458">
        <v>92</v>
      </c>
      <c r="I337" s="459">
        <f>SUM(H337/H342)</f>
        <v>0.22549019607843138</v>
      </c>
      <c r="J337" s="460">
        <v>119</v>
      </c>
      <c r="K337" s="459">
        <f>SUM(J337/J342)</f>
        <v>0.24791666666666667</v>
      </c>
      <c r="L337" s="460">
        <v>16</v>
      </c>
      <c r="M337" s="459">
        <f>SUM(L337/L342)</f>
        <v>0.22535211267605634</v>
      </c>
      <c r="N337" s="460">
        <v>9</v>
      </c>
      <c r="O337" s="459">
        <f>SUM(N337/N342)</f>
        <v>0.25714285714285712</v>
      </c>
      <c r="P337" s="460">
        <v>1</v>
      </c>
      <c r="Q337" s="461">
        <f>SUM(P337/P342)</f>
        <v>0.125</v>
      </c>
      <c r="R337" s="448">
        <f t="shared" si="59"/>
        <v>1281</v>
      </c>
    </row>
    <row r="338" spans="1:18" hidden="1" x14ac:dyDescent="0.25">
      <c r="A338" s="96" t="s">
        <v>145</v>
      </c>
      <c r="B338" s="458">
        <v>160</v>
      </c>
      <c r="C338" s="459">
        <f>SUM(B338/B342)</f>
        <v>6.0952380952380952E-2</v>
      </c>
      <c r="D338" s="458">
        <v>1</v>
      </c>
      <c r="E338" s="459">
        <f>D338/D342</f>
        <v>4.5454545454545456E-2</v>
      </c>
      <c r="F338" s="458">
        <v>162</v>
      </c>
      <c r="G338" s="459">
        <f>SUM(F338/F342)</f>
        <v>9.2889908256880732E-2</v>
      </c>
      <c r="H338" s="458">
        <v>5</v>
      </c>
      <c r="I338" s="459">
        <f>SUM(H338/H342)</f>
        <v>1.2254901960784314E-2</v>
      </c>
      <c r="J338" s="460">
        <v>28</v>
      </c>
      <c r="K338" s="459">
        <f>SUM(J338/J342)</f>
        <v>5.8333333333333334E-2</v>
      </c>
      <c r="L338" s="460">
        <v>3</v>
      </c>
      <c r="M338" s="459">
        <f>SUM(L338/L342)</f>
        <v>4.2253521126760563E-2</v>
      </c>
      <c r="N338" s="460">
        <v>2</v>
      </c>
      <c r="O338" s="459">
        <f>SUM(N338/N342)</f>
        <v>5.7142857142857141E-2</v>
      </c>
      <c r="P338" s="460">
        <v>0</v>
      </c>
      <c r="Q338" s="461">
        <f>SUM(P338/P342)</f>
        <v>0</v>
      </c>
      <c r="R338" s="448">
        <f t="shared" si="59"/>
        <v>361</v>
      </c>
    </row>
    <row r="339" spans="1:18" hidden="1" x14ac:dyDescent="0.25">
      <c r="A339" s="96" t="s">
        <v>146</v>
      </c>
      <c r="B339" s="458">
        <v>34</v>
      </c>
      <c r="C339" s="459">
        <f>SUM(B339/B342)</f>
        <v>1.2952380952380953E-2</v>
      </c>
      <c r="D339" s="458">
        <v>1</v>
      </c>
      <c r="E339" s="459">
        <f>D339/D342</f>
        <v>4.5454545454545456E-2</v>
      </c>
      <c r="F339" s="458">
        <v>25</v>
      </c>
      <c r="G339" s="459">
        <f>SUM(F339/F342)</f>
        <v>1.4334862385321102E-2</v>
      </c>
      <c r="H339" s="458">
        <v>7</v>
      </c>
      <c r="I339" s="459">
        <f>SUM(H339/H342)</f>
        <v>1.7156862745098041E-2</v>
      </c>
      <c r="J339" s="460">
        <v>10</v>
      </c>
      <c r="K339" s="459">
        <v>0.02</v>
      </c>
      <c r="L339" s="460">
        <v>1</v>
      </c>
      <c r="M339" s="459">
        <f>SUM(L339/L342)</f>
        <v>1.4084507042253521E-2</v>
      </c>
      <c r="N339" s="460">
        <v>1</v>
      </c>
      <c r="O339" s="459">
        <f>SUM(N339/N342)</f>
        <v>2.8571428571428571E-2</v>
      </c>
      <c r="P339" s="460">
        <v>1</v>
      </c>
      <c r="Q339" s="461">
        <f>SUM(P339/P342)</f>
        <v>0.125</v>
      </c>
      <c r="R339" s="448">
        <f t="shared" si="59"/>
        <v>80</v>
      </c>
    </row>
    <row r="340" spans="1:18" hidden="1" x14ac:dyDescent="0.25">
      <c r="A340" s="96" t="s">
        <v>147</v>
      </c>
      <c r="B340" s="458">
        <v>18</v>
      </c>
      <c r="C340" s="459">
        <f>SUM(B340/B342)</f>
        <v>6.8571428571428568E-3</v>
      </c>
      <c r="D340" s="458">
        <v>0</v>
      </c>
      <c r="E340" s="459">
        <f>D340/D342</f>
        <v>0</v>
      </c>
      <c r="F340" s="458">
        <v>0</v>
      </c>
      <c r="G340" s="459">
        <f>SUM(F340/F342)</f>
        <v>0</v>
      </c>
      <c r="H340" s="458">
        <v>0</v>
      </c>
      <c r="I340" s="459">
        <f>SUM(H340/H342)</f>
        <v>0</v>
      </c>
      <c r="J340" s="460">
        <v>8</v>
      </c>
      <c r="K340" s="459">
        <f>SUM(J340/J342)</f>
        <v>1.6666666666666666E-2</v>
      </c>
      <c r="L340" s="460">
        <v>0</v>
      </c>
      <c r="M340" s="459">
        <f>SUM(L340/L342)</f>
        <v>0</v>
      </c>
      <c r="N340" s="460">
        <v>0</v>
      </c>
      <c r="O340" s="459">
        <f>SUM(N340/N342)</f>
        <v>0</v>
      </c>
      <c r="P340" s="460">
        <v>0</v>
      </c>
      <c r="Q340" s="461">
        <f>SUM(P340/P342)</f>
        <v>0</v>
      </c>
      <c r="R340" s="448">
        <f t="shared" si="59"/>
        <v>26</v>
      </c>
    </row>
    <row r="341" spans="1:18" ht="15.75" hidden="1" thickBot="1" x14ac:dyDescent="0.3">
      <c r="A341" s="114" t="s">
        <v>148</v>
      </c>
      <c r="B341" s="462">
        <v>13</v>
      </c>
      <c r="C341" s="463">
        <f>SUM(B341/B342)</f>
        <v>4.952380952380952E-3</v>
      </c>
      <c r="D341" s="462">
        <v>0</v>
      </c>
      <c r="E341" s="463">
        <f>D341/D342</f>
        <v>0</v>
      </c>
      <c r="F341" s="462">
        <v>0</v>
      </c>
      <c r="G341" s="463">
        <f>SUM(F341/F342)</f>
        <v>0</v>
      </c>
      <c r="H341" s="462">
        <v>0</v>
      </c>
      <c r="I341" s="463">
        <f>SUM(H341/H342)</f>
        <v>0</v>
      </c>
      <c r="J341" s="464">
        <v>7</v>
      </c>
      <c r="K341" s="463">
        <f>SUM(J341/J342)</f>
        <v>1.4583333333333334E-2</v>
      </c>
      <c r="L341" s="464">
        <v>0</v>
      </c>
      <c r="M341" s="463">
        <f>SUM(L341/L342)</f>
        <v>0</v>
      </c>
      <c r="N341" s="464">
        <v>0</v>
      </c>
      <c r="O341" s="463">
        <f>SUM(N341/N342)</f>
        <v>0</v>
      </c>
      <c r="P341" s="464">
        <v>0</v>
      </c>
      <c r="Q341" s="465">
        <f>SUM(P341/P342)</f>
        <v>0</v>
      </c>
      <c r="R341" s="453">
        <f t="shared" si="59"/>
        <v>20</v>
      </c>
    </row>
    <row r="342" spans="1:18" ht="16.5" hidden="1" thickTop="1" thickBot="1" x14ac:dyDescent="0.3">
      <c r="A342" s="128" t="s">
        <v>164</v>
      </c>
      <c r="B342" s="122">
        <f t="shared" ref="B342:R342" si="60">SUM(B336:B341)</f>
        <v>2625</v>
      </c>
      <c r="C342" s="265">
        <f t="shared" si="60"/>
        <v>1</v>
      </c>
      <c r="D342" s="122">
        <f t="shared" si="60"/>
        <v>22</v>
      </c>
      <c r="E342" s="265">
        <f t="shared" si="60"/>
        <v>1.0009999999999999</v>
      </c>
      <c r="F342" s="122">
        <f t="shared" si="60"/>
        <v>1744</v>
      </c>
      <c r="G342" s="265">
        <f t="shared" si="60"/>
        <v>1</v>
      </c>
      <c r="H342" s="122">
        <f t="shared" si="60"/>
        <v>408</v>
      </c>
      <c r="I342" s="265">
        <f t="shared" si="60"/>
        <v>1.0009019607843137</v>
      </c>
      <c r="J342" s="122">
        <f t="shared" si="60"/>
        <v>480</v>
      </c>
      <c r="K342" s="265">
        <f t="shared" si="60"/>
        <v>0.99916666666666676</v>
      </c>
      <c r="L342" s="122">
        <f t="shared" si="60"/>
        <v>71</v>
      </c>
      <c r="M342" s="265">
        <f t="shared" si="60"/>
        <v>1.0006901408450704</v>
      </c>
      <c r="N342" s="122">
        <f t="shared" si="60"/>
        <v>35</v>
      </c>
      <c r="O342" s="265">
        <f t="shared" si="60"/>
        <v>1</v>
      </c>
      <c r="P342" s="122">
        <f t="shared" si="60"/>
        <v>8</v>
      </c>
      <c r="Q342" s="265">
        <f t="shared" si="60"/>
        <v>1</v>
      </c>
      <c r="R342" s="122">
        <f t="shared" si="60"/>
        <v>5393</v>
      </c>
    </row>
    <row r="343" spans="1:18" ht="15.75" hidden="1" thickBot="1" x14ac:dyDescent="0.3">
      <c r="A343" s="2163" t="s">
        <v>263</v>
      </c>
      <c r="B343" s="2164"/>
      <c r="C343" s="2164"/>
      <c r="D343" s="2164"/>
      <c r="E343" s="2164"/>
      <c r="F343" s="2164"/>
      <c r="G343" s="2164"/>
      <c r="H343" s="2164"/>
      <c r="I343" s="2164"/>
      <c r="J343" s="2164"/>
      <c r="K343" s="2164"/>
      <c r="L343" s="2164"/>
      <c r="M343" s="2164"/>
      <c r="N343" s="2164"/>
      <c r="O343" s="2164"/>
      <c r="P343" s="2164"/>
      <c r="Q343" s="2164"/>
      <c r="R343" s="2164"/>
    </row>
    <row r="344" spans="1:18" hidden="1" x14ac:dyDescent="0.25">
      <c r="A344" s="95" t="s">
        <v>396</v>
      </c>
      <c r="B344" s="458">
        <v>72</v>
      </c>
      <c r="C344" s="466">
        <f>SUM(B344/B348)</f>
        <v>2.7428571428571427E-2</v>
      </c>
      <c r="D344" s="458">
        <v>2</v>
      </c>
      <c r="E344" s="466">
        <f>D344/D348</f>
        <v>9.0909090909090912E-2</v>
      </c>
      <c r="F344" s="458">
        <v>0</v>
      </c>
      <c r="G344" s="466">
        <f>SUM(F344/F348)</f>
        <v>0</v>
      </c>
      <c r="H344" s="458">
        <v>13</v>
      </c>
      <c r="I344" s="466">
        <f>SUM(H344/H348)</f>
        <v>3.1862745098039214E-2</v>
      </c>
      <c r="J344" s="458">
        <v>2</v>
      </c>
      <c r="K344" s="466">
        <f>SUM(J344/J348)</f>
        <v>4.1666666666666666E-3</v>
      </c>
      <c r="L344" s="458">
        <v>5</v>
      </c>
      <c r="M344" s="466">
        <f>SUM(L344/L348)</f>
        <v>7.0422535211267609E-2</v>
      </c>
      <c r="N344" s="458">
        <v>1</v>
      </c>
      <c r="O344" s="467">
        <f>SUM(N344/N348)</f>
        <v>2.8571428571428571E-2</v>
      </c>
      <c r="P344" s="458">
        <v>0</v>
      </c>
      <c r="Q344" s="468">
        <f>SUM(P344/P348)</f>
        <v>0</v>
      </c>
      <c r="R344" s="649">
        <f>SUM(B344,D344,F344,H344,J344,L344,N344,P344)</f>
        <v>95</v>
      </c>
    </row>
    <row r="345" spans="1:18" hidden="1" x14ac:dyDescent="0.25">
      <c r="A345" s="96" t="s">
        <v>318</v>
      </c>
      <c r="B345" s="458">
        <v>1308</v>
      </c>
      <c r="C345" s="470">
        <f>SUM(B345/B348)</f>
        <v>0.49828571428571428</v>
      </c>
      <c r="D345" s="458">
        <v>14</v>
      </c>
      <c r="E345" s="470">
        <v>0.63700000000000001</v>
      </c>
      <c r="F345" s="458">
        <v>45</v>
      </c>
      <c r="G345" s="470">
        <f>SUM(F345/F348)</f>
        <v>2.5802752293577983E-2</v>
      </c>
      <c r="H345" s="458">
        <v>96</v>
      </c>
      <c r="I345" s="470">
        <f>SUM(H345/H348)</f>
        <v>0.23529411764705882</v>
      </c>
      <c r="J345" s="458">
        <v>60</v>
      </c>
      <c r="K345" s="470">
        <f>SUM(J345/J348)</f>
        <v>0.125</v>
      </c>
      <c r="L345" s="458">
        <v>50</v>
      </c>
      <c r="M345" s="470">
        <v>0.70499999999999996</v>
      </c>
      <c r="N345" s="458">
        <v>13</v>
      </c>
      <c r="O345" s="471">
        <f>SUM(N345/N348)</f>
        <v>0.37142857142857144</v>
      </c>
      <c r="P345" s="458">
        <v>1</v>
      </c>
      <c r="Q345" s="472">
        <f>SUM(P345/P348)</f>
        <v>0.125</v>
      </c>
      <c r="R345" s="469">
        <f>SUM(B345,D345,F345,H345,J345,L345,N345,P345)</f>
        <v>1587</v>
      </c>
    </row>
    <row r="346" spans="1:18" hidden="1" x14ac:dyDescent="0.25">
      <c r="A346" s="96" t="s">
        <v>319</v>
      </c>
      <c r="B346" s="458">
        <v>931</v>
      </c>
      <c r="C346" s="470">
        <f>SUM(B346/B348)</f>
        <v>0.35466666666666669</v>
      </c>
      <c r="D346" s="458">
        <v>5</v>
      </c>
      <c r="E346" s="470">
        <f>D346/D348</f>
        <v>0.22727272727272727</v>
      </c>
      <c r="F346" s="458">
        <v>652</v>
      </c>
      <c r="G346" s="470">
        <f>SUM(F346/F348)</f>
        <v>0.37385321100917429</v>
      </c>
      <c r="H346" s="458">
        <v>173</v>
      </c>
      <c r="I346" s="470">
        <f>SUM(H346/H348)</f>
        <v>0.42401960784313725</v>
      </c>
      <c r="J346" s="458">
        <v>108</v>
      </c>
      <c r="K346" s="470">
        <f>SUM(J346/J348)</f>
        <v>0.22500000000000001</v>
      </c>
      <c r="L346" s="458">
        <v>11</v>
      </c>
      <c r="M346" s="470">
        <f>SUM(L346/L348)</f>
        <v>0.15492957746478872</v>
      </c>
      <c r="N346" s="458">
        <v>6</v>
      </c>
      <c r="O346" s="471">
        <f>SUM(N346/N348)</f>
        <v>0.17142857142857143</v>
      </c>
      <c r="P346" s="458">
        <v>3</v>
      </c>
      <c r="Q346" s="472">
        <f>SUM(P346/P348)</f>
        <v>0.375</v>
      </c>
      <c r="R346" s="469">
        <f>SUM(B346,D346,F346,H346,J346,L346,N346,P346)</f>
        <v>1889</v>
      </c>
    </row>
    <row r="347" spans="1:18" ht="15.75" hidden="1" thickBot="1" x14ac:dyDescent="0.3">
      <c r="A347" s="114" t="s">
        <v>320</v>
      </c>
      <c r="B347" s="462">
        <v>314</v>
      </c>
      <c r="C347" s="473">
        <f>SUM(B347/B348)</f>
        <v>0.11961904761904762</v>
      </c>
      <c r="D347" s="462">
        <v>1</v>
      </c>
      <c r="E347" s="473">
        <f>D347/D348</f>
        <v>4.5454545454545456E-2</v>
      </c>
      <c r="F347" s="462">
        <v>1047</v>
      </c>
      <c r="G347" s="473">
        <f>SUM(F347/F348)</f>
        <v>0.60034403669724767</v>
      </c>
      <c r="H347" s="462">
        <v>126</v>
      </c>
      <c r="I347" s="473">
        <f>SUM(H347/H348)</f>
        <v>0.30882352941176472</v>
      </c>
      <c r="J347" s="462">
        <v>310</v>
      </c>
      <c r="K347" s="473">
        <f>SUM(J347/J348)</f>
        <v>0.64583333333333337</v>
      </c>
      <c r="L347" s="462">
        <v>5</v>
      </c>
      <c r="M347" s="473">
        <f>SUM(L347/L348)</f>
        <v>7.0422535211267609E-2</v>
      </c>
      <c r="N347" s="462">
        <v>15</v>
      </c>
      <c r="O347" s="474">
        <f>SUM(N347/N348)</f>
        <v>0.42857142857142855</v>
      </c>
      <c r="P347" s="462">
        <v>4</v>
      </c>
      <c r="Q347" s="475">
        <f>SUM(P347/P348)</f>
        <v>0.5</v>
      </c>
      <c r="R347" s="476">
        <f>SUM(B347,D347,F347,H347,J347,L347,N347,P347)</f>
        <v>1822</v>
      </c>
    </row>
    <row r="348" spans="1:18" ht="16.5" hidden="1" thickTop="1" thickBot="1" x14ac:dyDescent="0.3">
      <c r="A348" s="128" t="s">
        <v>164</v>
      </c>
      <c r="B348" s="122">
        <f>SUM(B344:B347)</f>
        <v>2625</v>
      </c>
      <c r="C348" s="265">
        <f>SUM(B348/B348)</f>
        <v>1</v>
      </c>
      <c r="D348" s="122">
        <f>SUM(D344:D347)</f>
        <v>22</v>
      </c>
      <c r="E348" s="265">
        <f>SUM(E344:E347)</f>
        <v>1.0006363636363638</v>
      </c>
      <c r="F348" s="122">
        <f>SUM(F344:F347)</f>
        <v>1744</v>
      </c>
      <c r="G348" s="265">
        <f>SUM(F348/F348)</f>
        <v>1</v>
      </c>
      <c r="H348" s="122">
        <f>SUM(H344:H347)</f>
        <v>408</v>
      </c>
      <c r="I348" s="265">
        <f>SUM(H348/H348)</f>
        <v>1</v>
      </c>
      <c r="J348" s="122">
        <f>SUM(J344:J347)</f>
        <v>480</v>
      </c>
      <c r="K348" s="265">
        <f>SUM(J348/J348)</f>
        <v>1</v>
      </c>
      <c r="L348" s="122">
        <f>SUM(L344:L347)</f>
        <v>71</v>
      </c>
      <c r="M348" s="265">
        <f>SUM(L348/L348)</f>
        <v>1</v>
      </c>
      <c r="N348" s="122">
        <f>SUM(N344:N347)</f>
        <v>35</v>
      </c>
      <c r="O348" s="265">
        <f>SUM(N348/N348)</f>
        <v>1</v>
      </c>
      <c r="P348" s="122">
        <f>SUM(P344:P347)</f>
        <v>8</v>
      </c>
      <c r="Q348" s="265">
        <f>SUM(P348/P348)</f>
        <v>1</v>
      </c>
      <c r="R348" s="122">
        <f>SUM(R344:R347)</f>
        <v>5393</v>
      </c>
    </row>
    <row r="349" spans="1:18" ht="15.75" hidden="1" thickBot="1" x14ac:dyDescent="0.3">
      <c r="A349" s="2163" t="s">
        <v>454</v>
      </c>
      <c r="B349" s="2164"/>
      <c r="C349" s="2164"/>
      <c r="D349" s="2164"/>
      <c r="E349" s="2164"/>
      <c r="F349" s="2164"/>
      <c r="G349" s="2164"/>
      <c r="H349" s="2164"/>
      <c r="I349" s="2164"/>
      <c r="J349" s="2164"/>
      <c r="K349" s="2164"/>
      <c r="L349" s="2164"/>
      <c r="M349" s="2164"/>
      <c r="N349" s="2164"/>
      <c r="O349" s="2164"/>
      <c r="P349" s="2164"/>
      <c r="Q349" s="2164"/>
      <c r="R349" s="2164"/>
    </row>
    <row r="350" spans="1:18" hidden="1" x14ac:dyDescent="0.25">
      <c r="A350" s="113"/>
      <c r="B350" s="255" t="s">
        <v>149</v>
      </c>
      <c r="C350" s="256" t="s">
        <v>150</v>
      </c>
      <c r="D350" s="257" t="s">
        <v>149</v>
      </c>
      <c r="E350" s="258" t="s">
        <v>150</v>
      </c>
      <c r="F350" s="256" t="s">
        <v>149</v>
      </c>
      <c r="G350" s="256" t="s">
        <v>150</v>
      </c>
      <c r="H350" s="257" t="s">
        <v>149</v>
      </c>
      <c r="I350" s="258" t="s">
        <v>150</v>
      </c>
      <c r="J350" s="331" t="s">
        <v>149</v>
      </c>
      <c r="K350" s="257" t="s">
        <v>150</v>
      </c>
      <c r="L350" s="258" t="s">
        <v>149</v>
      </c>
      <c r="M350" s="256" t="s">
        <v>150</v>
      </c>
      <c r="N350" s="256" t="s">
        <v>149</v>
      </c>
      <c r="O350" s="256" t="s">
        <v>150</v>
      </c>
      <c r="P350" s="257" t="s">
        <v>149</v>
      </c>
      <c r="Q350" s="258" t="s">
        <v>150</v>
      </c>
      <c r="R350" s="257" t="s">
        <v>149</v>
      </c>
    </row>
    <row r="351" spans="1:18" hidden="1" x14ac:dyDescent="0.25">
      <c r="A351" s="96" t="s">
        <v>151</v>
      </c>
      <c r="B351" s="477">
        <v>7.72</v>
      </c>
      <c r="C351" s="478">
        <v>7</v>
      </c>
      <c r="D351" s="477">
        <v>9.64</v>
      </c>
      <c r="E351" s="479">
        <v>10</v>
      </c>
      <c r="F351" s="480">
        <v>6.3</v>
      </c>
      <c r="G351" s="478">
        <v>5</v>
      </c>
      <c r="H351" s="477">
        <v>10.86</v>
      </c>
      <c r="I351" s="481">
        <v>11</v>
      </c>
      <c r="J351" s="480">
        <v>18.829999999999998</v>
      </c>
      <c r="K351" s="482">
        <v>18</v>
      </c>
      <c r="L351" s="483">
        <v>6.62</v>
      </c>
      <c r="M351" s="478">
        <v>5</v>
      </c>
      <c r="N351" s="480">
        <v>15.31</v>
      </c>
      <c r="O351" s="478">
        <v>16</v>
      </c>
      <c r="P351" s="477">
        <v>6.88</v>
      </c>
      <c r="Q351" s="481">
        <v>4</v>
      </c>
      <c r="R351" s="477">
        <v>8.5299999999999994</v>
      </c>
    </row>
    <row r="352" spans="1:18" hidden="1" x14ac:dyDescent="0.25">
      <c r="A352" s="99" t="s">
        <v>152</v>
      </c>
      <c r="B352" s="477">
        <v>1.4</v>
      </c>
      <c r="C352" s="478">
        <v>1</v>
      </c>
      <c r="D352" s="477">
        <v>1.64</v>
      </c>
      <c r="E352" s="479">
        <v>1</v>
      </c>
      <c r="F352" s="480">
        <v>1.55</v>
      </c>
      <c r="G352" s="478">
        <v>1</v>
      </c>
      <c r="H352" s="477">
        <v>1.3</v>
      </c>
      <c r="I352" s="481">
        <v>1</v>
      </c>
      <c r="J352" s="480">
        <v>1.58</v>
      </c>
      <c r="K352" s="482">
        <v>1</v>
      </c>
      <c r="L352" s="483">
        <v>1.35</v>
      </c>
      <c r="M352" s="478">
        <v>1</v>
      </c>
      <c r="N352" s="480">
        <v>1.46</v>
      </c>
      <c r="O352" s="478">
        <v>1</v>
      </c>
      <c r="P352" s="477">
        <v>1.5</v>
      </c>
      <c r="Q352" s="481">
        <v>1</v>
      </c>
      <c r="R352" s="477">
        <v>1.46</v>
      </c>
    </row>
    <row r="353" spans="1:18" ht="15.75" hidden="1" thickBot="1" x14ac:dyDescent="0.3">
      <c r="A353" s="98" t="s">
        <v>153</v>
      </c>
      <c r="B353" s="484">
        <v>12.48</v>
      </c>
      <c r="C353" s="485">
        <v>11</v>
      </c>
      <c r="D353" s="484">
        <v>7.59</v>
      </c>
      <c r="E353" s="486">
        <v>4</v>
      </c>
      <c r="F353" s="487">
        <v>28.21</v>
      </c>
      <c r="G353" s="485">
        <v>27</v>
      </c>
      <c r="H353" s="484">
        <v>19.48</v>
      </c>
      <c r="I353" s="488">
        <v>18</v>
      </c>
      <c r="J353" s="487">
        <v>38.21</v>
      </c>
      <c r="K353" s="489">
        <v>33</v>
      </c>
      <c r="L353" s="490">
        <v>8.6300000000000008</v>
      </c>
      <c r="M353" s="485">
        <v>5</v>
      </c>
      <c r="N353" s="487">
        <v>21.14</v>
      </c>
      <c r="O353" s="485">
        <v>21</v>
      </c>
      <c r="P353" s="484">
        <v>33.630000000000003</v>
      </c>
      <c r="Q353" s="488">
        <v>26</v>
      </c>
      <c r="R353" s="484">
        <v>20.399999999999999</v>
      </c>
    </row>
  </sheetData>
  <sheetProtection algorithmName="SHA-512" hashValue="B417xpFDSbDRhTC3YuveOsT+O+/2HH8hYQWeAHZQmYA7eURugM4BcIJ7ZgDpQzYBXnjECvFPwLBJps3NFMm8jQ==" saltValue="d/zBQVB7SVWWqz21UTDpHQ==" spinCount="100000" sheet="1" objects="1" scenarios="1"/>
  <mergeCells count="128">
    <mergeCell ref="A43:R43"/>
    <mergeCell ref="A53:R53"/>
    <mergeCell ref="A61:R61"/>
    <mergeCell ref="A69:R69"/>
    <mergeCell ref="A75:R75"/>
    <mergeCell ref="A41:R41"/>
    <mergeCell ref="B42:C42"/>
    <mergeCell ref="D42:E42"/>
    <mergeCell ref="F42:G42"/>
    <mergeCell ref="H42:I42"/>
    <mergeCell ref="J42:K42"/>
    <mergeCell ref="L42:M42"/>
    <mergeCell ref="N42:O42"/>
    <mergeCell ref="P42:Q42"/>
    <mergeCell ref="A36:R36"/>
    <mergeCell ref="L237:M237"/>
    <mergeCell ref="N237:O237"/>
    <mergeCell ref="P237:Q237"/>
    <mergeCell ref="A236:R236"/>
    <mergeCell ref="B237:C237"/>
    <mergeCell ref="D237:E237"/>
    <mergeCell ref="F237:G237"/>
    <mergeCell ref="H237:I237"/>
    <mergeCell ref="J237:K237"/>
    <mergeCell ref="A231:R231"/>
    <mergeCell ref="A197:R197"/>
    <mergeCell ref="L198:M198"/>
    <mergeCell ref="P198:Q198"/>
    <mergeCell ref="A160:R160"/>
    <mergeCell ref="A170:R170"/>
    <mergeCell ref="A178:R178"/>
    <mergeCell ref="A186:R186"/>
    <mergeCell ref="A192:R192"/>
    <mergeCell ref="A158:R158"/>
    <mergeCell ref="B159:C159"/>
    <mergeCell ref="D159:E159"/>
    <mergeCell ref="F159:G159"/>
    <mergeCell ref="H159:I159"/>
    <mergeCell ref="A277:R277"/>
    <mergeCell ref="A287:R287"/>
    <mergeCell ref="A295:R295"/>
    <mergeCell ref="A303:R303"/>
    <mergeCell ref="A309:R309"/>
    <mergeCell ref="A238:R238"/>
    <mergeCell ref="A248:R248"/>
    <mergeCell ref="A256:R256"/>
    <mergeCell ref="A264:R264"/>
    <mergeCell ref="A270:R270"/>
    <mergeCell ref="B275:R275"/>
    <mergeCell ref="B276:C276"/>
    <mergeCell ref="D276:E276"/>
    <mergeCell ref="F276:G276"/>
    <mergeCell ref="H276:I276"/>
    <mergeCell ref="J276:K276"/>
    <mergeCell ref="L276:M276"/>
    <mergeCell ref="N276:O276"/>
    <mergeCell ref="P276:Q276"/>
    <mergeCell ref="A314:R314"/>
    <mergeCell ref="A335:R335"/>
    <mergeCell ref="A343:R343"/>
    <mergeCell ref="A349:R349"/>
    <mergeCell ref="N316:O316"/>
    <mergeCell ref="A317:R317"/>
    <mergeCell ref="A327:R327"/>
    <mergeCell ref="B316:C316"/>
    <mergeCell ref="D316:E316"/>
    <mergeCell ref="F316:G316"/>
    <mergeCell ref="H316:I316"/>
    <mergeCell ref="J316:K316"/>
    <mergeCell ref="L316:M316"/>
    <mergeCell ref="B315:R315"/>
    <mergeCell ref="P316:Q316"/>
    <mergeCell ref="A2:R2"/>
    <mergeCell ref="A1:R1"/>
    <mergeCell ref="A209:R209"/>
    <mergeCell ref="A217:R217"/>
    <mergeCell ref="A225:R225"/>
    <mergeCell ref="B3:C3"/>
    <mergeCell ref="D3:E3"/>
    <mergeCell ref="F3:G3"/>
    <mergeCell ref="H3:I3"/>
    <mergeCell ref="J3:K3"/>
    <mergeCell ref="L3:M3"/>
    <mergeCell ref="N3:O3"/>
    <mergeCell ref="P3:Q3"/>
    <mergeCell ref="A4:R4"/>
    <mergeCell ref="A14:R14"/>
    <mergeCell ref="N198:O198"/>
    <mergeCell ref="A199:R199"/>
    <mergeCell ref="B198:C198"/>
    <mergeCell ref="D198:E198"/>
    <mergeCell ref="F198:G198"/>
    <mergeCell ref="H198:I198"/>
    <mergeCell ref="J198:K198"/>
    <mergeCell ref="A22:R22"/>
    <mergeCell ref="A30:R30"/>
    <mergeCell ref="J159:K159"/>
    <mergeCell ref="L159:M159"/>
    <mergeCell ref="N159:O159"/>
    <mergeCell ref="P159:Q159"/>
    <mergeCell ref="A121:R121"/>
    <mergeCell ref="A131:R131"/>
    <mergeCell ref="A139:R139"/>
    <mergeCell ref="A147:R147"/>
    <mergeCell ref="A153:R153"/>
    <mergeCell ref="A119:R119"/>
    <mergeCell ref="B120:C120"/>
    <mergeCell ref="D120:E120"/>
    <mergeCell ref="F120:G120"/>
    <mergeCell ref="H120:I120"/>
    <mergeCell ref="J120:K120"/>
    <mergeCell ref="L120:M120"/>
    <mergeCell ref="N120:O120"/>
    <mergeCell ref="P120:Q120"/>
    <mergeCell ref="A82:R82"/>
    <mergeCell ref="A92:R92"/>
    <mergeCell ref="A100:R100"/>
    <mergeCell ref="A108:R108"/>
    <mergeCell ref="A114:R114"/>
    <mergeCell ref="A80:R80"/>
    <mergeCell ref="B81:C81"/>
    <mergeCell ref="D81:E81"/>
    <mergeCell ref="F81:G81"/>
    <mergeCell ref="H81:I81"/>
    <mergeCell ref="J81:K81"/>
    <mergeCell ref="L81:M81"/>
    <mergeCell ref="N81:O81"/>
    <mergeCell ref="P81:Q81"/>
  </mergeCells>
  <printOptions horizontalCentered="1"/>
  <pageMargins left="0.25" right="0.25" top="0.75" bottom="0" header="0.3" footer="0.3"/>
  <pageSetup scale="61" firstPageNumber="20" fitToHeight="0" orientation="portrait"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R319:R325 R278:R285 R288:R293 R297:R301 R304:R306 R240:R247 R250:R251 R254:R255 R258:R262 R265:R267 R200:R208 R210:R216 R218:R224 R226:R230 C2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219"/>
  <sheetViews>
    <sheetView showGridLines="0" zoomScaleNormal="100" workbookViewId="0">
      <selection activeCell="B39" sqref="B39:K39"/>
    </sheetView>
  </sheetViews>
  <sheetFormatPr defaultColWidth="8.85546875" defaultRowHeight="15" x14ac:dyDescent="0.25"/>
  <cols>
    <col min="1" max="1" width="36" customWidth="1"/>
    <col min="2" max="17" width="6.85546875" customWidth="1"/>
    <col min="18" max="18" width="7.42578125" customWidth="1"/>
    <col min="24" max="32" width="8.85546875" style="1413"/>
  </cols>
  <sheetData>
    <row r="1" spans="1:32" s="32" customFormat="1" ht="32.25" customHeight="1" thickBot="1" x14ac:dyDescent="0.3">
      <c r="A1" s="2235" t="s">
        <v>994</v>
      </c>
      <c r="B1" s="2236"/>
      <c r="C1" s="2236"/>
      <c r="D1" s="2236"/>
      <c r="E1" s="2236"/>
      <c r="F1" s="2236"/>
      <c r="G1" s="2236"/>
      <c r="H1" s="2236"/>
      <c r="I1" s="2236"/>
      <c r="J1" s="2236"/>
      <c r="K1" s="2236"/>
      <c r="L1" s="2236"/>
      <c r="M1" s="2236"/>
      <c r="N1" s="2236"/>
      <c r="O1" s="2236"/>
      <c r="P1" s="2236"/>
      <c r="Q1" s="2236"/>
      <c r="R1" s="2237"/>
    </row>
    <row r="2" spans="1:32" s="32" customFormat="1" ht="16.5" hidden="1" thickBot="1" x14ac:dyDescent="0.3">
      <c r="A2" s="2226" t="s">
        <v>849</v>
      </c>
      <c r="B2" s="2227"/>
      <c r="C2" s="2227"/>
      <c r="D2" s="2227"/>
      <c r="E2" s="2227"/>
      <c r="F2" s="2227"/>
      <c r="G2" s="2227"/>
      <c r="H2" s="2227"/>
      <c r="I2" s="2227"/>
      <c r="J2" s="2227"/>
      <c r="K2" s="2227"/>
      <c r="L2" s="2227"/>
      <c r="M2" s="2227"/>
      <c r="N2" s="2227"/>
      <c r="O2" s="2227"/>
      <c r="P2" s="2227"/>
      <c r="Q2" s="2227"/>
      <c r="R2" s="2228"/>
    </row>
    <row r="3" spans="1:32" s="32" customFormat="1" ht="70.5" hidden="1" customHeight="1" thickBot="1" x14ac:dyDescent="0.3">
      <c r="A3" s="132"/>
      <c r="B3" s="724" t="s">
        <v>80</v>
      </c>
      <c r="C3" s="170" t="s">
        <v>81</v>
      </c>
      <c r="D3" s="170" t="s">
        <v>82</v>
      </c>
      <c r="E3" s="170" t="s">
        <v>83</v>
      </c>
      <c r="F3" s="170" t="s">
        <v>84</v>
      </c>
      <c r="G3" s="170" t="s">
        <v>85</v>
      </c>
      <c r="H3" s="170" t="s">
        <v>86</v>
      </c>
      <c r="I3" s="170" t="s">
        <v>87</v>
      </c>
      <c r="J3" s="170" t="s">
        <v>88</v>
      </c>
      <c r="K3" s="170" t="s">
        <v>89</v>
      </c>
      <c r="L3" s="170" t="s">
        <v>90</v>
      </c>
      <c r="M3" s="170" t="s">
        <v>91</v>
      </c>
      <c r="N3" s="170" t="s">
        <v>92</v>
      </c>
      <c r="O3" s="170" t="s">
        <v>93</v>
      </c>
      <c r="P3" s="171" t="s">
        <v>94</v>
      </c>
      <c r="Q3" s="1331" t="s">
        <v>95</v>
      </c>
      <c r="R3" s="168" t="s">
        <v>96</v>
      </c>
    </row>
    <row r="4" spans="1:32" s="203" customFormat="1" hidden="1" x14ac:dyDescent="0.25">
      <c r="A4" s="1389" t="s">
        <v>154</v>
      </c>
      <c r="B4" s="1403"/>
      <c r="C4" s="1404"/>
      <c r="D4" s="1404"/>
      <c r="E4" s="1404"/>
      <c r="F4" s="1404"/>
      <c r="G4" s="1404"/>
      <c r="H4" s="1404"/>
      <c r="I4" s="1404"/>
      <c r="J4" s="1404"/>
      <c r="K4" s="1404"/>
      <c r="L4" s="1404"/>
      <c r="M4" s="1404"/>
      <c r="N4" s="1404"/>
      <c r="O4" s="1404"/>
      <c r="P4" s="1405"/>
      <c r="Q4" s="1332">
        <f>SUM(B4:P4)</f>
        <v>0</v>
      </c>
      <c r="R4" s="1336" t="e">
        <f>SUM(Q4/Q9)</f>
        <v>#DIV/0!</v>
      </c>
      <c r="X4" s="1413"/>
      <c r="Y4" s="1413"/>
      <c r="Z4" s="1413"/>
      <c r="AA4" s="1413"/>
      <c r="AB4" s="1413"/>
      <c r="AC4" s="1413"/>
      <c r="AD4" s="1413"/>
      <c r="AE4" s="1413"/>
      <c r="AF4" s="1413"/>
    </row>
    <row r="5" spans="1:32" s="203" customFormat="1" ht="15.75" hidden="1" customHeight="1" x14ac:dyDescent="0.25">
      <c r="A5" s="1390" t="s">
        <v>625</v>
      </c>
      <c r="B5" s="1406"/>
      <c r="C5" s="1407"/>
      <c r="D5" s="1407"/>
      <c r="E5" s="1407"/>
      <c r="F5" s="1407"/>
      <c r="G5" s="1407"/>
      <c r="H5" s="1407"/>
      <c r="I5" s="1407"/>
      <c r="J5" s="1407"/>
      <c r="K5" s="1407"/>
      <c r="L5" s="1407"/>
      <c r="M5" s="1407"/>
      <c r="N5" s="1407"/>
      <c r="O5" s="1407"/>
      <c r="P5" s="1408"/>
      <c r="Q5" s="1333">
        <f>SUM(B5:P5)</f>
        <v>0</v>
      </c>
      <c r="R5" s="1337" t="e">
        <f>SUM(Q5/Q9)</f>
        <v>#DIV/0!</v>
      </c>
      <c r="X5" s="1413"/>
      <c r="Y5" s="1413"/>
      <c r="Z5" s="1413"/>
      <c r="AA5" s="1413"/>
      <c r="AB5" s="1413"/>
      <c r="AC5" s="1413"/>
      <c r="AD5" s="1413"/>
      <c r="AE5" s="1413"/>
      <c r="AF5" s="1413"/>
    </row>
    <row r="6" spans="1:32" s="203" customFormat="1" ht="15.75" hidden="1" customHeight="1" x14ac:dyDescent="0.25">
      <c r="A6" s="1390" t="s">
        <v>156</v>
      </c>
      <c r="B6" s="1406"/>
      <c r="C6" s="1407"/>
      <c r="D6" s="1407"/>
      <c r="E6" s="1407"/>
      <c r="F6" s="1407"/>
      <c r="G6" s="1407"/>
      <c r="H6" s="1407"/>
      <c r="I6" s="1407"/>
      <c r="J6" s="1407"/>
      <c r="K6" s="1407"/>
      <c r="L6" s="1407"/>
      <c r="M6" s="1407"/>
      <c r="N6" s="1407"/>
      <c r="O6" s="1407"/>
      <c r="P6" s="1408"/>
      <c r="Q6" s="1333">
        <f>SUM(B6:P6)</f>
        <v>0</v>
      </c>
      <c r="R6" s="1337" t="e">
        <f>SUM(Q6/Q9)</f>
        <v>#DIV/0!</v>
      </c>
      <c r="X6" s="1413"/>
      <c r="Y6" s="1413"/>
      <c r="Z6" s="1413"/>
      <c r="AA6" s="1413"/>
      <c r="AB6" s="1413"/>
      <c r="AC6" s="1413"/>
      <c r="AD6" s="1413"/>
      <c r="AE6" s="1413"/>
      <c r="AF6" s="1413"/>
    </row>
    <row r="7" spans="1:32" s="203" customFormat="1" ht="15.75" hidden="1" customHeight="1" x14ac:dyDescent="0.25">
      <c r="A7" s="1390" t="s">
        <v>157</v>
      </c>
      <c r="B7" s="1406"/>
      <c r="C7" s="1407"/>
      <c r="D7" s="1407"/>
      <c r="E7" s="1407"/>
      <c r="F7" s="1407"/>
      <c r="G7" s="1407"/>
      <c r="H7" s="1407"/>
      <c r="I7" s="1407"/>
      <c r="J7" s="1407"/>
      <c r="K7" s="1407"/>
      <c r="L7" s="1407"/>
      <c r="M7" s="1407"/>
      <c r="N7" s="1407"/>
      <c r="O7" s="1407"/>
      <c r="P7" s="1408"/>
      <c r="Q7" s="1333">
        <f>SUM(B7:P7)</f>
        <v>0</v>
      </c>
      <c r="R7" s="1337" t="e">
        <f>SUM(Q7/Q9)</f>
        <v>#DIV/0!</v>
      </c>
      <c r="X7" s="1413"/>
      <c r="Y7" s="1413"/>
      <c r="Z7" s="1413"/>
      <c r="AA7" s="1413"/>
      <c r="AB7" s="1413"/>
      <c r="AC7" s="1413"/>
      <c r="AD7" s="1413"/>
      <c r="AE7" s="1413"/>
      <c r="AF7" s="1413"/>
    </row>
    <row r="8" spans="1:32" s="203" customFormat="1" ht="15.75" hidden="1" thickBot="1" x14ac:dyDescent="0.3">
      <c r="A8" s="1391" t="s">
        <v>188</v>
      </c>
      <c r="B8" s="1406"/>
      <c r="C8" s="1407"/>
      <c r="D8" s="1407"/>
      <c r="E8" s="1407"/>
      <c r="F8" s="1407"/>
      <c r="G8" s="1407"/>
      <c r="H8" s="1407"/>
      <c r="I8" s="1407"/>
      <c r="J8" s="1407"/>
      <c r="K8" s="1407"/>
      <c r="L8" s="1407"/>
      <c r="M8" s="1407"/>
      <c r="N8" s="1407"/>
      <c r="O8" s="1407"/>
      <c r="P8" s="1408"/>
      <c r="Q8" s="1333">
        <f>SUM(B8:P8)</f>
        <v>0</v>
      </c>
      <c r="R8" s="1338" t="e">
        <f>SUM(Q8/Q9)</f>
        <v>#DIV/0!</v>
      </c>
      <c r="X8" s="1413"/>
      <c r="Y8" s="1413"/>
      <c r="Z8" s="1413"/>
      <c r="AA8" s="1413"/>
      <c r="AB8" s="1413"/>
      <c r="AC8" s="1413"/>
      <c r="AD8" s="1413"/>
      <c r="AE8" s="1413"/>
      <c r="AF8" s="1413"/>
    </row>
    <row r="9" spans="1:32" s="203" customFormat="1" ht="16.5" hidden="1" thickTop="1" thickBot="1" x14ac:dyDescent="0.3">
      <c r="A9" s="1392" t="s">
        <v>26</v>
      </c>
      <c r="B9" s="1273">
        <f t="shared" ref="B9:Q9" si="0">SUM(B4:B8)</f>
        <v>0</v>
      </c>
      <c r="C9" s="1274">
        <f t="shared" si="0"/>
        <v>0</v>
      </c>
      <c r="D9" s="1274">
        <f t="shared" si="0"/>
        <v>0</v>
      </c>
      <c r="E9" s="1274">
        <f t="shared" si="0"/>
        <v>0</v>
      </c>
      <c r="F9" s="1274">
        <f t="shared" si="0"/>
        <v>0</v>
      </c>
      <c r="G9" s="1274">
        <f t="shared" si="0"/>
        <v>0</v>
      </c>
      <c r="H9" s="1274">
        <f t="shared" si="0"/>
        <v>0</v>
      </c>
      <c r="I9" s="1274">
        <f t="shared" si="0"/>
        <v>0</v>
      </c>
      <c r="J9" s="1274">
        <f t="shared" si="0"/>
        <v>0</v>
      </c>
      <c r="K9" s="1274">
        <f t="shared" si="0"/>
        <v>0</v>
      </c>
      <c r="L9" s="1274">
        <f t="shared" si="0"/>
        <v>0</v>
      </c>
      <c r="M9" s="1274">
        <f t="shared" si="0"/>
        <v>0</v>
      </c>
      <c r="N9" s="1274">
        <f t="shared" si="0"/>
        <v>0</v>
      </c>
      <c r="O9" s="1274">
        <f t="shared" si="0"/>
        <v>0</v>
      </c>
      <c r="P9" s="1275">
        <f t="shared" si="0"/>
        <v>0</v>
      </c>
      <c r="Q9" s="1334">
        <f t="shared" si="0"/>
        <v>0</v>
      </c>
      <c r="R9" s="1339" t="e">
        <f>SUM(Q9/Q9)</f>
        <v>#DIV/0!</v>
      </c>
      <c r="X9" s="1413"/>
      <c r="Y9" s="1413"/>
      <c r="Z9" s="1413"/>
      <c r="AA9" s="1413"/>
      <c r="AB9" s="1413"/>
      <c r="AC9" s="1413"/>
      <c r="AD9" s="1413"/>
      <c r="AE9" s="1413"/>
      <c r="AF9" s="1413"/>
    </row>
    <row r="10" spans="1:32" s="203" customFormat="1" ht="15.75" hidden="1" customHeight="1" thickBot="1" x14ac:dyDescent="0.3">
      <c r="A10" s="1393" t="s">
        <v>43</v>
      </c>
      <c r="B10" s="1276" t="e">
        <f>SUM(B9/Q9)</f>
        <v>#DIV/0!</v>
      </c>
      <c r="C10" s="1278" t="e">
        <f>SUM(C9/Q9)</f>
        <v>#DIV/0!</v>
      </c>
      <c r="D10" s="1278" t="e">
        <f>SUM(D9/Q9)</f>
        <v>#DIV/0!</v>
      </c>
      <c r="E10" s="1278" t="e">
        <f>SUM(E9/Q9)</f>
        <v>#DIV/0!</v>
      </c>
      <c r="F10" s="1278" t="e">
        <f>SUM(F9/Q9)</f>
        <v>#DIV/0!</v>
      </c>
      <c r="G10" s="1278" t="e">
        <f>SUM(G9/Q9)</f>
        <v>#DIV/0!</v>
      </c>
      <c r="H10" s="1278" t="e">
        <f>SUM(H9/Q9)</f>
        <v>#DIV/0!</v>
      </c>
      <c r="I10" s="1278" t="e">
        <f>SUM(I9/Q9)</f>
        <v>#DIV/0!</v>
      </c>
      <c r="J10" s="1278" t="e">
        <f>SUM(J9/Q9)</f>
        <v>#DIV/0!</v>
      </c>
      <c r="K10" s="1278" t="e">
        <f>SUM(K9/Q9)</f>
        <v>#DIV/0!</v>
      </c>
      <c r="L10" s="1278" t="e">
        <f>SUM(L9/Q9)</f>
        <v>#DIV/0!</v>
      </c>
      <c r="M10" s="1278" t="e">
        <f>SUM(M9/Q9)</f>
        <v>#DIV/0!</v>
      </c>
      <c r="N10" s="1278" t="e">
        <f>SUM(N9/Q9)</f>
        <v>#DIV/0!</v>
      </c>
      <c r="O10" s="1278" t="e">
        <f>SUM(O9/Q9)</f>
        <v>#DIV/0!</v>
      </c>
      <c r="P10" s="1279" t="e">
        <f>SUM(P9/Q9)</f>
        <v>#DIV/0!</v>
      </c>
      <c r="Q10" s="1335" t="e">
        <f>SUM(B10:P10)</f>
        <v>#DIV/0!</v>
      </c>
      <c r="R10" s="415"/>
      <c r="X10" s="1413"/>
      <c r="Y10" s="1413"/>
      <c r="Z10" s="1413"/>
      <c r="AA10" s="1413"/>
      <c r="AB10" s="1413"/>
      <c r="AC10" s="1413"/>
      <c r="AD10" s="1413"/>
      <c r="AE10" s="1413"/>
      <c r="AF10" s="1413"/>
    </row>
    <row r="11" spans="1:32" s="203" customFormat="1" ht="12.75" hidden="1" customHeight="1" thickBot="1" x14ac:dyDescent="0.3">
      <c r="A11" s="11"/>
      <c r="B11" s="11"/>
      <c r="C11" s="11"/>
      <c r="D11" s="11"/>
      <c r="E11" s="11"/>
      <c r="F11" s="11"/>
      <c r="G11" s="11"/>
      <c r="H11" s="11"/>
      <c r="I11" s="11"/>
      <c r="J11" s="11"/>
      <c r="K11" s="11"/>
      <c r="L11" s="11"/>
      <c r="M11" s="11"/>
      <c r="N11" s="11"/>
      <c r="O11" s="11"/>
      <c r="P11" s="11"/>
      <c r="Q11" s="11"/>
      <c r="R11" s="11"/>
      <c r="X11" s="1413"/>
      <c r="Y11" s="1413"/>
      <c r="Z11" s="1413"/>
      <c r="AA11" s="1413"/>
      <c r="AB11" s="1413"/>
      <c r="AC11" s="1413"/>
      <c r="AD11" s="1413"/>
      <c r="AE11" s="1413"/>
      <c r="AF11" s="1413"/>
    </row>
    <row r="12" spans="1:32" s="203" customFormat="1" ht="34.5" hidden="1" customHeight="1" thickBot="1" x14ac:dyDescent="0.3">
      <c r="A12" s="2187" t="s">
        <v>669</v>
      </c>
      <c r="B12" s="2188"/>
      <c r="C12" s="2188"/>
      <c r="D12" s="2188"/>
      <c r="E12" s="2188"/>
      <c r="F12" s="2188"/>
      <c r="G12" s="2188"/>
      <c r="H12" s="2188"/>
      <c r="I12" s="2188"/>
      <c r="J12" s="2188"/>
      <c r="K12" s="2188"/>
      <c r="L12" s="2188"/>
      <c r="M12" s="2188"/>
      <c r="N12" s="2188"/>
      <c r="O12" s="2188"/>
      <c r="P12" s="2188"/>
      <c r="Q12" s="2188"/>
      <c r="R12" s="2189"/>
      <c r="X12" s="1413"/>
      <c r="Y12" s="1413"/>
      <c r="Z12" s="1413"/>
      <c r="AA12" s="1413"/>
      <c r="AB12" s="1413"/>
      <c r="AC12" s="1413"/>
      <c r="AD12" s="1413"/>
      <c r="AE12" s="1413"/>
      <c r="AF12" s="1413"/>
    </row>
    <row r="13" spans="1:32" s="203" customFormat="1" ht="15.75" hidden="1" thickBot="1" x14ac:dyDescent="0.3">
      <c r="A13" s="1394" t="s">
        <v>187</v>
      </c>
      <c r="B13" s="1399">
        <v>0</v>
      </c>
      <c r="C13" s="1400">
        <v>0</v>
      </c>
      <c r="D13" s="1400">
        <v>0</v>
      </c>
      <c r="E13" s="1400">
        <v>0</v>
      </c>
      <c r="F13" s="1400">
        <v>0</v>
      </c>
      <c r="G13" s="1400">
        <v>0</v>
      </c>
      <c r="H13" s="1400">
        <v>0</v>
      </c>
      <c r="I13" s="1400">
        <v>0</v>
      </c>
      <c r="J13" s="1400">
        <v>0</v>
      </c>
      <c r="K13" s="1400">
        <v>0</v>
      </c>
      <c r="L13" s="1400">
        <v>0</v>
      </c>
      <c r="M13" s="1400">
        <v>0</v>
      </c>
      <c r="N13" s="1400">
        <v>0</v>
      </c>
      <c r="O13" s="1400">
        <v>0</v>
      </c>
      <c r="P13" s="1400">
        <v>0</v>
      </c>
      <c r="Q13" s="1401">
        <v>0</v>
      </c>
      <c r="R13" s="1402">
        <v>0</v>
      </c>
      <c r="X13" s="1413"/>
      <c r="Y13" s="1413"/>
      <c r="Z13" s="1413"/>
      <c r="AA13" s="1413"/>
      <c r="AB13" s="1413"/>
      <c r="AC13" s="1413"/>
      <c r="AD13" s="1413"/>
      <c r="AE13" s="1413"/>
      <c r="AF13" s="1413"/>
    </row>
    <row r="14" spans="1:32" s="203" customFormat="1" ht="15.75" hidden="1" customHeight="1" thickBot="1" x14ac:dyDescent="0.3">
      <c r="X14" s="1413"/>
      <c r="Y14" s="1413"/>
      <c r="Z14" s="1413"/>
      <c r="AA14" s="1413"/>
      <c r="AB14" s="1413"/>
      <c r="AC14" s="1413"/>
      <c r="AD14" s="1413"/>
      <c r="AE14" s="1413"/>
      <c r="AF14" s="1413"/>
    </row>
    <row r="15" spans="1:32" s="203" customFormat="1" ht="18.75" hidden="1" customHeight="1" thickBot="1" x14ac:dyDescent="0.3">
      <c r="A15" s="2190" t="s">
        <v>668</v>
      </c>
      <c r="B15" s="2191"/>
      <c r="C15" s="2191"/>
      <c r="D15" s="2191"/>
      <c r="E15" s="2191"/>
      <c r="F15" s="2191"/>
      <c r="G15" s="2191"/>
      <c r="H15" s="2191"/>
      <c r="I15" s="2191"/>
      <c r="J15" s="2191"/>
      <c r="K15" s="2191"/>
      <c r="L15" s="2191"/>
      <c r="M15" s="2191"/>
      <c r="N15" s="2191"/>
      <c r="O15" s="2191"/>
      <c r="P15" s="2191"/>
      <c r="Q15" s="2191"/>
      <c r="R15" s="2192"/>
      <c r="X15" s="1413"/>
      <c r="Y15" s="1413"/>
      <c r="Z15" s="1413"/>
      <c r="AA15" s="1413"/>
      <c r="AB15" s="1413"/>
      <c r="AC15" s="1413"/>
      <c r="AD15" s="1413"/>
      <c r="AE15" s="1413"/>
      <c r="AF15" s="1413"/>
    </row>
    <row r="16" spans="1:32" s="203" customFormat="1" ht="15.75" hidden="1" thickBot="1" x14ac:dyDescent="0.3">
      <c r="A16" s="1383" t="s">
        <v>158</v>
      </c>
      <c r="B16" s="2193" t="s">
        <v>159</v>
      </c>
      <c r="C16" s="2193"/>
      <c r="D16" s="2193"/>
      <c r="E16" s="2193"/>
      <c r="F16" s="2193"/>
      <c r="G16" s="2193"/>
      <c r="H16" s="2193"/>
      <c r="I16" s="2193"/>
      <c r="J16" s="2193"/>
      <c r="K16" s="2193"/>
      <c r="L16" s="2194" t="s">
        <v>160</v>
      </c>
      <c r="M16" s="2193"/>
      <c r="N16" s="2193"/>
      <c r="O16" s="2193"/>
      <c r="P16" s="2193"/>
      <c r="Q16" s="2193"/>
      <c r="R16" s="2193"/>
      <c r="X16" s="1413"/>
      <c r="Y16" s="1413"/>
      <c r="Z16" s="1413"/>
      <c r="AA16" s="1413"/>
      <c r="AB16" s="1413"/>
      <c r="AC16" s="1413"/>
      <c r="AD16" s="1413"/>
      <c r="AE16" s="1413"/>
      <c r="AF16" s="1413"/>
    </row>
    <row r="17" spans="1:32" s="203" customFormat="1" ht="15.75" hidden="1" customHeight="1" x14ac:dyDescent="0.25">
      <c r="A17" s="1410"/>
      <c r="B17" s="2238"/>
      <c r="C17" s="2239"/>
      <c r="D17" s="2239"/>
      <c r="E17" s="2239"/>
      <c r="F17" s="2239"/>
      <c r="G17" s="2239"/>
      <c r="H17" s="2239"/>
      <c r="I17" s="2239"/>
      <c r="J17" s="2239"/>
      <c r="K17" s="2240"/>
      <c r="L17" s="2241"/>
      <c r="M17" s="2239"/>
      <c r="N17" s="2239"/>
      <c r="O17" s="2239"/>
      <c r="P17" s="2239"/>
      <c r="Q17" s="2239"/>
      <c r="R17" s="2240"/>
      <c r="X17" s="1413"/>
      <c r="Y17" s="1413"/>
      <c r="Z17" s="1413"/>
      <c r="AA17" s="1413"/>
      <c r="AB17" s="1413"/>
      <c r="AC17" s="1413"/>
      <c r="AD17" s="1413"/>
      <c r="AE17" s="1413"/>
      <c r="AF17" s="1413"/>
    </row>
    <row r="18" spans="1:32" s="203" customFormat="1" ht="15.75" hidden="1" customHeight="1" thickBot="1" x14ac:dyDescent="0.3">
      <c r="A18" s="1411"/>
      <c r="B18" s="2242"/>
      <c r="C18" s="2243"/>
      <c r="D18" s="2243"/>
      <c r="E18" s="2243"/>
      <c r="F18" s="2243"/>
      <c r="G18" s="2243"/>
      <c r="H18" s="2243"/>
      <c r="I18" s="2243"/>
      <c r="J18" s="2243"/>
      <c r="K18" s="2244"/>
      <c r="L18" s="2245"/>
      <c r="M18" s="2243"/>
      <c r="N18" s="2243"/>
      <c r="O18" s="2243"/>
      <c r="P18" s="2243"/>
      <c r="Q18" s="2243"/>
      <c r="R18" s="2244"/>
      <c r="X18" s="1413"/>
      <c r="Y18" s="1413"/>
      <c r="Z18" s="1413"/>
      <c r="AA18" s="1413"/>
      <c r="AB18" s="1413"/>
      <c r="AC18" s="1413"/>
      <c r="AD18" s="1413"/>
      <c r="AE18" s="1413"/>
      <c r="AF18" s="1413"/>
    </row>
    <row r="19" spans="1:32" s="32" customFormat="1" ht="16.5" thickBot="1" x14ac:dyDescent="0.3">
      <c r="A19" s="2226" t="s">
        <v>911</v>
      </c>
      <c r="B19" s="2227"/>
      <c r="C19" s="2227"/>
      <c r="D19" s="2227"/>
      <c r="E19" s="2227"/>
      <c r="F19" s="2227"/>
      <c r="G19" s="2227"/>
      <c r="H19" s="2227"/>
      <c r="I19" s="2227"/>
      <c r="J19" s="2227"/>
      <c r="K19" s="2227"/>
      <c r="L19" s="2227"/>
      <c r="M19" s="2227"/>
      <c r="N19" s="2227"/>
      <c r="O19" s="2227"/>
      <c r="P19" s="2227"/>
      <c r="Q19" s="2227"/>
      <c r="R19" s="2228"/>
    </row>
    <row r="20" spans="1:32" s="32" customFormat="1" ht="70.5" customHeight="1" thickBot="1" x14ac:dyDescent="0.3">
      <c r="A20" s="132"/>
      <c r="B20" s="724" t="s">
        <v>80</v>
      </c>
      <c r="C20" s="170" t="s">
        <v>81</v>
      </c>
      <c r="D20" s="170" t="s">
        <v>82</v>
      </c>
      <c r="E20" s="170" t="s">
        <v>83</v>
      </c>
      <c r="F20" s="170" t="s">
        <v>84</v>
      </c>
      <c r="G20" s="170" t="s">
        <v>85</v>
      </c>
      <c r="H20" s="170" t="s">
        <v>86</v>
      </c>
      <c r="I20" s="170" t="s">
        <v>87</v>
      </c>
      <c r="J20" s="170" t="s">
        <v>88</v>
      </c>
      <c r="K20" s="170" t="s">
        <v>89</v>
      </c>
      <c r="L20" s="170" t="s">
        <v>90</v>
      </c>
      <c r="M20" s="170" t="s">
        <v>91</v>
      </c>
      <c r="N20" s="170" t="s">
        <v>92</v>
      </c>
      <c r="O20" s="170" t="s">
        <v>93</v>
      </c>
      <c r="P20" s="171" t="s">
        <v>94</v>
      </c>
      <c r="Q20" s="1331" t="s">
        <v>95</v>
      </c>
      <c r="R20" s="168" t="s">
        <v>96</v>
      </c>
    </row>
    <row r="21" spans="1:32" s="1413" customFormat="1" x14ac:dyDescent="0.25">
      <c r="A21" s="1389" t="s">
        <v>154</v>
      </c>
      <c r="B21" s="1470">
        <v>0</v>
      </c>
      <c r="C21" s="1868">
        <v>0</v>
      </c>
      <c r="D21" s="1868">
        <v>0</v>
      </c>
      <c r="E21" s="1868">
        <v>0</v>
      </c>
      <c r="F21" s="1868">
        <v>0</v>
      </c>
      <c r="G21" s="1868">
        <v>0</v>
      </c>
      <c r="H21" s="1868">
        <v>0</v>
      </c>
      <c r="I21" s="1868">
        <v>0</v>
      </c>
      <c r="J21" s="1868">
        <v>0</v>
      </c>
      <c r="K21" s="1868">
        <v>0</v>
      </c>
      <c r="L21" s="1868">
        <v>0</v>
      </c>
      <c r="M21" s="1868">
        <v>0</v>
      </c>
      <c r="N21" s="1868">
        <v>0</v>
      </c>
      <c r="O21" s="1868">
        <v>0</v>
      </c>
      <c r="P21" s="1471">
        <v>0</v>
      </c>
      <c r="Q21" s="1332">
        <f>SUM(B21:P21)</f>
        <v>0</v>
      </c>
      <c r="R21" s="1862">
        <v>0</v>
      </c>
    </row>
    <row r="22" spans="1:32" s="1413" customFormat="1" ht="15.75" customHeight="1" x14ac:dyDescent="0.25">
      <c r="A22" s="1390" t="s">
        <v>625</v>
      </c>
      <c r="B22" s="1474">
        <v>0</v>
      </c>
      <c r="C22" s="1869">
        <v>0</v>
      </c>
      <c r="D22" s="1869">
        <v>0</v>
      </c>
      <c r="E22" s="1869">
        <v>0</v>
      </c>
      <c r="F22" s="1869">
        <v>0</v>
      </c>
      <c r="G22" s="1869">
        <v>0</v>
      </c>
      <c r="H22" s="1869">
        <v>0</v>
      </c>
      <c r="I22" s="1869">
        <v>0</v>
      </c>
      <c r="J22" s="1869">
        <v>0</v>
      </c>
      <c r="K22" s="1869">
        <v>0</v>
      </c>
      <c r="L22" s="1869">
        <v>0</v>
      </c>
      <c r="M22" s="1869">
        <v>0</v>
      </c>
      <c r="N22" s="1869">
        <v>0</v>
      </c>
      <c r="O22" s="1869">
        <v>0</v>
      </c>
      <c r="P22" s="1475">
        <v>0</v>
      </c>
      <c r="Q22" s="1333">
        <f>SUM(B22:P22)</f>
        <v>0</v>
      </c>
      <c r="R22" s="1863">
        <v>0</v>
      </c>
    </row>
    <row r="23" spans="1:32" s="1413" customFormat="1" ht="15.75" customHeight="1" x14ac:dyDescent="0.25">
      <c r="A23" s="1390" t="s">
        <v>156</v>
      </c>
      <c r="B23" s="1474">
        <v>0</v>
      </c>
      <c r="C23" s="1869">
        <v>0</v>
      </c>
      <c r="D23" s="1869">
        <v>0</v>
      </c>
      <c r="E23" s="1869">
        <v>0</v>
      </c>
      <c r="F23" s="1869">
        <v>0</v>
      </c>
      <c r="G23" s="1869">
        <v>0</v>
      </c>
      <c r="H23" s="1869">
        <v>0</v>
      </c>
      <c r="I23" s="1869">
        <v>0</v>
      </c>
      <c r="J23" s="1869">
        <v>0</v>
      </c>
      <c r="K23" s="1869">
        <v>0</v>
      </c>
      <c r="L23" s="1869">
        <v>0</v>
      </c>
      <c r="M23" s="1869">
        <v>0</v>
      </c>
      <c r="N23" s="1869">
        <v>0</v>
      </c>
      <c r="O23" s="1869">
        <v>0</v>
      </c>
      <c r="P23" s="1475">
        <v>0</v>
      </c>
      <c r="Q23" s="1333">
        <f>SUM(B23:P23)</f>
        <v>0</v>
      </c>
      <c r="R23" s="1863">
        <v>0</v>
      </c>
    </row>
    <row r="24" spans="1:32" s="1413" customFormat="1" ht="15.75" customHeight="1" x14ac:dyDescent="0.25">
      <c r="A24" s="1390" t="s">
        <v>157</v>
      </c>
      <c r="B24" s="1474">
        <v>0</v>
      </c>
      <c r="C24" s="1869">
        <v>0</v>
      </c>
      <c r="D24" s="1869">
        <v>0</v>
      </c>
      <c r="E24" s="1869">
        <v>0</v>
      </c>
      <c r="F24" s="1869">
        <v>0</v>
      </c>
      <c r="G24" s="1869">
        <v>0</v>
      </c>
      <c r="H24" s="1869">
        <v>0</v>
      </c>
      <c r="I24" s="1869">
        <v>0</v>
      </c>
      <c r="J24" s="1869">
        <v>0</v>
      </c>
      <c r="K24" s="1869">
        <v>0</v>
      </c>
      <c r="L24" s="1869">
        <v>0</v>
      </c>
      <c r="M24" s="1869">
        <v>0</v>
      </c>
      <c r="N24" s="1869">
        <v>0</v>
      </c>
      <c r="O24" s="1869">
        <v>0</v>
      </c>
      <c r="P24" s="1475">
        <v>0</v>
      </c>
      <c r="Q24" s="1333">
        <f>SUM(B24:P24)</f>
        <v>0</v>
      </c>
      <c r="R24" s="1863">
        <v>0</v>
      </c>
    </row>
    <row r="25" spans="1:32" s="1413" customFormat="1" ht="15.75" thickBot="1" x14ac:dyDescent="0.3">
      <c r="A25" s="1391" t="s">
        <v>188</v>
      </c>
      <c r="B25" s="1474">
        <v>0</v>
      </c>
      <c r="C25" s="1869">
        <v>0</v>
      </c>
      <c r="D25" s="1869">
        <v>0</v>
      </c>
      <c r="E25" s="1869">
        <v>0</v>
      </c>
      <c r="F25" s="1869">
        <v>0</v>
      </c>
      <c r="G25" s="1869">
        <v>0</v>
      </c>
      <c r="H25" s="1869">
        <v>0</v>
      </c>
      <c r="I25" s="1869">
        <v>0</v>
      </c>
      <c r="J25" s="1869">
        <v>0</v>
      </c>
      <c r="K25" s="1869">
        <v>0</v>
      </c>
      <c r="L25" s="1869">
        <v>0</v>
      </c>
      <c r="M25" s="1869">
        <v>0</v>
      </c>
      <c r="N25" s="1869">
        <v>0</v>
      </c>
      <c r="O25" s="1869">
        <v>0</v>
      </c>
      <c r="P25" s="1475">
        <v>0</v>
      </c>
      <c r="Q25" s="1333">
        <f>SUM(B25:P25)</f>
        <v>0</v>
      </c>
      <c r="R25" s="1864">
        <v>0</v>
      </c>
    </row>
    <row r="26" spans="1:32" s="1413" customFormat="1" ht="16.5" thickTop="1" thickBot="1" x14ac:dyDescent="0.3">
      <c r="A26" s="1392" t="s">
        <v>26</v>
      </c>
      <c r="B26" s="1273">
        <f t="shared" ref="B26:P26" si="1">SUM(B21:B25)</f>
        <v>0</v>
      </c>
      <c r="C26" s="1274">
        <f t="shared" si="1"/>
        <v>0</v>
      </c>
      <c r="D26" s="1274">
        <f t="shared" si="1"/>
        <v>0</v>
      </c>
      <c r="E26" s="1274">
        <f t="shared" si="1"/>
        <v>0</v>
      </c>
      <c r="F26" s="1274">
        <f t="shared" si="1"/>
        <v>0</v>
      </c>
      <c r="G26" s="1274">
        <f t="shared" si="1"/>
        <v>0</v>
      </c>
      <c r="H26" s="1274">
        <f t="shared" si="1"/>
        <v>0</v>
      </c>
      <c r="I26" s="1274">
        <f t="shared" si="1"/>
        <v>0</v>
      </c>
      <c r="J26" s="1274">
        <f t="shared" si="1"/>
        <v>0</v>
      </c>
      <c r="K26" s="1274">
        <f t="shared" si="1"/>
        <v>0</v>
      </c>
      <c r="L26" s="1274">
        <f t="shared" si="1"/>
        <v>0</v>
      </c>
      <c r="M26" s="1274">
        <f t="shared" si="1"/>
        <v>0</v>
      </c>
      <c r="N26" s="1274">
        <f t="shared" si="1"/>
        <v>0</v>
      </c>
      <c r="O26" s="1274">
        <f t="shared" si="1"/>
        <v>0</v>
      </c>
      <c r="P26" s="1275">
        <f t="shared" si="1"/>
        <v>0</v>
      </c>
      <c r="Q26" s="1334">
        <f>SUM(Q21:Q25)</f>
        <v>0</v>
      </c>
      <c r="R26" s="1339">
        <v>0</v>
      </c>
    </row>
    <row r="27" spans="1:32" s="1413" customFormat="1" ht="15.75" customHeight="1" thickBot="1" x14ac:dyDescent="0.3">
      <c r="A27" s="1393" t="s">
        <v>43</v>
      </c>
      <c r="B27" s="1848">
        <v>0</v>
      </c>
      <c r="C27" s="1849">
        <v>0</v>
      </c>
      <c r="D27" s="1849">
        <v>0</v>
      </c>
      <c r="E27" s="1849">
        <v>0</v>
      </c>
      <c r="F27" s="1849">
        <v>0</v>
      </c>
      <c r="G27" s="1849">
        <v>0</v>
      </c>
      <c r="H27" s="1849">
        <v>0</v>
      </c>
      <c r="I27" s="1849">
        <v>0</v>
      </c>
      <c r="J27" s="1849">
        <v>0</v>
      </c>
      <c r="K27" s="1849">
        <v>0</v>
      </c>
      <c r="L27" s="1849">
        <v>0</v>
      </c>
      <c r="M27" s="1849">
        <v>0</v>
      </c>
      <c r="N27" s="1849">
        <v>0</v>
      </c>
      <c r="O27" s="1849">
        <v>0</v>
      </c>
      <c r="P27" s="1850">
        <v>0</v>
      </c>
      <c r="Q27" s="1335">
        <v>0</v>
      </c>
      <c r="R27" s="415"/>
    </row>
    <row r="28" spans="1:32" s="1413" customFormat="1" ht="12.75" customHeight="1" thickBot="1" x14ac:dyDescent="0.3">
      <c r="A28" s="11"/>
      <c r="B28" s="11"/>
      <c r="C28" s="11"/>
      <c r="D28" s="11"/>
      <c r="E28" s="11"/>
      <c r="F28" s="11"/>
      <c r="G28" s="11"/>
      <c r="H28" s="11"/>
      <c r="I28" s="11"/>
      <c r="J28" s="11"/>
      <c r="K28" s="11"/>
      <c r="L28" s="11"/>
      <c r="M28" s="11"/>
      <c r="N28" s="11"/>
      <c r="O28" s="11"/>
      <c r="P28" s="11"/>
      <c r="Q28" s="11"/>
      <c r="R28" s="11"/>
    </row>
    <row r="29" spans="1:32" s="1413" customFormat="1" ht="34.5" customHeight="1" thickBot="1" x14ac:dyDescent="0.3">
      <c r="A29" s="2187" t="s">
        <v>669</v>
      </c>
      <c r="B29" s="2188"/>
      <c r="C29" s="2188"/>
      <c r="D29" s="2188"/>
      <c r="E29" s="2188"/>
      <c r="F29" s="2188"/>
      <c r="G29" s="2188"/>
      <c r="H29" s="2188"/>
      <c r="I29" s="2188"/>
      <c r="J29" s="2188"/>
      <c r="K29" s="2188"/>
      <c r="L29" s="2188"/>
      <c r="M29" s="2188"/>
      <c r="N29" s="2188"/>
      <c r="O29" s="2188"/>
      <c r="P29" s="2188"/>
      <c r="Q29" s="2188"/>
      <c r="R29" s="2189"/>
    </row>
    <row r="30" spans="1:32" s="1413" customFormat="1" ht="15.75" thickBot="1" x14ac:dyDescent="0.3">
      <c r="A30" s="1394" t="s">
        <v>187</v>
      </c>
      <c r="B30" s="1466">
        <v>0</v>
      </c>
      <c r="C30" s="1467">
        <v>0</v>
      </c>
      <c r="D30" s="1467">
        <v>0</v>
      </c>
      <c r="E30" s="1467">
        <v>0</v>
      </c>
      <c r="F30" s="1467">
        <v>0</v>
      </c>
      <c r="G30" s="1467">
        <v>0</v>
      </c>
      <c r="H30" s="1467">
        <v>0</v>
      </c>
      <c r="I30" s="1467">
        <v>0</v>
      </c>
      <c r="J30" s="1467">
        <v>0</v>
      </c>
      <c r="K30" s="1467">
        <v>0</v>
      </c>
      <c r="L30" s="1467">
        <v>0</v>
      </c>
      <c r="M30" s="1467">
        <v>0</v>
      </c>
      <c r="N30" s="1467">
        <v>0</v>
      </c>
      <c r="O30" s="1467">
        <v>0</v>
      </c>
      <c r="P30" s="1467">
        <v>0</v>
      </c>
      <c r="Q30" s="1468">
        <v>0</v>
      </c>
      <c r="R30" s="1469">
        <v>0</v>
      </c>
    </row>
    <row r="31" spans="1:32" s="1413" customFormat="1" ht="15.75" customHeight="1" thickBot="1" x14ac:dyDescent="0.3"/>
    <row r="32" spans="1:32" s="1413" customFormat="1" ht="18.75" customHeight="1" thickBot="1" x14ac:dyDescent="0.3">
      <c r="A32" s="2190" t="s">
        <v>668</v>
      </c>
      <c r="B32" s="2191"/>
      <c r="C32" s="2191"/>
      <c r="D32" s="2191"/>
      <c r="E32" s="2191"/>
      <c r="F32" s="2191"/>
      <c r="G32" s="2191"/>
      <c r="H32" s="2191"/>
      <c r="I32" s="2191"/>
      <c r="J32" s="2191"/>
      <c r="K32" s="2191"/>
      <c r="L32" s="2191"/>
      <c r="M32" s="2191"/>
      <c r="N32" s="2191"/>
      <c r="O32" s="2191"/>
      <c r="P32" s="2191"/>
      <c r="Q32" s="2191"/>
      <c r="R32" s="2192"/>
    </row>
    <row r="33" spans="1:18" s="1413" customFormat="1" ht="15.75" thickBot="1" x14ac:dyDescent="0.3">
      <c r="A33" s="1797" t="s">
        <v>158</v>
      </c>
      <c r="B33" s="2193" t="s">
        <v>159</v>
      </c>
      <c r="C33" s="2193"/>
      <c r="D33" s="2193"/>
      <c r="E33" s="2193"/>
      <c r="F33" s="2193"/>
      <c r="G33" s="2193"/>
      <c r="H33" s="2193"/>
      <c r="I33" s="2193"/>
      <c r="J33" s="2193"/>
      <c r="K33" s="2193"/>
      <c r="L33" s="2194" t="s">
        <v>160</v>
      </c>
      <c r="M33" s="2193"/>
      <c r="N33" s="2193"/>
      <c r="O33" s="2193"/>
      <c r="P33" s="2193"/>
      <c r="Q33" s="2193"/>
      <c r="R33" s="2193"/>
    </row>
    <row r="34" spans="1:18" s="1413" customFormat="1" ht="15.75" customHeight="1" x14ac:dyDescent="0.25">
      <c r="A34" s="1463" t="s">
        <v>855</v>
      </c>
      <c r="B34" s="2180" t="s">
        <v>942</v>
      </c>
      <c r="C34" s="2180"/>
      <c r="D34" s="2180"/>
      <c r="E34" s="2180"/>
      <c r="F34" s="2180"/>
      <c r="G34" s="2180"/>
      <c r="H34" s="2180"/>
      <c r="I34" s="2180"/>
      <c r="J34" s="2180"/>
      <c r="K34" s="2180"/>
      <c r="L34" s="2180" t="s">
        <v>129</v>
      </c>
      <c r="M34" s="2180"/>
      <c r="N34" s="2180"/>
      <c r="O34" s="2180"/>
      <c r="P34" s="2180"/>
      <c r="Q34" s="2180"/>
      <c r="R34" s="2181"/>
    </row>
    <row r="35" spans="1:18" s="1413" customFormat="1" ht="15.75" customHeight="1" x14ac:dyDescent="0.25">
      <c r="A35" s="1464" t="s">
        <v>854</v>
      </c>
      <c r="B35" s="2178" t="s">
        <v>943</v>
      </c>
      <c r="C35" s="2178"/>
      <c r="D35" s="2178"/>
      <c r="E35" s="2178"/>
      <c r="F35" s="2178"/>
      <c r="G35" s="2178"/>
      <c r="H35" s="2178"/>
      <c r="I35" s="2178"/>
      <c r="J35" s="2178"/>
      <c r="K35" s="2178"/>
      <c r="L35" s="2178" t="s">
        <v>140</v>
      </c>
      <c r="M35" s="2178"/>
      <c r="N35" s="2178"/>
      <c r="O35" s="2178"/>
      <c r="P35" s="2178"/>
      <c r="Q35" s="2178"/>
      <c r="R35" s="2182"/>
    </row>
    <row r="36" spans="1:18" s="1413" customFormat="1" ht="15.75" customHeight="1" x14ac:dyDescent="0.25">
      <c r="A36" s="1464" t="s">
        <v>854</v>
      </c>
      <c r="B36" s="2178" t="s">
        <v>942</v>
      </c>
      <c r="C36" s="2178"/>
      <c r="D36" s="2178"/>
      <c r="E36" s="2178"/>
      <c r="F36" s="2178"/>
      <c r="G36" s="2178"/>
      <c r="H36" s="2178"/>
      <c r="I36" s="2178"/>
      <c r="J36" s="2178"/>
      <c r="K36" s="2178"/>
      <c r="L36" s="2178" t="s">
        <v>938</v>
      </c>
      <c r="M36" s="2178"/>
      <c r="N36" s="2178"/>
      <c r="O36" s="2178"/>
      <c r="P36" s="2178"/>
      <c r="Q36" s="2178"/>
      <c r="R36" s="2182"/>
    </row>
    <row r="37" spans="1:18" s="1413" customFormat="1" ht="15.75" customHeight="1" x14ac:dyDescent="0.25">
      <c r="A37" s="1464" t="s">
        <v>854</v>
      </c>
      <c r="B37" s="2178" t="s">
        <v>942</v>
      </c>
      <c r="C37" s="2178"/>
      <c r="D37" s="2178"/>
      <c r="E37" s="2178"/>
      <c r="F37" s="2178"/>
      <c r="G37" s="2178"/>
      <c r="H37" s="2178"/>
      <c r="I37" s="2178"/>
      <c r="J37" s="2178"/>
      <c r="K37" s="2178"/>
      <c r="L37" s="2178" t="s">
        <v>129</v>
      </c>
      <c r="M37" s="2178"/>
      <c r="N37" s="2178"/>
      <c r="O37" s="2178"/>
      <c r="P37" s="2178"/>
      <c r="Q37" s="2178"/>
      <c r="R37" s="2182"/>
    </row>
    <row r="38" spans="1:18" s="1413" customFormat="1" ht="15.75" customHeight="1" x14ac:dyDescent="0.25">
      <c r="A38" s="1464" t="s">
        <v>854</v>
      </c>
      <c r="B38" s="2178" t="s">
        <v>944</v>
      </c>
      <c r="C38" s="2178"/>
      <c r="D38" s="2178"/>
      <c r="E38" s="2178"/>
      <c r="F38" s="2178"/>
      <c r="G38" s="2178"/>
      <c r="H38" s="2178"/>
      <c r="I38" s="2178"/>
      <c r="J38" s="2178"/>
      <c r="K38" s="2178"/>
      <c r="L38" s="2178" t="s">
        <v>306</v>
      </c>
      <c r="M38" s="2178"/>
      <c r="N38" s="2178"/>
      <c r="O38" s="2178"/>
      <c r="P38" s="2178"/>
      <c r="Q38" s="2178"/>
      <c r="R38" s="2182"/>
    </row>
    <row r="39" spans="1:18" s="1413" customFormat="1" ht="15.75" customHeight="1" x14ac:dyDescent="0.25">
      <c r="A39" s="1464" t="s">
        <v>55</v>
      </c>
      <c r="B39" s="2178" t="s">
        <v>879</v>
      </c>
      <c r="C39" s="2178"/>
      <c r="D39" s="2178"/>
      <c r="E39" s="2178"/>
      <c r="F39" s="2178"/>
      <c r="G39" s="2178"/>
      <c r="H39" s="2178"/>
      <c r="I39" s="2178"/>
      <c r="J39" s="2178"/>
      <c r="K39" s="2178"/>
      <c r="L39" s="2178" t="s">
        <v>860</v>
      </c>
      <c r="M39" s="2178"/>
      <c r="N39" s="2178"/>
      <c r="O39" s="2178"/>
      <c r="P39" s="2178"/>
      <c r="Q39" s="2178"/>
      <c r="R39" s="2182"/>
    </row>
    <row r="40" spans="1:18" s="1413" customFormat="1" ht="15.75" customHeight="1" x14ac:dyDescent="0.25">
      <c r="A40" s="1464" t="s">
        <v>55</v>
      </c>
      <c r="B40" s="2178" t="s">
        <v>944</v>
      </c>
      <c r="C40" s="2178"/>
      <c r="D40" s="2178"/>
      <c r="E40" s="2178"/>
      <c r="F40" s="2178"/>
      <c r="G40" s="2178"/>
      <c r="H40" s="2178"/>
      <c r="I40" s="2178"/>
      <c r="J40" s="2178"/>
      <c r="K40" s="2178"/>
      <c r="L40" s="2178" t="s">
        <v>939</v>
      </c>
      <c r="M40" s="2178"/>
      <c r="N40" s="2178"/>
      <c r="O40" s="2178"/>
      <c r="P40" s="2178"/>
      <c r="Q40" s="2178"/>
      <c r="R40" s="2182"/>
    </row>
    <row r="41" spans="1:18" s="1413" customFormat="1" ht="15.75" customHeight="1" x14ac:dyDescent="0.25">
      <c r="A41" s="1464" t="s">
        <v>55</v>
      </c>
      <c r="B41" s="2178" t="s">
        <v>879</v>
      </c>
      <c r="C41" s="2178"/>
      <c r="D41" s="2178"/>
      <c r="E41" s="2178"/>
      <c r="F41" s="2178"/>
      <c r="G41" s="2178"/>
      <c r="H41" s="2178"/>
      <c r="I41" s="2178"/>
      <c r="J41" s="2178"/>
      <c r="K41" s="2178"/>
      <c r="L41" s="2178" t="s">
        <v>939</v>
      </c>
      <c r="M41" s="2178"/>
      <c r="N41" s="2178"/>
      <c r="O41" s="2178"/>
      <c r="P41" s="2178"/>
      <c r="Q41" s="2178"/>
      <c r="R41" s="2182"/>
    </row>
    <row r="42" spans="1:18" s="1413" customFormat="1" ht="15.75" customHeight="1" x14ac:dyDescent="0.25">
      <c r="A42" s="1464" t="s">
        <v>855</v>
      </c>
      <c r="B42" s="2178" t="s">
        <v>944</v>
      </c>
      <c r="C42" s="2178"/>
      <c r="D42" s="2178"/>
      <c r="E42" s="2178"/>
      <c r="F42" s="2178"/>
      <c r="G42" s="2178"/>
      <c r="H42" s="2178"/>
      <c r="I42" s="2178"/>
      <c r="J42" s="2178"/>
      <c r="K42" s="2178"/>
      <c r="L42" s="2178" t="s">
        <v>140</v>
      </c>
      <c r="M42" s="2178"/>
      <c r="N42" s="2178"/>
      <c r="O42" s="2178"/>
      <c r="P42" s="2178"/>
      <c r="Q42" s="2178"/>
      <c r="R42" s="2182"/>
    </row>
    <row r="43" spans="1:18" s="1413" customFormat="1" ht="15.75" customHeight="1" x14ac:dyDescent="0.25">
      <c r="A43" s="1464" t="s">
        <v>55</v>
      </c>
      <c r="B43" s="2178" t="s">
        <v>944</v>
      </c>
      <c r="C43" s="2178"/>
      <c r="D43" s="2178"/>
      <c r="E43" s="2178"/>
      <c r="F43" s="2178"/>
      <c r="G43" s="2178"/>
      <c r="H43" s="2178"/>
      <c r="I43" s="2178"/>
      <c r="J43" s="2178"/>
      <c r="K43" s="2178"/>
      <c r="L43" s="2178" t="s">
        <v>140</v>
      </c>
      <c r="M43" s="2178"/>
      <c r="N43" s="2178"/>
      <c r="O43" s="2178"/>
      <c r="P43" s="2178"/>
      <c r="Q43" s="2178"/>
      <c r="R43" s="2182"/>
    </row>
    <row r="44" spans="1:18" s="1413" customFormat="1" ht="15.75" customHeight="1" thickBot="1" x14ac:dyDescent="0.3">
      <c r="A44" s="1465" t="s">
        <v>855</v>
      </c>
      <c r="B44" s="2179" t="s">
        <v>945</v>
      </c>
      <c r="C44" s="2179"/>
      <c r="D44" s="2179"/>
      <c r="E44" s="2179"/>
      <c r="F44" s="2179"/>
      <c r="G44" s="2179"/>
      <c r="H44" s="2179"/>
      <c r="I44" s="2179"/>
      <c r="J44" s="2179"/>
      <c r="K44" s="2179"/>
      <c r="L44" s="2179" t="s">
        <v>860</v>
      </c>
      <c r="M44" s="2179"/>
      <c r="N44" s="2179"/>
      <c r="O44" s="2179"/>
      <c r="P44" s="2179"/>
      <c r="Q44" s="2179"/>
      <c r="R44" s="2183"/>
    </row>
    <row r="45" spans="1:18" s="32" customFormat="1" ht="16.5" hidden="1" thickBot="1" x14ac:dyDescent="0.3">
      <c r="A45" s="2184" t="s">
        <v>847</v>
      </c>
      <c r="B45" s="2185"/>
      <c r="C45" s="2185"/>
      <c r="D45" s="2185"/>
      <c r="E45" s="2185"/>
      <c r="F45" s="2185"/>
      <c r="G45" s="2185"/>
      <c r="H45" s="2185"/>
      <c r="I45" s="2185"/>
      <c r="J45" s="2185"/>
      <c r="K45" s="2185"/>
      <c r="L45" s="2185"/>
      <c r="M45" s="2185"/>
      <c r="N45" s="2185"/>
      <c r="O45" s="2185"/>
      <c r="P45" s="2185"/>
      <c r="Q45" s="2185"/>
      <c r="R45" s="2186"/>
    </row>
    <row r="46" spans="1:18" s="32" customFormat="1" ht="70.5" hidden="1" customHeight="1" thickBot="1" x14ac:dyDescent="0.3">
      <c r="A46" s="132"/>
      <c r="B46" s="724" t="s">
        <v>80</v>
      </c>
      <c r="C46" s="170" t="s">
        <v>81</v>
      </c>
      <c r="D46" s="170" t="s">
        <v>82</v>
      </c>
      <c r="E46" s="170" t="s">
        <v>83</v>
      </c>
      <c r="F46" s="170" t="s">
        <v>84</v>
      </c>
      <c r="G46" s="170" t="s">
        <v>85</v>
      </c>
      <c r="H46" s="170" t="s">
        <v>86</v>
      </c>
      <c r="I46" s="170" t="s">
        <v>87</v>
      </c>
      <c r="J46" s="170" t="s">
        <v>88</v>
      </c>
      <c r="K46" s="170" t="s">
        <v>89</v>
      </c>
      <c r="L46" s="170" t="s">
        <v>90</v>
      </c>
      <c r="M46" s="170" t="s">
        <v>91</v>
      </c>
      <c r="N46" s="170" t="s">
        <v>92</v>
      </c>
      <c r="O46" s="170" t="s">
        <v>93</v>
      </c>
      <c r="P46" s="171" t="s">
        <v>94</v>
      </c>
      <c r="Q46" s="1331" t="s">
        <v>95</v>
      </c>
      <c r="R46" s="168" t="s">
        <v>96</v>
      </c>
    </row>
    <row r="47" spans="1:18" s="1413" customFormat="1" hidden="1" x14ac:dyDescent="0.25">
      <c r="A47" s="1389" t="s">
        <v>154</v>
      </c>
      <c r="B47" s="1470">
        <v>0</v>
      </c>
      <c r="C47" s="1726">
        <v>0</v>
      </c>
      <c r="D47" s="1726">
        <v>0</v>
      </c>
      <c r="E47" s="1726">
        <v>0</v>
      </c>
      <c r="F47" s="1726">
        <v>0</v>
      </c>
      <c r="G47" s="1726">
        <v>0</v>
      </c>
      <c r="H47" s="1726">
        <v>0</v>
      </c>
      <c r="I47" s="1726">
        <v>0</v>
      </c>
      <c r="J47" s="1726">
        <v>0</v>
      </c>
      <c r="K47" s="1726">
        <v>0</v>
      </c>
      <c r="L47" s="1726">
        <v>0</v>
      </c>
      <c r="M47" s="1726">
        <v>0</v>
      </c>
      <c r="N47" s="1726">
        <v>0</v>
      </c>
      <c r="O47" s="1726">
        <v>0</v>
      </c>
      <c r="P47" s="1471">
        <v>0</v>
      </c>
      <c r="Q47" s="1332">
        <f>SUM(B47:P47)</f>
        <v>0</v>
      </c>
      <c r="R47" s="1336">
        <v>0</v>
      </c>
    </row>
    <row r="48" spans="1:18" s="1413" customFormat="1" ht="15.75" hidden="1" customHeight="1" x14ac:dyDescent="0.25">
      <c r="A48" s="1390" t="s">
        <v>625</v>
      </c>
      <c r="B48" s="1474">
        <v>0</v>
      </c>
      <c r="C48" s="1727">
        <v>0</v>
      </c>
      <c r="D48" s="1727">
        <v>0</v>
      </c>
      <c r="E48" s="1727">
        <v>0</v>
      </c>
      <c r="F48" s="1727">
        <v>0</v>
      </c>
      <c r="G48" s="1727">
        <v>0</v>
      </c>
      <c r="H48" s="1727">
        <v>0</v>
      </c>
      <c r="I48" s="1727">
        <v>0</v>
      </c>
      <c r="J48" s="1727">
        <v>0</v>
      </c>
      <c r="K48" s="1727">
        <v>0</v>
      </c>
      <c r="L48" s="1727">
        <v>0</v>
      </c>
      <c r="M48" s="1727">
        <v>0</v>
      </c>
      <c r="N48" s="1727">
        <v>0</v>
      </c>
      <c r="O48" s="1727">
        <v>0</v>
      </c>
      <c r="P48" s="1475">
        <v>0</v>
      </c>
      <c r="Q48" s="1333">
        <f>SUM(B48:P48)</f>
        <v>0</v>
      </c>
      <c r="R48" s="1337">
        <v>0</v>
      </c>
    </row>
    <row r="49" spans="1:18" s="1413" customFormat="1" ht="15.75" hidden="1" customHeight="1" x14ac:dyDescent="0.25">
      <c r="A49" s="1390" t="s">
        <v>156</v>
      </c>
      <c r="B49" s="1474">
        <v>0</v>
      </c>
      <c r="C49" s="1727">
        <v>0</v>
      </c>
      <c r="D49" s="1727">
        <v>0</v>
      </c>
      <c r="E49" s="1727">
        <v>0</v>
      </c>
      <c r="F49" s="1727">
        <v>0</v>
      </c>
      <c r="G49" s="1727">
        <v>0</v>
      </c>
      <c r="H49" s="1727">
        <v>0</v>
      </c>
      <c r="I49" s="1727">
        <v>0</v>
      </c>
      <c r="J49" s="1727">
        <v>0</v>
      </c>
      <c r="K49" s="1727">
        <v>0</v>
      </c>
      <c r="L49" s="1727">
        <v>0</v>
      </c>
      <c r="M49" s="1727">
        <v>0</v>
      </c>
      <c r="N49" s="1727">
        <v>0</v>
      </c>
      <c r="O49" s="1727">
        <v>0</v>
      </c>
      <c r="P49" s="1475">
        <v>0</v>
      </c>
      <c r="Q49" s="1333">
        <f>SUM(B49:P49)</f>
        <v>0</v>
      </c>
      <c r="R49" s="1337">
        <v>0</v>
      </c>
    </row>
    <row r="50" spans="1:18" s="1413" customFormat="1" ht="15.75" hidden="1" customHeight="1" x14ac:dyDescent="0.25">
      <c r="A50" s="1390" t="s">
        <v>157</v>
      </c>
      <c r="B50" s="1474">
        <v>0</v>
      </c>
      <c r="C50" s="1727">
        <v>0</v>
      </c>
      <c r="D50" s="1727">
        <v>0</v>
      </c>
      <c r="E50" s="1727">
        <v>0</v>
      </c>
      <c r="F50" s="1727">
        <v>0</v>
      </c>
      <c r="G50" s="1727">
        <v>0</v>
      </c>
      <c r="H50" s="1727">
        <v>0</v>
      </c>
      <c r="I50" s="1727">
        <v>0</v>
      </c>
      <c r="J50" s="1727">
        <v>0</v>
      </c>
      <c r="K50" s="1727">
        <v>0</v>
      </c>
      <c r="L50" s="1727">
        <v>0</v>
      </c>
      <c r="M50" s="1727">
        <v>0</v>
      </c>
      <c r="N50" s="1727">
        <v>0</v>
      </c>
      <c r="O50" s="1727">
        <v>0</v>
      </c>
      <c r="P50" s="1475">
        <v>0</v>
      </c>
      <c r="Q50" s="1333">
        <f>SUM(B50:P50)</f>
        <v>0</v>
      </c>
      <c r="R50" s="1337">
        <v>0</v>
      </c>
    </row>
    <row r="51" spans="1:18" s="1413" customFormat="1" ht="15.75" hidden="1" thickBot="1" x14ac:dyDescent="0.3">
      <c r="A51" s="1391" t="s">
        <v>188</v>
      </c>
      <c r="B51" s="1474">
        <v>0</v>
      </c>
      <c r="C51" s="1727">
        <v>0</v>
      </c>
      <c r="D51" s="1727">
        <v>0</v>
      </c>
      <c r="E51" s="1727">
        <v>0</v>
      </c>
      <c r="F51" s="1727">
        <v>0</v>
      </c>
      <c r="G51" s="1727">
        <v>0</v>
      </c>
      <c r="H51" s="1727">
        <v>0</v>
      </c>
      <c r="I51" s="1727">
        <v>0</v>
      </c>
      <c r="J51" s="1727">
        <v>0</v>
      </c>
      <c r="K51" s="1727">
        <v>0</v>
      </c>
      <c r="L51" s="1727">
        <v>0</v>
      </c>
      <c r="M51" s="1727">
        <v>0</v>
      </c>
      <c r="N51" s="1727">
        <v>0</v>
      </c>
      <c r="O51" s="1727">
        <v>0</v>
      </c>
      <c r="P51" s="1475">
        <v>0</v>
      </c>
      <c r="Q51" s="1333">
        <f>SUM(B51:P51)</f>
        <v>0</v>
      </c>
      <c r="R51" s="1338">
        <v>0</v>
      </c>
    </row>
    <row r="52" spans="1:18" s="1413" customFormat="1" ht="16.5" hidden="1" thickTop="1" thickBot="1" x14ac:dyDescent="0.3">
      <c r="A52" s="1392" t="s">
        <v>26</v>
      </c>
      <c r="B52" s="1273">
        <f t="shared" ref="B52:Q52" si="2">SUM(B47:B51)</f>
        <v>0</v>
      </c>
      <c r="C52" s="1274">
        <f t="shared" si="2"/>
        <v>0</v>
      </c>
      <c r="D52" s="1274">
        <f t="shared" si="2"/>
        <v>0</v>
      </c>
      <c r="E52" s="1274">
        <f t="shared" si="2"/>
        <v>0</v>
      </c>
      <c r="F52" s="1274">
        <f t="shared" si="2"/>
        <v>0</v>
      </c>
      <c r="G52" s="1274">
        <f t="shared" si="2"/>
        <v>0</v>
      </c>
      <c r="H52" s="1274">
        <f t="shared" si="2"/>
        <v>0</v>
      </c>
      <c r="I52" s="1274">
        <f t="shared" si="2"/>
        <v>0</v>
      </c>
      <c r="J52" s="1274">
        <f t="shared" si="2"/>
        <v>0</v>
      </c>
      <c r="K52" s="1274">
        <f t="shared" si="2"/>
        <v>0</v>
      </c>
      <c r="L52" s="1274">
        <f t="shared" si="2"/>
        <v>0</v>
      </c>
      <c r="M52" s="1274">
        <f t="shared" si="2"/>
        <v>0</v>
      </c>
      <c r="N52" s="1274">
        <f t="shared" si="2"/>
        <v>0</v>
      </c>
      <c r="O52" s="1274">
        <f t="shared" si="2"/>
        <v>0</v>
      </c>
      <c r="P52" s="1275">
        <f t="shared" si="2"/>
        <v>0</v>
      </c>
      <c r="Q52" s="1334">
        <f t="shared" si="2"/>
        <v>0</v>
      </c>
      <c r="R52" s="1339">
        <v>0</v>
      </c>
    </row>
    <row r="53" spans="1:18" s="1413" customFormat="1" ht="15.75" hidden="1" customHeight="1" thickBot="1" x14ac:dyDescent="0.3">
      <c r="A53" s="1393" t="s">
        <v>43</v>
      </c>
      <c r="B53" s="1276">
        <v>0</v>
      </c>
      <c r="C53" s="1278">
        <v>0</v>
      </c>
      <c r="D53" s="1278">
        <v>0</v>
      </c>
      <c r="E53" s="1278">
        <v>0</v>
      </c>
      <c r="F53" s="1278">
        <v>0</v>
      </c>
      <c r="G53" s="1278">
        <v>0</v>
      </c>
      <c r="H53" s="1278">
        <v>0</v>
      </c>
      <c r="I53" s="1278">
        <v>0</v>
      </c>
      <c r="J53" s="1278">
        <v>0</v>
      </c>
      <c r="K53" s="1278">
        <v>0</v>
      </c>
      <c r="L53" s="1278">
        <v>0</v>
      </c>
      <c r="M53" s="1278">
        <v>0</v>
      </c>
      <c r="N53" s="1278">
        <v>0</v>
      </c>
      <c r="O53" s="1278">
        <v>0</v>
      </c>
      <c r="P53" s="1279">
        <v>0</v>
      </c>
      <c r="Q53" s="1335">
        <v>0</v>
      </c>
      <c r="R53" s="415"/>
    </row>
    <row r="54" spans="1:18" s="1413" customFormat="1" ht="12.75" hidden="1" customHeight="1" thickBot="1" x14ac:dyDescent="0.3">
      <c r="A54" s="11"/>
      <c r="B54" s="11"/>
      <c r="C54" s="11"/>
      <c r="D54" s="11"/>
      <c r="E54" s="11"/>
      <c r="F54" s="11"/>
      <c r="G54" s="11"/>
      <c r="H54" s="11"/>
      <c r="I54" s="11"/>
      <c r="J54" s="11"/>
      <c r="K54" s="11"/>
      <c r="L54" s="11"/>
      <c r="M54" s="11"/>
      <c r="N54" s="11"/>
      <c r="O54" s="11"/>
      <c r="P54" s="11"/>
      <c r="Q54" s="11"/>
      <c r="R54" s="11"/>
    </row>
    <row r="55" spans="1:18" s="1413" customFormat="1" ht="34.5" hidden="1" customHeight="1" thickBot="1" x14ac:dyDescent="0.3">
      <c r="A55" s="2187" t="s">
        <v>669</v>
      </c>
      <c r="B55" s="2188"/>
      <c r="C55" s="2188"/>
      <c r="D55" s="2188"/>
      <c r="E55" s="2188"/>
      <c r="F55" s="2188"/>
      <c r="G55" s="2188"/>
      <c r="H55" s="2188"/>
      <c r="I55" s="2188"/>
      <c r="J55" s="2188"/>
      <c r="K55" s="2188"/>
      <c r="L55" s="2188"/>
      <c r="M55" s="2188"/>
      <c r="N55" s="2188"/>
      <c r="O55" s="2188"/>
      <c r="P55" s="2188"/>
      <c r="Q55" s="2188"/>
      <c r="R55" s="2189"/>
    </row>
    <row r="56" spans="1:18" s="1413" customFormat="1" ht="15.75" hidden="1" thickBot="1" x14ac:dyDescent="0.3">
      <c r="A56" s="1394" t="s">
        <v>187</v>
      </c>
      <c r="B56" s="1466">
        <v>0</v>
      </c>
      <c r="C56" s="1467">
        <v>0</v>
      </c>
      <c r="D56" s="1467">
        <v>0</v>
      </c>
      <c r="E56" s="1467">
        <v>0</v>
      </c>
      <c r="F56" s="1467">
        <v>0</v>
      </c>
      <c r="G56" s="1467">
        <v>0</v>
      </c>
      <c r="H56" s="1467">
        <v>0</v>
      </c>
      <c r="I56" s="1467">
        <v>0</v>
      </c>
      <c r="J56" s="1467">
        <v>0</v>
      </c>
      <c r="K56" s="1467">
        <v>0</v>
      </c>
      <c r="L56" s="1467">
        <v>0</v>
      </c>
      <c r="M56" s="1467">
        <v>0</v>
      </c>
      <c r="N56" s="1467">
        <v>0</v>
      </c>
      <c r="O56" s="1467">
        <v>0</v>
      </c>
      <c r="P56" s="1467">
        <v>0</v>
      </c>
      <c r="Q56" s="1468">
        <v>0</v>
      </c>
      <c r="R56" s="1469">
        <v>0</v>
      </c>
    </row>
    <row r="57" spans="1:18" s="1413" customFormat="1" ht="15.75" hidden="1" customHeight="1" thickBot="1" x14ac:dyDescent="0.3"/>
    <row r="58" spans="1:18" s="1413" customFormat="1" ht="18.75" hidden="1" customHeight="1" thickBot="1" x14ac:dyDescent="0.3">
      <c r="A58" s="2190" t="s">
        <v>668</v>
      </c>
      <c r="B58" s="2191"/>
      <c r="C58" s="2191"/>
      <c r="D58" s="2191"/>
      <c r="E58" s="2191"/>
      <c r="F58" s="2191"/>
      <c r="G58" s="2191"/>
      <c r="H58" s="2191"/>
      <c r="I58" s="2191"/>
      <c r="J58" s="2191"/>
      <c r="K58" s="2191"/>
      <c r="L58" s="2191"/>
      <c r="M58" s="2191"/>
      <c r="N58" s="2191"/>
      <c r="O58" s="2191"/>
      <c r="P58" s="2191"/>
      <c r="Q58" s="2191"/>
      <c r="R58" s="2192"/>
    </row>
    <row r="59" spans="1:18" s="1413" customFormat="1" ht="15.75" hidden="1" thickBot="1" x14ac:dyDescent="0.3">
      <c r="A59" s="1657" t="s">
        <v>158</v>
      </c>
      <c r="B59" s="2193" t="s">
        <v>159</v>
      </c>
      <c r="C59" s="2193"/>
      <c r="D59" s="2193"/>
      <c r="E59" s="2193"/>
      <c r="F59" s="2193"/>
      <c r="G59" s="2193"/>
      <c r="H59" s="2193"/>
      <c r="I59" s="2193"/>
      <c r="J59" s="2193"/>
      <c r="K59" s="2193"/>
      <c r="L59" s="2194" t="s">
        <v>160</v>
      </c>
      <c r="M59" s="2193"/>
      <c r="N59" s="2193"/>
      <c r="O59" s="2193"/>
      <c r="P59" s="2193"/>
      <c r="Q59" s="2193"/>
      <c r="R59" s="2193"/>
    </row>
    <row r="60" spans="1:18" s="1413" customFormat="1" ht="15.75" hidden="1" customHeight="1" x14ac:dyDescent="0.25">
      <c r="A60" s="1463" t="s">
        <v>854</v>
      </c>
      <c r="B60" s="2180" t="s">
        <v>895</v>
      </c>
      <c r="C60" s="2180"/>
      <c r="D60" s="2180"/>
      <c r="E60" s="2180"/>
      <c r="F60" s="2180"/>
      <c r="G60" s="2180"/>
      <c r="H60" s="2180"/>
      <c r="I60" s="2180"/>
      <c r="J60" s="2180"/>
      <c r="K60" s="2180"/>
      <c r="L60" s="2180" t="s">
        <v>129</v>
      </c>
      <c r="M60" s="2180"/>
      <c r="N60" s="2180"/>
      <c r="O60" s="2180"/>
      <c r="P60" s="2180"/>
      <c r="Q60" s="2180"/>
      <c r="R60" s="2181"/>
    </row>
    <row r="61" spans="1:18" s="1413" customFormat="1" ht="15.75" hidden="1" customHeight="1" x14ac:dyDescent="0.25">
      <c r="A61" s="1464" t="s">
        <v>854</v>
      </c>
      <c r="B61" s="2178" t="s">
        <v>761</v>
      </c>
      <c r="C61" s="2178"/>
      <c r="D61" s="2178"/>
      <c r="E61" s="2178"/>
      <c r="F61" s="2178"/>
      <c r="G61" s="2178"/>
      <c r="H61" s="2178"/>
      <c r="I61" s="2178"/>
      <c r="J61" s="2178"/>
      <c r="K61" s="2178"/>
      <c r="L61" s="2178" t="s">
        <v>303</v>
      </c>
      <c r="M61" s="2178"/>
      <c r="N61" s="2178"/>
      <c r="O61" s="2178"/>
      <c r="P61" s="2178"/>
      <c r="Q61" s="2178"/>
      <c r="R61" s="2182"/>
    </row>
    <row r="62" spans="1:18" s="1413" customFormat="1" ht="15.75" hidden="1" customHeight="1" x14ac:dyDescent="0.25">
      <c r="A62" s="1464" t="s">
        <v>854</v>
      </c>
      <c r="B62" s="2178" t="s">
        <v>896</v>
      </c>
      <c r="C62" s="2178"/>
      <c r="D62" s="2178"/>
      <c r="E62" s="2178"/>
      <c r="F62" s="2178"/>
      <c r="G62" s="2178"/>
      <c r="H62" s="2178"/>
      <c r="I62" s="2178"/>
      <c r="J62" s="2178"/>
      <c r="K62" s="2178"/>
      <c r="L62" s="2178" t="s">
        <v>860</v>
      </c>
      <c r="M62" s="2178"/>
      <c r="N62" s="2178"/>
      <c r="O62" s="2178"/>
      <c r="P62" s="2178"/>
      <c r="Q62" s="2178"/>
      <c r="R62" s="2182"/>
    </row>
    <row r="63" spans="1:18" s="1413" customFormat="1" ht="15.75" hidden="1" customHeight="1" thickBot="1" x14ac:dyDescent="0.3">
      <c r="A63" s="1465" t="s">
        <v>856</v>
      </c>
      <c r="B63" s="2179" t="s">
        <v>608</v>
      </c>
      <c r="C63" s="2179"/>
      <c r="D63" s="2179"/>
      <c r="E63" s="2179"/>
      <c r="F63" s="2179"/>
      <c r="G63" s="2179"/>
      <c r="H63" s="2179"/>
      <c r="I63" s="2179"/>
      <c r="J63" s="2179"/>
      <c r="K63" s="2179"/>
      <c r="L63" s="2179" t="s">
        <v>860</v>
      </c>
      <c r="M63" s="2179"/>
      <c r="N63" s="2179"/>
      <c r="O63" s="2179"/>
      <c r="P63" s="2179"/>
      <c r="Q63" s="2179"/>
      <c r="R63" s="2183"/>
    </row>
    <row r="64" spans="1:18" s="32" customFormat="1" ht="16.5" hidden="1" thickBot="1" x14ac:dyDescent="0.3">
      <c r="A64" s="2184" t="s">
        <v>785</v>
      </c>
      <c r="B64" s="2185"/>
      <c r="C64" s="2185"/>
      <c r="D64" s="2185"/>
      <c r="E64" s="2185"/>
      <c r="F64" s="2185"/>
      <c r="G64" s="2185"/>
      <c r="H64" s="2185"/>
      <c r="I64" s="2185"/>
      <c r="J64" s="2185"/>
      <c r="K64" s="2185"/>
      <c r="L64" s="2185"/>
      <c r="M64" s="2185"/>
      <c r="N64" s="2185"/>
      <c r="O64" s="2185"/>
      <c r="P64" s="2185"/>
      <c r="Q64" s="2185"/>
      <c r="R64" s="2186"/>
    </row>
    <row r="65" spans="1:18" s="32" customFormat="1" ht="70.5" hidden="1" customHeight="1" thickBot="1" x14ac:dyDescent="0.3">
      <c r="A65" s="132"/>
      <c r="B65" s="724" t="s">
        <v>80</v>
      </c>
      <c r="C65" s="170" t="s">
        <v>81</v>
      </c>
      <c r="D65" s="170" t="s">
        <v>82</v>
      </c>
      <c r="E65" s="170" t="s">
        <v>83</v>
      </c>
      <c r="F65" s="170" t="s">
        <v>84</v>
      </c>
      <c r="G65" s="170" t="s">
        <v>85</v>
      </c>
      <c r="H65" s="170" t="s">
        <v>86</v>
      </c>
      <c r="I65" s="170" t="s">
        <v>87</v>
      </c>
      <c r="J65" s="170" t="s">
        <v>88</v>
      </c>
      <c r="K65" s="170" t="s">
        <v>89</v>
      </c>
      <c r="L65" s="170" t="s">
        <v>90</v>
      </c>
      <c r="M65" s="170" t="s">
        <v>91</v>
      </c>
      <c r="N65" s="170" t="s">
        <v>92</v>
      </c>
      <c r="O65" s="170" t="s">
        <v>93</v>
      </c>
      <c r="P65" s="171" t="s">
        <v>94</v>
      </c>
      <c r="Q65" s="1331" t="s">
        <v>95</v>
      </c>
      <c r="R65" s="168" t="s">
        <v>96</v>
      </c>
    </row>
    <row r="66" spans="1:18" s="1413" customFormat="1" hidden="1" x14ac:dyDescent="0.25">
      <c r="A66" s="1389" t="s">
        <v>154</v>
      </c>
      <c r="B66" s="1470">
        <v>0</v>
      </c>
      <c r="C66" s="1620">
        <v>0</v>
      </c>
      <c r="D66" s="1620">
        <v>0</v>
      </c>
      <c r="E66" s="1620">
        <v>1</v>
      </c>
      <c r="F66" s="1620">
        <v>0</v>
      </c>
      <c r="G66" s="1620">
        <v>0</v>
      </c>
      <c r="H66" s="1620">
        <v>0</v>
      </c>
      <c r="I66" s="1620">
        <v>1</v>
      </c>
      <c r="J66" s="1620">
        <v>1</v>
      </c>
      <c r="K66" s="1620">
        <v>0</v>
      </c>
      <c r="L66" s="1620">
        <v>1</v>
      </c>
      <c r="M66" s="1620">
        <v>0</v>
      </c>
      <c r="N66" s="1620">
        <v>0</v>
      </c>
      <c r="O66" s="1620">
        <v>0</v>
      </c>
      <c r="P66" s="1471">
        <v>0</v>
      </c>
      <c r="Q66" s="1332">
        <f>SUM(B66:P66)</f>
        <v>4</v>
      </c>
      <c r="R66" s="1336">
        <f>SUM(Q66/Q71)</f>
        <v>1</v>
      </c>
    </row>
    <row r="67" spans="1:18" s="1413" customFormat="1" ht="15.75" hidden="1" customHeight="1" x14ac:dyDescent="0.25">
      <c r="A67" s="1390" t="s">
        <v>625</v>
      </c>
      <c r="B67" s="1474">
        <v>0</v>
      </c>
      <c r="C67" s="1619">
        <v>0</v>
      </c>
      <c r="D67" s="1619">
        <v>0</v>
      </c>
      <c r="E67" s="1619">
        <v>0</v>
      </c>
      <c r="F67" s="1619">
        <v>0</v>
      </c>
      <c r="G67" s="1619">
        <v>0</v>
      </c>
      <c r="H67" s="1619">
        <v>0</v>
      </c>
      <c r="I67" s="1619">
        <v>0</v>
      </c>
      <c r="J67" s="1619">
        <v>0</v>
      </c>
      <c r="K67" s="1619">
        <v>0</v>
      </c>
      <c r="L67" s="1619">
        <v>0</v>
      </c>
      <c r="M67" s="1619">
        <v>0</v>
      </c>
      <c r="N67" s="1619">
        <v>0</v>
      </c>
      <c r="O67" s="1619">
        <v>0</v>
      </c>
      <c r="P67" s="1475">
        <v>0</v>
      </c>
      <c r="Q67" s="1333">
        <f>SUM(B67:P67)</f>
        <v>0</v>
      </c>
      <c r="R67" s="1337">
        <f>SUM(Q67/Q71)</f>
        <v>0</v>
      </c>
    </row>
    <row r="68" spans="1:18" s="1413" customFormat="1" ht="15.75" hidden="1" customHeight="1" x14ac:dyDescent="0.25">
      <c r="A68" s="1390" t="s">
        <v>156</v>
      </c>
      <c r="B68" s="1474">
        <v>0</v>
      </c>
      <c r="C68" s="1619">
        <v>0</v>
      </c>
      <c r="D68" s="1619">
        <v>0</v>
      </c>
      <c r="E68" s="1619">
        <v>0</v>
      </c>
      <c r="F68" s="1619">
        <v>0</v>
      </c>
      <c r="G68" s="1619">
        <v>0</v>
      </c>
      <c r="H68" s="1619">
        <v>0</v>
      </c>
      <c r="I68" s="1619">
        <v>0</v>
      </c>
      <c r="J68" s="1619">
        <v>0</v>
      </c>
      <c r="K68" s="1619">
        <v>0</v>
      </c>
      <c r="L68" s="1619">
        <v>0</v>
      </c>
      <c r="M68" s="1619">
        <v>0</v>
      </c>
      <c r="N68" s="1619">
        <v>0</v>
      </c>
      <c r="O68" s="1619">
        <v>0</v>
      </c>
      <c r="P68" s="1475">
        <v>0</v>
      </c>
      <c r="Q68" s="1333">
        <f>SUM(B68:P68)</f>
        <v>0</v>
      </c>
      <c r="R68" s="1337">
        <f>SUM(Q68/Q71)</f>
        <v>0</v>
      </c>
    </row>
    <row r="69" spans="1:18" s="1413" customFormat="1" ht="15.75" hidden="1" customHeight="1" x14ac:dyDescent="0.25">
      <c r="A69" s="1390" t="s">
        <v>157</v>
      </c>
      <c r="B69" s="1474">
        <v>0</v>
      </c>
      <c r="C69" s="1619">
        <v>0</v>
      </c>
      <c r="D69" s="1619">
        <v>0</v>
      </c>
      <c r="E69" s="1619">
        <v>0</v>
      </c>
      <c r="F69" s="1619">
        <v>0</v>
      </c>
      <c r="G69" s="1619">
        <v>0</v>
      </c>
      <c r="H69" s="1619">
        <v>0</v>
      </c>
      <c r="I69" s="1619">
        <v>0</v>
      </c>
      <c r="J69" s="1619">
        <v>0</v>
      </c>
      <c r="K69" s="1619">
        <v>0</v>
      </c>
      <c r="L69" s="1619">
        <v>0</v>
      </c>
      <c r="M69" s="1619">
        <v>0</v>
      </c>
      <c r="N69" s="1619">
        <v>0</v>
      </c>
      <c r="O69" s="1619">
        <v>0</v>
      </c>
      <c r="P69" s="1475">
        <v>0</v>
      </c>
      <c r="Q69" s="1333">
        <f>SUM(B69:P69)</f>
        <v>0</v>
      </c>
      <c r="R69" s="1337">
        <f>SUM(Q69/Q71)</f>
        <v>0</v>
      </c>
    </row>
    <row r="70" spans="1:18" s="1413" customFormat="1" ht="15.75" hidden="1" thickBot="1" x14ac:dyDescent="0.3">
      <c r="A70" s="1391" t="s">
        <v>188</v>
      </c>
      <c r="B70" s="1474">
        <v>0</v>
      </c>
      <c r="C70" s="1619">
        <v>0</v>
      </c>
      <c r="D70" s="1619">
        <v>0</v>
      </c>
      <c r="E70" s="1619">
        <v>0</v>
      </c>
      <c r="F70" s="1619">
        <v>0</v>
      </c>
      <c r="G70" s="1619">
        <v>0</v>
      </c>
      <c r="H70" s="1619">
        <v>0</v>
      </c>
      <c r="I70" s="1619">
        <v>0</v>
      </c>
      <c r="J70" s="1619">
        <v>0</v>
      </c>
      <c r="K70" s="1619">
        <v>0</v>
      </c>
      <c r="L70" s="1619">
        <v>0</v>
      </c>
      <c r="M70" s="1619">
        <v>0</v>
      </c>
      <c r="N70" s="1619">
        <v>0</v>
      </c>
      <c r="O70" s="1619">
        <v>0</v>
      </c>
      <c r="P70" s="1475">
        <v>0</v>
      </c>
      <c r="Q70" s="1333">
        <f>SUM(B70:P70)</f>
        <v>0</v>
      </c>
      <c r="R70" s="1338">
        <f>SUM(Q70/Q71)</f>
        <v>0</v>
      </c>
    </row>
    <row r="71" spans="1:18" s="1413" customFormat="1" ht="16.5" hidden="1" thickTop="1" thickBot="1" x14ac:dyDescent="0.3">
      <c r="A71" s="1392" t="s">
        <v>26</v>
      </c>
      <c r="B71" s="1273">
        <f t="shared" ref="B71:Q71" si="3">SUM(B66:B70)</f>
        <v>0</v>
      </c>
      <c r="C71" s="1274">
        <f t="shared" si="3"/>
        <v>0</v>
      </c>
      <c r="D71" s="1274">
        <f t="shared" si="3"/>
        <v>0</v>
      </c>
      <c r="E71" s="1274">
        <f t="shared" si="3"/>
        <v>1</v>
      </c>
      <c r="F71" s="1274">
        <f t="shared" si="3"/>
        <v>0</v>
      </c>
      <c r="G71" s="1274">
        <f t="shared" si="3"/>
        <v>0</v>
      </c>
      <c r="H71" s="1274">
        <f t="shared" si="3"/>
        <v>0</v>
      </c>
      <c r="I71" s="1274">
        <f t="shared" si="3"/>
        <v>1</v>
      </c>
      <c r="J71" s="1274">
        <f t="shared" si="3"/>
        <v>1</v>
      </c>
      <c r="K71" s="1274">
        <f t="shared" si="3"/>
        <v>0</v>
      </c>
      <c r="L71" s="1274">
        <f t="shared" si="3"/>
        <v>1</v>
      </c>
      <c r="M71" s="1274">
        <f t="shared" si="3"/>
        <v>0</v>
      </c>
      <c r="N71" s="1274">
        <f t="shared" si="3"/>
        <v>0</v>
      </c>
      <c r="O71" s="1274">
        <f t="shared" si="3"/>
        <v>0</v>
      </c>
      <c r="P71" s="1275">
        <f t="shared" si="3"/>
        <v>0</v>
      </c>
      <c r="Q71" s="1334">
        <f t="shared" si="3"/>
        <v>4</v>
      </c>
      <c r="R71" s="1339">
        <f>SUM(Q71/Q71)</f>
        <v>1</v>
      </c>
    </row>
    <row r="72" spans="1:18" s="1413" customFormat="1" ht="15.75" hidden="1" customHeight="1" thickBot="1" x14ac:dyDescent="0.3">
      <c r="A72" s="1393" t="s">
        <v>43</v>
      </c>
      <c r="B72" s="1276">
        <f>SUM(B71/Q71)</f>
        <v>0</v>
      </c>
      <c r="C72" s="1278">
        <f>SUM(C71/Q71)</f>
        <v>0</v>
      </c>
      <c r="D72" s="1278">
        <f>SUM(D71/Q71)</f>
        <v>0</v>
      </c>
      <c r="E72" s="1278">
        <f>SUM(E71/Q71)</f>
        <v>0.25</v>
      </c>
      <c r="F72" s="1278">
        <f>SUM(F71/Q71)</f>
        <v>0</v>
      </c>
      <c r="G72" s="1278">
        <f>SUM(G71/Q71)</f>
        <v>0</v>
      </c>
      <c r="H72" s="1278">
        <f>SUM(H71/Q71)</f>
        <v>0</v>
      </c>
      <c r="I72" s="1278">
        <f>SUM(I71/Q71)</f>
        <v>0.25</v>
      </c>
      <c r="J72" s="1278">
        <f>SUM(J71/Q71)</f>
        <v>0.25</v>
      </c>
      <c r="K72" s="1278">
        <f>SUM(K71/Q71)</f>
        <v>0</v>
      </c>
      <c r="L72" s="1278">
        <f>SUM(L71/Q71)</f>
        <v>0.25</v>
      </c>
      <c r="M72" s="1278">
        <f>SUM(M71/Q71)</f>
        <v>0</v>
      </c>
      <c r="N72" s="1278">
        <f>SUM(N71/Q71)</f>
        <v>0</v>
      </c>
      <c r="O72" s="1278">
        <f>SUM(O71/Q71)</f>
        <v>0</v>
      </c>
      <c r="P72" s="1279">
        <f>SUM(P71/Q71)</f>
        <v>0</v>
      </c>
      <c r="Q72" s="1335">
        <f>SUM(B72:P72)</f>
        <v>1</v>
      </c>
      <c r="R72" s="415"/>
    </row>
    <row r="73" spans="1:18" s="1413" customFormat="1" ht="12.75" hidden="1" customHeight="1" thickBot="1" x14ac:dyDescent="0.3">
      <c r="A73" s="11"/>
      <c r="B73" s="11"/>
      <c r="C73" s="11"/>
      <c r="D73" s="11"/>
      <c r="E73" s="11"/>
      <c r="F73" s="11"/>
      <c r="G73" s="11"/>
      <c r="H73" s="11"/>
      <c r="I73" s="11"/>
      <c r="J73" s="11"/>
      <c r="K73" s="11"/>
      <c r="L73" s="11"/>
      <c r="M73" s="11"/>
      <c r="N73" s="11"/>
      <c r="O73" s="11"/>
      <c r="P73" s="11"/>
      <c r="Q73" s="11"/>
      <c r="R73" s="11"/>
    </row>
    <row r="74" spans="1:18" s="1413" customFormat="1" ht="34.5" hidden="1" customHeight="1" thickBot="1" x14ac:dyDescent="0.3">
      <c r="A74" s="2187" t="s">
        <v>669</v>
      </c>
      <c r="B74" s="2188"/>
      <c r="C74" s="2188"/>
      <c r="D74" s="2188"/>
      <c r="E74" s="2188"/>
      <c r="F74" s="2188"/>
      <c r="G74" s="2188"/>
      <c r="H74" s="2188"/>
      <c r="I74" s="2188"/>
      <c r="J74" s="2188"/>
      <c r="K74" s="2188"/>
      <c r="L74" s="2188"/>
      <c r="M74" s="2188"/>
      <c r="N74" s="2188"/>
      <c r="O74" s="2188"/>
      <c r="P74" s="2188"/>
      <c r="Q74" s="2188"/>
      <c r="R74" s="2189"/>
    </row>
    <row r="75" spans="1:18" s="1413" customFormat="1" ht="15.75" hidden="1" thickBot="1" x14ac:dyDescent="0.3">
      <c r="A75" s="1394" t="s">
        <v>187</v>
      </c>
      <c r="B75" s="1466">
        <v>0</v>
      </c>
      <c r="C75" s="1467">
        <v>0</v>
      </c>
      <c r="D75" s="1467">
        <v>0</v>
      </c>
      <c r="E75" s="1467">
        <v>0</v>
      </c>
      <c r="F75" s="1467">
        <v>0</v>
      </c>
      <c r="G75" s="1467">
        <v>0</v>
      </c>
      <c r="H75" s="1467">
        <v>0</v>
      </c>
      <c r="I75" s="1467">
        <v>0</v>
      </c>
      <c r="J75" s="1467">
        <v>0</v>
      </c>
      <c r="K75" s="1467">
        <v>0</v>
      </c>
      <c r="L75" s="1467">
        <v>0</v>
      </c>
      <c r="M75" s="1467">
        <v>0</v>
      </c>
      <c r="N75" s="1467">
        <v>0</v>
      </c>
      <c r="O75" s="1467">
        <v>0</v>
      </c>
      <c r="P75" s="1467">
        <v>0</v>
      </c>
      <c r="Q75" s="1468">
        <v>0</v>
      </c>
      <c r="R75" s="1469">
        <v>0</v>
      </c>
    </row>
    <row r="76" spans="1:18" s="1413" customFormat="1" ht="15.75" hidden="1" customHeight="1" thickBot="1" x14ac:dyDescent="0.3"/>
    <row r="77" spans="1:18" s="1413" customFormat="1" ht="18.75" hidden="1" customHeight="1" thickBot="1" x14ac:dyDescent="0.3">
      <c r="A77" s="2190" t="s">
        <v>668</v>
      </c>
      <c r="B77" s="2191"/>
      <c r="C77" s="2191"/>
      <c r="D77" s="2191"/>
      <c r="E77" s="2191"/>
      <c r="F77" s="2191"/>
      <c r="G77" s="2191"/>
      <c r="H77" s="2191"/>
      <c r="I77" s="2191"/>
      <c r="J77" s="2191"/>
      <c r="K77" s="2191"/>
      <c r="L77" s="2191"/>
      <c r="M77" s="2191"/>
      <c r="N77" s="2191"/>
      <c r="O77" s="2191"/>
      <c r="P77" s="2191"/>
      <c r="Q77" s="2191"/>
      <c r="R77" s="2192"/>
    </row>
    <row r="78" spans="1:18" s="1413" customFormat="1" ht="15.75" hidden="1" thickBot="1" x14ac:dyDescent="0.3">
      <c r="A78" s="1638" t="s">
        <v>158</v>
      </c>
      <c r="B78" s="2205" t="s">
        <v>159</v>
      </c>
      <c r="C78" s="2205"/>
      <c r="D78" s="2205"/>
      <c r="E78" s="2205"/>
      <c r="F78" s="2205"/>
      <c r="G78" s="2205"/>
      <c r="H78" s="2205"/>
      <c r="I78" s="2205"/>
      <c r="J78" s="2205"/>
      <c r="K78" s="2205"/>
      <c r="L78" s="2205" t="s">
        <v>160</v>
      </c>
      <c r="M78" s="2205"/>
      <c r="N78" s="2205"/>
      <c r="O78" s="2205"/>
      <c r="P78" s="2205"/>
      <c r="Q78" s="2205"/>
      <c r="R78" s="2206"/>
    </row>
    <row r="79" spans="1:18" s="1413" customFormat="1" ht="15.75" hidden="1" customHeight="1" x14ac:dyDescent="0.25">
      <c r="A79" s="1463" t="s">
        <v>34</v>
      </c>
      <c r="B79" s="2180" t="s">
        <v>787</v>
      </c>
      <c r="C79" s="2180"/>
      <c r="D79" s="2180"/>
      <c r="E79" s="2180"/>
      <c r="F79" s="2180"/>
      <c r="G79" s="2180"/>
      <c r="H79" s="2180"/>
      <c r="I79" s="2180"/>
      <c r="J79" s="2180"/>
      <c r="K79" s="2180"/>
      <c r="L79" s="2180" t="s">
        <v>790</v>
      </c>
      <c r="M79" s="2180"/>
      <c r="N79" s="2180"/>
      <c r="O79" s="2180"/>
      <c r="P79" s="2180"/>
      <c r="Q79" s="2180"/>
      <c r="R79" s="2181"/>
    </row>
    <row r="80" spans="1:18" s="1413" customFormat="1" ht="15.75" hidden="1" customHeight="1" x14ac:dyDescent="0.25">
      <c r="A80" s="1464" t="s">
        <v>37</v>
      </c>
      <c r="B80" s="2178" t="s">
        <v>799</v>
      </c>
      <c r="C80" s="2178"/>
      <c r="D80" s="2178"/>
      <c r="E80" s="2178"/>
      <c r="F80" s="2178"/>
      <c r="G80" s="2178"/>
      <c r="H80" s="2178"/>
      <c r="I80" s="2178"/>
      <c r="J80" s="2178"/>
      <c r="K80" s="2178"/>
      <c r="L80" s="2178" t="s">
        <v>140</v>
      </c>
      <c r="M80" s="2178"/>
      <c r="N80" s="2178"/>
      <c r="O80" s="2178"/>
      <c r="P80" s="2178"/>
      <c r="Q80" s="2178"/>
      <c r="R80" s="2182"/>
    </row>
    <row r="81" spans="1:32" s="1413" customFormat="1" ht="15.75" hidden="1" customHeight="1" x14ac:dyDescent="0.25">
      <c r="A81" s="1464" t="s">
        <v>34</v>
      </c>
      <c r="B81" s="2178" t="s">
        <v>799</v>
      </c>
      <c r="C81" s="2178"/>
      <c r="D81" s="2178"/>
      <c r="E81" s="2178"/>
      <c r="F81" s="2178"/>
      <c r="G81" s="2178"/>
      <c r="H81" s="2178"/>
      <c r="I81" s="2178"/>
      <c r="J81" s="2178"/>
      <c r="K81" s="2178"/>
      <c r="L81" s="2178" t="s">
        <v>791</v>
      </c>
      <c r="M81" s="2178"/>
      <c r="N81" s="2178"/>
      <c r="O81" s="2178"/>
      <c r="P81" s="2178"/>
      <c r="Q81" s="2178"/>
      <c r="R81" s="2182"/>
    </row>
    <row r="82" spans="1:32" s="1413" customFormat="1" ht="15.75" hidden="1" customHeight="1" x14ac:dyDescent="0.25">
      <c r="A82" s="1464" t="s">
        <v>34</v>
      </c>
      <c r="B82" s="2178" t="s">
        <v>788</v>
      </c>
      <c r="C82" s="2178"/>
      <c r="D82" s="2178"/>
      <c r="E82" s="2178"/>
      <c r="F82" s="2178"/>
      <c r="G82" s="2178"/>
      <c r="H82" s="2178"/>
      <c r="I82" s="2178"/>
      <c r="J82" s="2178"/>
      <c r="K82" s="2178"/>
      <c r="L82" s="2178" t="s">
        <v>310</v>
      </c>
      <c r="M82" s="2178"/>
      <c r="N82" s="2178"/>
      <c r="O82" s="2178"/>
      <c r="P82" s="2178"/>
      <c r="Q82" s="2178"/>
      <c r="R82" s="2182"/>
    </row>
    <row r="83" spans="1:32" s="1413" customFormat="1" ht="15.75" hidden="1" customHeight="1" x14ac:dyDescent="0.25">
      <c r="A83" s="1464" t="s">
        <v>34</v>
      </c>
      <c r="B83" s="2178" t="s">
        <v>787</v>
      </c>
      <c r="C83" s="2178"/>
      <c r="D83" s="2178"/>
      <c r="E83" s="2178"/>
      <c r="F83" s="2178"/>
      <c r="G83" s="2178"/>
      <c r="H83" s="2178"/>
      <c r="I83" s="2178"/>
      <c r="J83" s="2178"/>
      <c r="K83" s="2178"/>
      <c r="L83" s="2178" t="s">
        <v>129</v>
      </c>
      <c r="M83" s="2178"/>
      <c r="N83" s="2178"/>
      <c r="O83" s="2178"/>
      <c r="P83" s="2178"/>
      <c r="Q83" s="2178"/>
      <c r="R83" s="2182"/>
    </row>
    <row r="84" spans="1:32" s="1413" customFormat="1" ht="15.75" hidden="1" customHeight="1" thickBot="1" x14ac:dyDescent="0.3">
      <c r="A84" s="1465" t="s">
        <v>34</v>
      </c>
      <c r="B84" s="2179" t="s">
        <v>799</v>
      </c>
      <c r="C84" s="2179"/>
      <c r="D84" s="2179"/>
      <c r="E84" s="2179"/>
      <c r="F84" s="2179"/>
      <c r="G84" s="2179"/>
      <c r="H84" s="2179"/>
      <c r="I84" s="2179"/>
      <c r="J84" s="2179"/>
      <c r="K84" s="2179"/>
      <c r="L84" s="2179" t="s">
        <v>790</v>
      </c>
      <c r="M84" s="2179"/>
      <c r="N84" s="2179"/>
      <c r="O84" s="2179"/>
      <c r="P84" s="2179"/>
      <c r="Q84" s="2179"/>
      <c r="R84" s="2183"/>
    </row>
    <row r="85" spans="1:32" s="1413" customFormat="1" ht="15.75" hidden="1" customHeight="1" x14ac:dyDescent="0.25">
      <c r="A85" s="1639" t="s">
        <v>37</v>
      </c>
      <c r="B85" s="2207" t="s">
        <v>789</v>
      </c>
      <c r="C85" s="2207"/>
      <c r="D85" s="2207"/>
      <c r="E85" s="2207"/>
      <c r="F85" s="2207"/>
      <c r="G85" s="2207"/>
      <c r="H85" s="2207"/>
      <c r="I85" s="2207"/>
      <c r="J85" s="2207"/>
      <c r="K85" s="2207"/>
      <c r="L85" s="2207" t="s">
        <v>790</v>
      </c>
      <c r="M85" s="2207"/>
      <c r="N85" s="2207"/>
      <c r="O85" s="2207"/>
      <c r="P85" s="2207"/>
      <c r="Q85" s="2207"/>
      <c r="R85" s="2208"/>
    </row>
    <row r="86" spans="1:32" s="32" customFormat="1" ht="16.5" hidden="1" thickBot="1" x14ac:dyDescent="0.3">
      <c r="A86" s="2184" t="s">
        <v>695</v>
      </c>
      <c r="B86" s="2185"/>
      <c r="C86" s="2185"/>
      <c r="D86" s="2185"/>
      <c r="E86" s="2185"/>
      <c r="F86" s="2185"/>
      <c r="G86" s="2185"/>
      <c r="H86" s="2185"/>
      <c r="I86" s="2185"/>
      <c r="J86" s="2185"/>
      <c r="K86" s="2185"/>
      <c r="L86" s="2185"/>
      <c r="M86" s="2185"/>
      <c r="N86" s="2185"/>
      <c r="O86" s="2185"/>
      <c r="P86" s="2185"/>
      <c r="Q86" s="2185"/>
      <c r="R86" s="2186"/>
    </row>
    <row r="87" spans="1:32" s="32" customFormat="1" ht="70.5" hidden="1" customHeight="1" thickBot="1" x14ac:dyDescent="0.3">
      <c r="A87" s="132"/>
      <c r="B87" s="724" t="s">
        <v>80</v>
      </c>
      <c r="C87" s="170" t="s">
        <v>81</v>
      </c>
      <c r="D87" s="170" t="s">
        <v>82</v>
      </c>
      <c r="E87" s="170" t="s">
        <v>83</v>
      </c>
      <c r="F87" s="170" t="s">
        <v>84</v>
      </c>
      <c r="G87" s="170" t="s">
        <v>85</v>
      </c>
      <c r="H87" s="170" t="s">
        <v>86</v>
      </c>
      <c r="I87" s="170" t="s">
        <v>87</v>
      </c>
      <c r="J87" s="170" t="s">
        <v>88</v>
      </c>
      <c r="K87" s="170" t="s">
        <v>89</v>
      </c>
      <c r="L87" s="170" t="s">
        <v>90</v>
      </c>
      <c r="M87" s="170" t="s">
        <v>91</v>
      </c>
      <c r="N87" s="170" t="s">
        <v>92</v>
      </c>
      <c r="O87" s="170" t="s">
        <v>93</v>
      </c>
      <c r="P87" s="171" t="s">
        <v>94</v>
      </c>
      <c r="Q87" s="1331" t="s">
        <v>95</v>
      </c>
      <c r="R87" s="168" t="s">
        <v>96</v>
      </c>
    </row>
    <row r="88" spans="1:32" s="203" customFormat="1" hidden="1" x14ac:dyDescent="0.25">
      <c r="A88" s="1389" t="s">
        <v>154</v>
      </c>
      <c r="B88" s="1470">
        <v>0</v>
      </c>
      <c r="C88" s="1428">
        <v>0</v>
      </c>
      <c r="D88" s="1428">
        <v>0</v>
      </c>
      <c r="E88" s="1428">
        <v>0</v>
      </c>
      <c r="F88" s="1428">
        <v>0</v>
      </c>
      <c r="G88" s="1428">
        <v>0</v>
      </c>
      <c r="H88" s="1428">
        <v>0</v>
      </c>
      <c r="I88" s="1428">
        <v>1</v>
      </c>
      <c r="J88" s="1428">
        <v>0</v>
      </c>
      <c r="K88" s="1428">
        <v>0</v>
      </c>
      <c r="L88" s="1428">
        <v>1</v>
      </c>
      <c r="M88" s="1428">
        <v>0</v>
      </c>
      <c r="N88" s="1428">
        <v>0</v>
      </c>
      <c r="O88" s="1428">
        <v>0</v>
      </c>
      <c r="P88" s="1471">
        <v>0</v>
      </c>
      <c r="Q88" s="1472">
        <f>SUM(B88:P88)</f>
        <v>2</v>
      </c>
      <c r="R88" s="1473">
        <f>SUM(Q88/Q93)</f>
        <v>1</v>
      </c>
      <c r="X88" s="1413"/>
      <c r="Y88" s="1413"/>
      <c r="Z88" s="1413"/>
      <c r="AA88" s="1413"/>
      <c r="AB88" s="1413"/>
      <c r="AC88" s="1413"/>
      <c r="AD88" s="1413"/>
      <c r="AE88" s="1413"/>
      <c r="AF88" s="1413"/>
    </row>
    <row r="89" spans="1:32" s="203" customFormat="1" ht="15.75" hidden="1" customHeight="1" x14ac:dyDescent="0.25">
      <c r="A89" s="1390" t="s">
        <v>625</v>
      </c>
      <c r="B89" s="1474">
        <v>0</v>
      </c>
      <c r="C89" s="1429">
        <v>0</v>
      </c>
      <c r="D89" s="1429">
        <v>0</v>
      </c>
      <c r="E89" s="1429">
        <v>0</v>
      </c>
      <c r="F89" s="1429">
        <v>0</v>
      </c>
      <c r="G89" s="1429">
        <v>0</v>
      </c>
      <c r="H89" s="1429">
        <v>0</v>
      </c>
      <c r="I89" s="1429">
        <v>0</v>
      </c>
      <c r="J89" s="1429">
        <v>0</v>
      </c>
      <c r="K89" s="1429">
        <v>0</v>
      </c>
      <c r="L89" s="1429">
        <v>0</v>
      </c>
      <c r="M89" s="1429">
        <v>0</v>
      </c>
      <c r="N89" s="1429">
        <v>0</v>
      </c>
      <c r="O89" s="1429">
        <v>0</v>
      </c>
      <c r="P89" s="1475">
        <v>0</v>
      </c>
      <c r="Q89" s="1476">
        <f>SUM(B89:P89)</f>
        <v>0</v>
      </c>
      <c r="R89" s="1477">
        <f>SUM(Q89/Q93)</f>
        <v>0</v>
      </c>
      <c r="X89" s="1413"/>
      <c r="Y89" s="1413"/>
      <c r="Z89" s="1413"/>
      <c r="AA89" s="1413"/>
      <c r="AB89" s="1413"/>
      <c r="AC89" s="1413"/>
      <c r="AD89" s="1413"/>
      <c r="AE89" s="1413"/>
      <c r="AF89" s="1413"/>
    </row>
    <row r="90" spans="1:32" s="203" customFormat="1" ht="15.75" hidden="1" customHeight="1" x14ac:dyDescent="0.25">
      <c r="A90" s="1390" t="s">
        <v>156</v>
      </c>
      <c r="B90" s="1474">
        <v>0</v>
      </c>
      <c r="C90" s="1429">
        <v>0</v>
      </c>
      <c r="D90" s="1429">
        <v>0</v>
      </c>
      <c r="E90" s="1429">
        <v>0</v>
      </c>
      <c r="F90" s="1429">
        <v>0</v>
      </c>
      <c r="G90" s="1429">
        <v>0</v>
      </c>
      <c r="H90" s="1429">
        <v>0</v>
      </c>
      <c r="I90" s="1429">
        <v>0</v>
      </c>
      <c r="J90" s="1429">
        <v>0</v>
      </c>
      <c r="K90" s="1429">
        <v>0</v>
      </c>
      <c r="L90" s="1429">
        <v>0</v>
      </c>
      <c r="M90" s="1429">
        <v>0</v>
      </c>
      <c r="N90" s="1429">
        <v>0</v>
      </c>
      <c r="O90" s="1429">
        <v>0</v>
      </c>
      <c r="P90" s="1475">
        <v>0</v>
      </c>
      <c r="Q90" s="1476">
        <f>SUM(B90:P90)</f>
        <v>0</v>
      </c>
      <c r="R90" s="1477">
        <f>SUM(Q90/Q93)</f>
        <v>0</v>
      </c>
      <c r="X90" s="1413"/>
      <c r="Y90" s="1413"/>
      <c r="Z90" s="1413"/>
      <c r="AA90" s="1413"/>
      <c r="AB90" s="1413"/>
      <c r="AC90" s="1413"/>
      <c r="AD90" s="1413"/>
      <c r="AE90" s="1413"/>
      <c r="AF90" s="1413"/>
    </row>
    <row r="91" spans="1:32" s="203" customFormat="1" ht="15.75" hidden="1" customHeight="1" x14ac:dyDescent="0.25">
      <c r="A91" s="1390" t="s">
        <v>157</v>
      </c>
      <c r="B91" s="1474">
        <v>0</v>
      </c>
      <c r="C91" s="1429">
        <v>0</v>
      </c>
      <c r="D91" s="1429">
        <v>0</v>
      </c>
      <c r="E91" s="1429">
        <v>0</v>
      </c>
      <c r="F91" s="1429">
        <v>0</v>
      </c>
      <c r="G91" s="1429">
        <v>0</v>
      </c>
      <c r="H91" s="1429">
        <v>0</v>
      </c>
      <c r="I91" s="1429">
        <v>0</v>
      </c>
      <c r="J91" s="1429">
        <v>0</v>
      </c>
      <c r="K91" s="1429">
        <v>0</v>
      </c>
      <c r="L91" s="1429">
        <v>0</v>
      </c>
      <c r="M91" s="1429">
        <v>0</v>
      </c>
      <c r="N91" s="1429">
        <v>0</v>
      </c>
      <c r="O91" s="1429">
        <v>0</v>
      </c>
      <c r="P91" s="1475">
        <v>0</v>
      </c>
      <c r="Q91" s="1476">
        <f>SUM(B91:P91)</f>
        <v>0</v>
      </c>
      <c r="R91" s="1477">
        <f>SUM(Q91/Q93)</f>
        <v>0</v>
      </c>
      <c r="X91" s="1413"/>
      <c r="Y91" s="1413"/>
      <c r="Z91" s="1413"/>
      <c r="AA91" s="1413"/>
      <c r="AB91" s="1413"/>
      <c r="AC91" s="1413"/>
      <c r="AD91" s="1413"/>
      <c r="AE91" s="1413"/>
      <c r="AF91" s="1413"/>
    </row>
    <row r="92" spans="1:32" s="203" customFormat="1" ht="15.75" hidden="1" thickBot="1" x14ac:dyDescent="0.3">
      <c r="A92" s="1391" t="s">
        <v>188</v>
      </c>
      <c r="B92" s="1474">
        <v>0</v>
      </c>
      <c r="C92" s="1429">
        <v>0</v>
      </c>
      <c r="D92" s="1429">
        <v>0</v>
      </c>
      <c r="E92" s="1429">
        <v>0</v>
      </c>
      <c r="F92" s="1429">
        <v>0</v>
      </c>
      <c r="G92" s="1429">
        <v>0</v>
      </c>
      <c r="H92" s="1429">
        <v>0</v>
      </c>
      <c r="I92" s="1429">
        <v>0</v>
      </c>
      <c r="J92" s="1429">
        <v>0</v>
      </c>
      <c r="K92" s="1429">
        <v>0</v>
      </c>
      <c r="L92" s="1429">
        <v>0</v>
      </c>
      <c r="M92" s="1429">
        <v>0</v>
      </c>
      <c r="N92" s="1429">
        <v>0</v>
      </c>
      <c r="O92" s="1429">
        <v>0</v>
      </c>
      <c r="P92" s="1475">
        <v>0</v>
      </c>
      <c r="Q92" s="1476">
        <f>SUM(B92:P92)</f>
        <v>0</v>
      </c>
      <c r="R92" s="1478">
        <f>SUM(Q92/Q93)</f>
        <v>0</v>
      </c>
      <c r="X92" s="1413"/>
      <c r="Y92" s="1413"/>
      <c r="Z92" s="1413"/>
      <c r="AA92" s="1413"/>
      <c r="AB92" s="1413"/>
      <c r="AC92" s="1413"/>
      <c r="AD92" s="1413"/>
      <c r="AE92" s="1413"/>
      <c r="AF92" s="1413"/>
    </row>
    <row r="93" spans="1:32" s="203" customFormat="1" ht="16.5" hidden="1" thickTop="1" thickBot="1" x14ac:dyDescent="0.3">
      <c r="A93" s="1392" t="s">
        <v>26</v>
      </c>
      <c r="B93" s="1479">
        <f t="shared" ref="B93:Q93" si="4">SUM(B88:B92)</f>
        <v>0</v>
      </c>
      <c r="C93" s="1480">
        <f t="shared" si="4"/>
        <v>0</v>
      </c>
      <c r="D93" s="1480">
        <f t="shared" si="4"/>
        <v>0</v>
      </c>
      <c r="E93" s="1480">
        <f t="shared" si="4"/>
        <v>0</v>
      </c>
      <c r="F93" s="1480">
        <f t="shared" si="4"/>
        <v>0</v>
      </c>
      <c r="G93" s="1480">
        <f t="shared" si="4"/>
        <v>0</v>
      </c>
      <c r="H93" s="1480">
        <f t="shared" si="4"/>
        <v>0</v>
      </c>
      <c r="I93" s="1480">
        <f t="shared" si="4"/>
        <v>1</v>
      </c>
      <c r="J93" s="1480">
        <f t="shared" si="4"/>
        <v>0</v>
      </c>
      <c r="K93" s="1480">
        <f t="shared" si="4"/>
        <v>0</v>
      </c>
      <c r="L93" s="1480">
        <f t="shared" si="4"/>
        <v>1</v>
      </c>
      <c r="M93" s="1480">
        <f t="shared" si="4"/>
        <v>0</v>
      </c>
      <c r="N93" s="1480">
        <f t="shared" si="4"/>
        <v>0</v>
      </c>
      <c r="O93" s="1480">
        <f t="shared" si="4"/>
        <v>0</v>
      </c>
      <c r="P93" s="1481">
        <f t="shared" si="4"/>
        <v>0</v>
      </c>
      <c r="Q93" s="1482">
        <f t="shared" si="4"/>
        <v>2</v>
      </c>
      <c r="R93" s="1483">
        <f>SUM(Q93/Q93)</f>
        <v>1</v>
      </c>
      <c r="X93" s="1413"/>
      <c r="Y93" s="1413"/>
      <c r="Z93" s="1413"/>
      <c r="AA93" s="1413"/>
      <c r="AB93" s="1413"/>
      <c r="AC93" s="1413"/>
      <c r="AD93" s="1413"/>
      <c r="AE93" s="1413"/>
      <c r="AF93" s="1413"/>
    </row>
    <row r="94" spans="1:32" s="203" customFormat="1" ht="15.75" hidden="1" customHeight="1" thickBot="1" x14ac:dyDescent="0.3">
      <c r="A94" s="1393" t="s">
        <v>43</v>
      </c>
      <c r="B94" s="1484">
        <f>SUM(B93/Q93)</f>
        <v>0</v>
      </c>
      <c r="C94" s="1485">
        <f>SUM(C93/Q93)</f>
        <v>0</v>
      </c>
      <c r="D94" s="1485">
        <f>SUM(D93/Q93)</f>
        <v>0</v>
      </c>
      <c r="E94" s="1485">
        <f>SUM(E93/Q93)</f>
        <v>0</v>
      </c>
      <c r="F94" s="1485">
        <f>SUM(F93/Q93)</f>
        <v>0</v>
      </c>
      <c r="G94" s="1485">
        <f>SUM(G93/Q93)</f>
        <v>0</v>
      </c>
      <c r="H94" s="1485">
        <f>SUM(H93/Q93)</f>
        <v>0</v>
      </c>
      <c r="I94" s="1486">
        <f>SUM(I93/Q93)</f>
        <v>0.5</v>
      </c>
      <c r="J94" s="1485">
        <f>SUM(J93/Q93)</f>
        <v>0</v>
      </c>
      <c r="K94" s="1485">
        <f>SUM(K93/Q93)</f>
        <v>0</v>
      </c>
      <c r="L94" s="1486">
        <f>SUM(L93/Q93)</f>
        <v>0.5</v>
      </c>
      <c r="M94" s="1485">
        <f>SUM(M93/Q93)</f>
        <v>0</v>
      </c>
      <c r="N94" s="1485">
        <f>SUM(N93/Q93)</f>
        <v>0</v>
      </c>
      <c r="O94" s="1485">
        <f>SUM(O93/Q93)</f>
        <v>0</v>
      </c>
      <c r="P94" s="1487">
        <f>SUM(P93/Q93)</f>
        <v>0</v>
      </c>
      <c r="Q94" s="1488">
        <f>SUM(B94:P94)</f>
        <v>1</v>
      </c>
      <c r="R94" s="415"/>
      <c r="X94" s="1413"/>
      <c r="Y94" s="1413"/>
      <c r="Z94" s="1413"/>
      <c r="AA94" s="1413"/>
      <c r="AB94" s="1413"/>
      <c r="AC94" s="1413"/>
      <c r="AD94" s="1413"/>
      <c r="AE94" s="1413"/>
      <c r="AF94" s="1413"/>
    </row>
    <row r="95" spans="1:32" s="203" customFormat="1" ht="12.75" hidden="1" customHeight="1" thickBot="1" x14ac:dyDescent="0.3">
      <c r="A95" s="11"/>
      <c r="B95" s="11"/>
      <c r="C95" s="11"/>
      <c r="D95" s="11"/>
      <c r="E95" s="11"/>
      <c r="F95" s="11"/>
      <c r="G95" s="11"/>
      <c r="H95" s="11"/>
      <c r="I95" s="11"/>
      <c r="J95" s="11"/>
      <c r="K95" s="11"/>
      <c r="L95" s="11"/>
      <c r="M95" s="11"/>
      <c r="N95" s="11"/>
      <c r="O95" s="11"/>
      <c r="P95" s="11"/>
      <c r="Q95" s="11"/>
      <c r="R95" s="11"/>
      <c r="X95" s="1413"/>
      <c r="Y95" s="1413"/>
      <c r="Z95" s="1413"/>
      <c r="AA95" s="1413"/>
      <c r="AB95" s="1413"/>
      <c r="AC95" s="1413"/>
      <c r="AD95" s="1413"/>
      <c r="AE95" s="1413"/>
      <c r="AF95" s="1413"/>
    </row>
    <row r="96" spans="1:32" s="203" customFormat="1" ht="34.5" hidden="1" customHeight="1" thickBot="1" x14ac:dyDescent="0.3">
      <c r="A96" s="2187" t="s">
        <v>669</v>
      </c>
      <c r="B96" s="2188"/>
      <c r="C96" s="2188"/>
      <c r="D96" s="2188"/>
      <c r="E96" s="2188"/>
      <c r="F96" s="2188"/>
      <c r="G96" s="2188"/>
      <c r="H96" s="2188"/>
      <c r="I96" s="2188"/>
      <c r="J96" s="2188"/>
      <c r="K96" s="2188"/>
      <c r="L96" s="2188"/>
      <c r="M96" s="2188"/>
      <c r="N96" s="2188"/>
      <c r="O96" s="2188"/>
      <c r="P96" s="2188"/>
      <c r="Q96" s="2188"/>
      <c r="R96" s="2189"/>
      <c r="X96" s="1413"/>
      <c r="Y96" s="1413"/>
      <c r="Z96" s="1413"/>
      <c r="AA96" s="1413"/>
      <c r="AB96" s="1413"/>
      <c r="AC96" s="1413"/>
      <c r="AD96" s="1413"/>
      <c r="AE96" s="1413"/>
      <c r="AF96" s="1413"/>
    </row>
    <row r="97" spans="1:32" s="203" customFormat="1" ht="15.75" hidden="1" thickBot="1" x14ac:dyDescent="0.3">
      <c r="A97" s="1394" t="s">
        <v>187</v>
      </c>
      <c r="B97" s="1466">
        <v>0</v>
      </c>
      <c r="C97" s="1467">
        <v>0</v>
      </c>
      <c r="D97" s="1467">
        <v>0</v>
      </c>
      <c r="E97" s="1467">
        <v>0</v>
      </c>
      <c r="F97" s="1467">
        <v>0</v>
      </c>
      <c r="G97" s="1467">
        <v>0</v>
      </c>
      <c r="H97" s="1467">
        <v>0</v>
      </c>
      <c r="I97" s="1467">
        <v>0</v>
      </c>
      <c r="J97" s="1467">
        <v>0</v>
      </c>
      <c r="K97" s="1467">
        <v>0</v>
      </c>
      <c r="L97" s="1467">
        <v>0</v>
      </c>
      <c r="M97" s="1467">
        <v>0</v>
      </c>
      <c r="N97" s="1467">
        <v>0</v>
      </c>
      <c r="O97" s="1467">
        <v>0</v>
      </c>
      <c r="P97" s="1467">
        <v>0</v>
      </c>
      <c r="Q97" s="1468">
        <v>0</v>
      </c>
      <c r="R97" s="1469">
        <v>0</v>
      </c>
      <c r="X97" s="1413"/>
      <c r="Y97" s="1413"/>
      <c r="Z97" s="1413"/>
      <c r="AA97" s="1413"/>
      <c r="AB97" s="1413"/>
      <c r="AC97" s="1413"/>
      <c r="AD97" s="1413"/>
      <c r="AE97" s="1413"/>
      <c r="AF97" s="1413"/>
    </row>
    <row r="98" spans="1:32" s="203" customFormat="1" ht="15.75" hidden="1" customHeight="1" thickBot="1" x14ac:dyDescent="0.3"/>
    <row r="99" spans="1:32" s="203" customFormat="1" ht="18.75" hidden="1" customHeight="1" thickBot="1" x14ac:dyDescent="0.3">
      <c r="A99" s="2190" t="s">
        <v>668</v>
      </c>
      <c r="B99" s="2191"/>
      <c r="C99" s="2191"/>
      <c r="D99" s="2191"/>
      <c r="E99" s="2191"/>
      <c r="F99" s="2191"/>
      <c r="G99" s="2191"/>
      <c r="H99" s="2191"/>
      <c r="I99" s="2191"/>
      <c r="J99" s="2191"/>
      <c r="K99" s="2191"/>
      <c r="L99" s="2191"/>
      <c r="M99" s="2191"/>
      <c r="N99" s="2191"/>
      <c r="O99" s="2191"/>
      <c r="P99" s="2191"/>
      <c r="Q99" s="2191"/>
      <c r="R99" s="2192"/>
    </row>
    <row r="100" spans="1:32" s="203" customFormat="1" ht="15.75" hidden="1" thickBot="1" x14ac:dyDescent="0.3">
      <c r="A100" s="1383" t="s">
        <v>158</v>
      </c>
      <c r="B100" s="2193" t="s">
        <v>159</v>
      </c>
      <c r="C100" s="2193"/>
      <c r="D100" s="2193"/>
      <c r="E100" s="2193"/>
      <c r="F100" s="2193"/>
      <c r="G100" s="2193"/>
      <c r="H100" s="2193"/>
      <c r="I100" s="2193"/>
      <c r="J100" s="2193"/>
      <c r="K100" s="2193"/>
      <c r="L100" s="2194" t="s">
        <v>160</v>
      </c>
      <c r="M100" s="2193"/>
      <c r="N100" s="2193"/>
      <c r="O100" s="2193"/>
      <c r="P100" s="2193"/>
      <c r="Q100" s="2193"/>
      <c r="R100" s="2193"/>
    </row>
    <row r="101" spans="1:32" s="1413" customFormat="1" ht="15.75" hidden="1" customHeight="1" x14ac:dyDescent="0.25">
      <c r="A101" s="1463" t="s">
        <v>34</v>
      </c>
      <c r="B101" s="2180" t="s">
        <v>759</v>
      </c>
      <c r="C101" s="2180"/>
      <c r="D101" s="2180"/>
      <c r="E101" s="2180"/>
      <c r="F101" s="2180"/>
      <c r="G101" s="2180"/>
      <c r="H101" s="2180"/>
      <c r="I101" s="2180"/>
      <c r="J101" s="2180"/>
      <c r="K101" s="2180"/>
      <c r="L101" s="2180" t="s">
        <v>502</v>
      </c>
      <c r="M101" s="2180"/>
      <c r="N101" s="2180"/>
      <c r="O101" s="2180"/>
      <c r="P101" s="2180"/>
      <c r="Q101" s="2180"/>
      <c r="R101" s="2181"/>
    </row>
    <row r="102" spans="1:32" s="1413" customFormat="1" ht="15.75" hidden="1" customHeight="1" x14ac:dyDescent="0.25">
      <c r="A102" s="1464" t="s">
        <v>34</v>
      </c>
      <c r="B102" s="2178" t="s">
        <v>761</v>
      </c>
      <c r="C102" s="2178"/>
      <c r="D102" s="2178"/>
      <c r="E102" s="2178"/>
      <c r="F102" s="2178"/>
      <c r="G102" s="2178"/>
      <c r="H102" s="2178"/>
      <c r="I102" s="2178"/>
      <c r="J102" s="2178"/>
      <c r="K102" s="2178"/>
      <c r="L102" s="2178" t="s">
        <v>594</v>
      </c>
      <c r="M102" s="2178"/>
      <c r="N102" s="2178"/>
      <c r="O102" s="2178"/>
      <c r="P102" s="2178"/>
      <c r="Q102" s="2178"/>
      <c r="R102" s="2182"/>
    </row>
    <row r="103" spans="1:32" s="1413" customFormat="1" ht="15.75" hidden="1" customHeight="1" x14ac:dyDescent="0.25">
      <c r="A103" s="1464" t="s">
        <v>37</v>
      </c>
      <c r="B103" s="2178" t="s">
        <v>589</v>
      </c>
      <c r="C103" s="2178"/>
      <c r="D103" s="2178"/>
      <c r="E103" s="2178"/>
      <c r="F103" s="2178"/>
      <c r="G103" s="2178"/>
      <c r="H103" s="2178"/>
      <c r="I103" s="2178"/>
      <c r="J103" s="2178"/>
      <c r="K103" s="2178"/>
      <c r="L103" s="2178" t="s">
        <v>725</v>
      </c>
      <c r="M103" s="2178"/>
      <c r="N103" s="2178"/>
      <c r="O103" s="2178"/>
      <c r="P103" s="2178"/>
      <c r="Q103" s="2178"/>
      <c r="R103" s="2182"/>
    </row>
    <row r="104" spans="1:32" s="1413" customFormat="1" ht="15.75" hidden="1" customHeight="1" x14ac:dyDescent="0.25">
      <c r="A104" s="1464" t="s">
        <v>34</v>
      </c>
      <c r="B104" s="2178" t="s">
        <v>763</v>
      </c>
      <c r="C104" s="2178"/>
      <c r="D104" s="2178"/>
      <c r="E104" s="2178"/>
      <c r="F104" s="2178"/>
      <c r="G104" s="2178"/>
      <c r="H104" s="2178"/>
      <c r="I104" s="2178"/>
      <c r="J104" s="2178"/>
      <c r="K104" s="2178"/>
      <c r="L104" s="2178" t="s">
        <v>726</v>
      </c>
      <c r="M104" s="2178"/>
      <c r="N104" s="2178"/>
      <c r="O104" s="2178"/>
      <c r="P104" s="2178"/>
      <c r="Q104" s="2178"/>
      <c r="R104" s="2182"/>
    </row>
    <row r="105" spans="1:32" s="1413" customFormat="1" ht="15.75" hidden="1" customHeight="1" x14ac:dyDescent="0.25">
      <c r="A105" s="1464" t="s">
        <v>34</v>
      </c>
      <c r="B105" s="2178" t="s">
        <v>762</v>
      </c>
      <c r="C105" s="2178"/>
      <c r="D105" s="2178"/>
      <c r="E105" s="2178"/>
      <c r="F105" s="2178"/>
      <c r="G105" s="2178"/>
      <c r="H105" s="2178"/>
      <c r="I105" s="2178"/>
      <c r="J105" s="2178"/>
      <c r="K105" s="2178"/>
      <c r="L105" s="2178" t="s">
        <v>727</v>
      </c>
      <c r="M105" s="2178"/>
      <c r="N105" s="2178"/>
      <c r="O105" s="2178"/>
      <c r="P105" s="2178"/>
      <c r="Q105" s="2178"/>
      <c r="R105" s="2182"/>
    </row>
    <row r="106" spans="1:32" s="1413" customFormat="1" ht="15.75" hidden="1" customHeight="1" x14ac:dyDescent="0.25">
      <c r="A106" s="1464" t="s">
        <v>34</v>
      </c>
      <c r="B106" s="2178" t="s">
        <v>728</v>
      </c>
      <c r="C106" s="2178"/>
      <c r="D106" s="2178"/>
      <c r="E106" s="2178"/>
      <c r="F106" s="2178"/>
      <c r="G106" s="2178"/>
      <c r="H106" s="2178"/>
      <c r="I106" s="2178"/>
      <c r="J106" s="2178"/>
      <c r="K106" s="2178"/>
      <c r="L106" s="2178" t="s">
        <v>726</v>
      </c>
      <c r="M106" s="2178"/>
      <c r="N106" s="2178"/>
      <c r="O106" s="2178"/>
      <c r="P106" s="2178"/>
      <c r="Q106" s="2178"/>
      <c r="R106" s="2182"/>
    </row>
    <row r="107" spans="1:32" s="1413" customFormat="1" ht="15.75" hidden="1" customHeight="1" x14ac:dyDescent="0.25">
      <c r="A107" s="1464" t="s">
        <v>34</v>
      </c>
      <c r="B107" s="2178" t="s">
        <v>670</v>
      </c>
      <c r="C107" s="2178"/>
      <c r="D107" s="2178"/>
      <c r="E107" s="2178"/>
      <c r="F107" s="2178"/>
      <c r="G107" s="2178"/>
      <c r="H107" s="2178"/>
      <c r="I107" s="2178"/>
      <c r="J107" s="2178"/>
      <c r="K107" s="2178"/>
      <c r="L107" s="2178" t="s">
        <v>725</v>
      </c>
      <c r="M107" s="2178"/>
      <c r="N107" s="2178"/>
      <c r="O107" s="2178"/>
      <c r="P107" s="2178"/>
      <c r="Q107" s="2178"/>
      <c r="R107" s="2182"/>
    </row>
    <row r="108" spans="1:32" s="1413" customFormat="1" ht="15.75" hidden="1" customHeight="1" x14ac:dyDescent="0.25">
      <c r="A108" s="1464" t="s">
        <v>34</v>
      </c>
      <c r="B108" s="2178" t="s">
        <v>729</v>
      </c>
      <c r="C108" s="2178"/>
      <c r="D108" s="2178"/>
      <c r="E108" s="2178"/>
      <c r="F108" s="2178"/>
      <c r="G108" s="2178"/>
      <c r="H108" s="2178"/>
      <c r="I108" s="2178"/>
      <c r="J108" s="2178"/>
      <c r="K108" s="2178"/>
      <c r="L108" s="2178" t="s">
        <v>521</v>
      </c>
      <c r="M108" s="2178"/>
      <c r="N108" s="2178"/>
      <c r="O108" s="2178"/>
      <c r="P108" s="2178"/>
      <c r="Q108" s="2178"/>
      <c r="R108" s="2182"/>
    </row>
    <row r="109" spans="1:32" s="1413" customFormat="1" ht="15.75" hidden="1" customHeight="1" x14ac:dyDescent="0.25">
      <c r="A109" s="1464" t="s">
        <v>34</v>
      </c>
      <c r="B109" s="2178" t="s">
        <v>589</v>
      </c>
      <c r="C109" s="2178"/>
      <c r="D109" s="2178"/>
      <c r="E109" s="2178"/>
      <c r="F109" s="2178"/>
      <c r="G109" s="2178"/>
      <c r="H109" s="2178"/>
      <c r="I109" s="2178"/>
      <c r="J109" s="2178"/>
      <c r="K109" s="2178"/>
      <c r="L109" s="2178" t="s">
        <v>594</v>
      </c>
      <c r="M109" s="2178"/>
      <c r="N109" s="2178"/>
      <c r="O109" s="2178"/>
      <c r="P109" s="2178"/>
      <c r="Q109" s="2178"/>
      <c r="R109" s="2182"/>
    </row>
    <row r="110" spans="1:32" s="1413" customFormat="1" ht="15.75" hidden="1" customHeight="1" x14ac:dyDescent="0.25">
      <c r="A110" s="1464" t="s">
        <v>34</v>
      </c>
      <c r="B110" s="2178" t="s">
        <v>760</v>
      </c>
      <c r="C110" s="2178"/>
      <c r="D110" s="2178"/>
      <c r="E110" s="2178"/>
      <c r="F110" s="2178"/>
      <c r="G110" s="2178"/>
      <c r="H110" s="2178"/>
      <c r="I110" s="2178"/>
      <c r="J110" s="2178"/>
      <c r="K110" s="2178"/>
      <c r="L110" s="2178" t="s">
        <v>521</v>
      </c>
      <c r="M110" s="2178"/>
      <c r="N110" s="2178"/>
      <c r="O110" s="2178"/>
      <c r="P110" s="2178"/>
      <c r="Q110" s="2178"/>
      <c r="R110" s="2182"/>
    </row>
    <row r="111" spans="1:32" s="203" customFormat="1" ht="15.75" hidden="1" customHeight="1" x14ac:dyDescent="0.25">
      <c r="A111" s="1464" t="s">
        <v>34</v>
      </c>
      <c r="B111" s="2178" t="s">
        <v>764</v>
      </c>
      <c r="C111" s="2178"/>
      <c r="D111" s="2178"/>
      <c r="E111" s="2178"/>
      <c r="F111" s="2178"/>
      <c r="G111" s="2178"/>
      <c r="H111" s="2178"/>
      <c r="I111" s="2178"/>
      <c r="J111" s="2178"/>
      <c r="K111" s="2178"/>
      <c r="L111" s="2178" t="s">
        <v>726</v>
      </c>
      <c r="M111" s="2178"/>
      <c r="N111" s="2178"/>
      <c r="O111" s="2178"/>
      <c r="P111" s="2178"/>
      <c r="Q111" s="2178"/>
      <c r="R111" s="2182"/>
    </row>
    <row r="112" spans="1:32" s="203" customFormat="1" ht="19.5" hidden="1" customHeight="1" thickBot="1" x14ac:dyDescent="0.3">
      <c r="A112" s="1465" t="s">
        <v>34</v>
      </c>
      <c r="B112" s="2179" t="s">
        <v>762</v>
      </c>
      <c r="C112" s="2179"/>
      <c r="D112" s="2179"/>
      <c r="E112" s="2179"/>
      <c r="F112" s="2179"/>
      <c r="G112" s="2179"/>
      <c r="H112" s="2179"/>
      <c r="I112" s="2179"/>
      <c r="J112" s="2179"/>
      <c r="K112" s="2179"/>
      <c r="L112" s="2179" t="s">
        <v>730</v>
      </c>
      <c r="M112" s="2179"/>
      <c r="N112" s="2179"/>
      <c r="O112" s="2179"/>
      <c r="P112" s="2179"/>
      <c r="Q112" s="2179"/>
      <c r="R112" s="2183"/>
    </row>
    <row r="113" spans="1:18" s="203" customFormat="1" ht="15.75" hidden="1" customHeight="1" thickBot="1" x14ac:dyDescent="0.3">
      <c r="A113" s="130"/>
      <c r="B113" s="1409"/>
      <c r="C113" s="1409"/>
      <c r="D113" s="1409"/>
      <c r="E113" s="1409"/>
      <c r="F113" s="1409"/>
      <c r="G113" s="1409"/>
      <c r="H113" s="1409"/>
      <c r="I113" s="1409"/>
      <c r="J113" s="1409"/>
      <c r="K113" s="1409"/>
      <c r="L113" s="1409"/>
      <c r="M113" s="1409"/>
      <c r="N113" s="1409"/>
      <c r="O113" s="1409"/>
      <c r="P113" s="1409"/>
      <c r="Q113" s="1409"/>
      <c r="R113" s="1412"/>
    </row>
    <row r="114" spans="1:18" s="32" customFormat="1" ht="16.5" hidden="1" thickBot="1" x14ac:dyDescent="0.3">
      <c r="A114" s="2226" t="s">
        <v>627</v>
      </c>
      <c r="B114" s="2227"/>
      <c r="C114" s="2227"/>
      <c r="D114" s="2227"/>
      <c r="E114" s="2227"/>
      <c r="F114" s="2227"/>
      <c r="G114" s="2227"/>
      <c r="H114" s="2227"/>
      <c r="I114" s="2227"/>
      <c r="J114" s="2227"/>
      <c r="K114" s="2227"/>
      <c r="L114" s="2227"/>
      <c r="M114" s="2227"/>
      <c r="N114" s="2227"/>
      <c r="O114" s="2227"/>
      <c r="P114" s="2227"/>
      <c r="Q114" s="2227"/>
      <c r="R114" s="2186"/>
    </row>
    <row r="115" spans="1:18" s="32" customFormat="1" ht="70.5" hidden="1" customHeight="1" thickBot="1" x14ac:dyDescent="0.3">
      <c r="A115" s="132"/>
      <c r="B115" s="724" t="s">
        <v>80</v>
      </c>
      <c r="C115" s="170" t="s">
        <v>81</v>
      </c>
      <c r="D115" s="170" t="s">
        <v>82</v>
      </c>
      <c r="E115" s="170" t="s">
        <v>83</v>
      </c>
      <c r="F115" s="170" t="s">
        <v>84</v>
      </c>
      <c r="G115" s="170" t="s">
        <v>85</v>
      </c>
      <c r="H115" s="170" t="s">
        <v>86</v>
      </c>
      <c r="I115" s="170" t="s">
        <v>87</v>
      </c>
      <c r="J115" s="170" t="s">
        <v>88</v>
      </c>
      <c r="K115" s="170" t="s">
        <v>89</v>
      </c>
      <c r="L115" s="170" t="s">
        <v>90</v>
      </c>
      <c r="M115" s="170" t="s">
        <v>91</v>
      </c>
      <c r="N115" s="170" t="s">
        <v>92</v>
      </c>
      <c r="O115" s="170" t="s">
        <v>93</v>
      </c>
      <c r="P115" s="171" t="s">
        <v>94</v>
      </c>
      <c r="Q115" s="1331" t="s">
        <v>95</v>
      </c>
      <c r="R115" s="168" t="s">
        <v>96</v>
      </c>
    </row>
    <row r="116" spans="1:18" s="203" customFormat="1" hidden="1" x14ac:dyDescent="0.25">
      <c r="A116" s="1389" t="s">
        <v>154</v>
      </c>
      <c r="B116" s="1319">
        <v>0</v>
      </c>
      <c r="C116" s="1320">
        <v>0</v>
      </c>
      <c r="D116" s="1320">
        <v>0</v>
      </c>
      <c r="E116" s="1320">
        <v>0</v>
      </c>
      <c r="F116" s="1320">
        <v>0</v>
      </c>
      <c r="G116" s="1320">
        <v>0</v>
      </c>
      <c r="H116" s="1320">
        <v>0</v>
      </c>
      <c r="I116" s="1320">
        <v>2</v>
      </c>
      <c r="J116" s="1320">
        <v>0</v>
      </c>
      <c r="K116" s="1320">
        <v>0</v>
      </c>
      <c r="L116" s="1320">
        <v>0</v>
      </c>
      <c r="M116" s="1320">
        <v>0</v>
      </c>
      <c r="N116" s="1320">
        <v>0</v>
      </c>
      <c r="O116" s="1320">
        <v>0</v>
      </c>
      <c r="P116" s="1321">
        <v>0</v>
      </c>
      <c r="Q116" s="1332">
        <f>SUM(B116:P116)</f>
        <v>2</v>
      </c>
      <c r="R116" s="1336">
        <f>SUM(Q116/Q121)</f>
        <v>0.5</v>
      </c>
    </row>
    <row r="117" spans="1:18" s="203" customFormat="1" ht="15.75" hidden="1" customHeight="1" x14ac:dyDescent="0.25">
      <c r="A117" s="1390" t="s">
        <v>625</v>
      </c>
      <c r="B117" s="1322">
        <v>0</v>
      </c>
      <c r="C117" s="1323">
        <v>0</v>
      </c>
      <c r="D117" s="1323">
        <v>0</v>
      </c>
      <c r="E117" s="1323">
        <v>0</v>
      </c>
      <c r="F117" s="1323">
        <v>0</v>
      </c>
      <c r="G117" s="1323">
        <v>0</v>
      </c>
      <c r="H117" s="1323">
        <v>0</v>
      </c>
      <c r="I117" s="1323">
        <v>0</v>
      </c>
      <c r="J117" s="1323">
        <v>0</v>
      </c>
      <c r="K117" s="1323">
        <v>0</v>
      </c>
      <c r="L117" s="1323">
        <v>0</v>
      </c>
      <c r="M117" s="1323">
        <v>0</v>
      </c>
      <c r="N117" s="1323">
        <v>0</v>
      </c>
      <c r="O117" s="1323">
        <v>0</v>
      </c>
      <c r="P117" s="1324">
        <v>0</v>
      </c>
      <c r="Q117" s="1333">
        <f>SUM(B117:P117)</f>
        <v>0</v>
      </c>
      <c r="R117" s="1337">
        <f>SUM(Q117/Q121)</f>
        <v>0</v>
      </c>
    </row>
    <row r="118" spans="1:18" s="203" customFormat="1" ht="15.75" hidden="1" customHeight="1" x14ac:dyDescent="0.25">
      <c r="A118" s="1390" t="s">
        <v>156</v>
      </c>
      <c r="B118" s="1322">
        <v>0</v>
      </c>
      <c r="C118" s="1323">
        <v>0</v>
      </c>
      <c r="D118" s="1323">
        <v>0</v>
      </c>
      <c r="E118" s="1323">
        <v>0</v>
      </c>
      <c r="F118" s="1323">
        <v>0</v>
      </c>
      <c r="G118" s="1323">
        <v>0</v>
      </c>
      <c r="H118" s="1323">
        <v>0</v>
      </c>
      <c r="I118" s="1323">
        <v>0</v>
      </c>
      <c r="J118" s="1323">
        <v>0</v>
      </c>
      <c r="K118" s="1323">
        <v>0</v>
      </c>
      <c r="L118" s="1323">
        <v>0</v>
      </c>
      <c r="M118" s="1323">
        <v>0</v>
      </c>
      <c r="N118" s="1323">
        <v>0</v>
      </c>
      <c r="O118" s="1323">
        <v>0</v>
      </c>
      <c r="P118" s="1324">
        <v>0</v>
      </c>
      <c r="Q118" s="1333">
        <f>SUM(B118:P118)</f>
        <v>0</v>
      </c>
      <c r="R118" s="1337">
        <f>SUM(Q118/Q121)</f>
        <v>0</v>
      </c>
    </row>
    <row r="119" spans="1:18" s="203" customFormat="1" ht="15.75" hidden="1" customHeight="1" x14ac:dyDescent="0.25">
      <c r="A119" s="1390" t="s">
        <v>157</v>
      </c>
      <c r="B119" s="1322">
        <v>0</v>
      </c>
      <c r="C119" s="1323">
        <v>0</v>
      </c>
      <c r="D119" s="1323">
        <v>0</v>
      </c>
      <c r="E119" s="1323">
        <v>0</v>
      </c>
      <c r="F119" s="1323">
        <v>0</v>
      </c>
      <c r="G119" s="1323">
        <v>0</v>
      </c>
      <c r="H119" s="1323">
        <v>0</v>
      </c>
      <c r="I119" s="1323">
        <v>2</v>
      </c>
      <c r="J119" s="1323">
        <v>0</v>
      </c>
      <c r="K119" s="1323">
        <v>0</v>
      </c>
      <c r="L119" s="1323">
        <v>0</v>
      </c>
      <c r="M119" s="1323">
        <v>0</v>
      </c>
      <c r="N119" s="1323">
        <v>0</v>
      </c>
      <c r="O119" s="1323">
        <v>0</v>
      </c>
      <c r="P119" s="1324">
        <v>0</v>
      </c>
      <c r="Q119" s="1333">
        <f>SUM(B119:P119)</f>
        <v>2</v>
      </c>
      <c r="R119" s="1337">
        <f>SUM(Q119/Q121)</f>
        <v>0.5</v>
      </c>
    </row>
    <row r="120" spans="1:18" s="203" customFormat="1" ht="15.75" hidden="1" thickBot="1" x14ac:dyDescent="0.3">
      <c r="A120" s="1391" t="s">
        <v>188</v>
      </c>
      <c r="B120" s="1322">
        <v>0</v>
      </c>
      <c r="C120" s="1323">
        <v>0</v>
      </c>
      <c r="D120" s="1323">
        <v>0</v>
      </c>
      <c r="E120" s="1323">
        <v>0</v>
      </c>
      <c r="F120" s="1323">
        <v>0</v>
      </c>
      <c r="G120" s="1323">
        <v>0</v>
      </c>
      <c r="H120" s="1323">
        <v>0</v>
      </c>
      <c r="I120" s="1323">
        <v>0</v>
      </c>
      <c r="J120" s="1323">
        <v>0</v>
      </c>
      <c r="K120" s="1323">
        <v>0</v>
      </c>
      <c r="L120" s="1323">
        <v>0</v>
      </c>
      <c r="M120" s="1323">
        <v>0</v>
      </c>
      <c r="N120" s="1323">
        <v>0</v>
      </c>
      <c r="O120" s="1323">
        <v>0</v>
      </c>
      <c r="P120" s="1324">
        <v>0</v>
      </c>
      <c r="Q120" s="1333">
        <f>SUM(B120:P120)</f>
        <v>0</v>
      </c>
      <c r="R120" s="1338">
        <f>SUM(Q120/Q121)</f>
        <v>0</v>
      </c>
    </row>
    <row r="121" spans="1:18" s="203" customFormat="1" ht="16.5" hidden="1" thickTop="1" thickBot="1" x14ac:dyDescent="0.3">
      <c r="A121" s="1392" t="s">
        <v>26</v>
      </c>
      <c r="B121" s="1273">
        <f t="shared" ref="B121:Q121" si="5">SUM(B116:B120)</f>
        <v>0</v>
      </c>
      <c r="C121" s="1274">
        <f t="shared" si="5"/>
        <v>0</v>
      </c>
      <c r="D121" s="1274">
        <f t="shared" si="5"/>
        <v>0</v>
      </c>
      <c r="E121" s="1274">
        <f t="shared" si="5"/>
        <v>0</v>
      </c>
      <c r="F121" s="1274">
        <f t="shared" si="5"/>
        <v>0</v>
      </c>
      <c r="G121" s="1274">
        <f t="shared" si="5"/>
        <v>0</v>
      </c>
      <c r="H121" s="1274">
        <f t="shared" si="5"/>
        <v>0</v>
      </c>
      <c r="I121" s="1274">
        <f t="shared" si="5"/>
        <v>4</v>
      </c>
      <c r="J121" s="1274">
        <f t="shared" si="5"/>
        <v>0</v>
      </c>
      <c r="K121" s="1274">
        <f t="shared" si="5"/>
        <v>0</v>
      </c>
      <c r="L121" s="1274">
        <f t="shared" si="5"/>
        <v>0</v>
      </c>
      <c r="M121" s="1274">
        <f t="shared" si="5"/>
        <v>0</v>
      </c>
      <c r="N121" s="1274">
        <f t="shared" si="5"/>
        <v>0</v>
      </c>
      <c r="O121" s="1274">
        <f t="shared" si="5"/>
        <v>0</v>
      </c>
      <c r="P121" s="1275">
        <f t="shared" si="5"/>
        <v>0</v>
      </c>
      <c r="Q121" s="1334">
        <f t="shared" si="5"/>
        <v>4</v>
      </c>
      <c r="R121" s="1339">
        <f>SUM(Q121/Q121)</f>
        <v>1</v>
      </c>
    </row>
    <row r="122" spans="1:18" s="203" customFormat="1" ht="15.75" hidden="1" customHeight="1" thickBot="1" x14ac:dyDescent="0.3">
      <c r="A122" s="1393" t="s">
        <v>43</v>
      </c>
      <c r="B122" s="1276">
        <f>SUM(B121/Q121)</f>
        <v>0</v>
      </c>
      <c r="C122" s="1278">
        <f>SUM(C121/Q121)</f>
        <v>0</v>
      </c>
      <c r="D122" s="1278">
        <f>SUM(D121/Q121)</f>
        <v>0</v>
      </c>
      <c r="E122" s="1278">
        <f>SUM(E121/Q121)</f>
        <v>0</v>
      </c>
      <c r="F122" s="1278">
        <f>SUM(F121/Q121)</f>
        <v>0</v>
      </c>
      <c r="G122" s="1278">
        <f>SUM(G121/Q121)</f>
        <v>0</v>
      </c>
      <c r="H122" s="1278">
        <f>SUM(H121/Q121)</f>
        <v>0</v>
      </c>
      <c r="I122" s="1278">
        <f>SUM(I121/Q121)</f>
        <v>1</v>
      </c>
      <c r="J122" s="1278">
        <f>SUM(J121/Q121)</f>
        <v>0</v>
      </c>
      <c r="K122" s="1278">
        <f>SUM(K121/Q121)</f>
        <v>0</v>
      </c>
      <c r="L122" s="1278">
        <f>SUM(L121/Q121)</f>
        <v>0</v>
      </c>
      <c r="M122" s="1278">
        <f>SUM(M121/Q121)</f>
        <v>0</v>
      </c>
      <c r="N122" s="1278">
        <f>SUM(N121/Q121)</f>
        <v>0</v>
      </c>
      <c r="O122" s="1278">
        <f>SUM(O121/Q121)</f>
        <v>0</v>
      </c>
      <c r="P122" s="1279">
        <f>SUM(P121/Q121)</f>
        <v>0</v>
      </c>
      <c r="Q122" s="1335">
        <f>SUM(B122:P122)</f>
        <v>1</v>
      </c>
      <c r="R122" s="415"/>
    </row>
    <row r="123" spans="1:18" s="203" customFormat="1" ht="12.75" hidden="1" customHeight="1" thickBot="1" x14ac:dyDescent="0.3">
      <c r="A123" s="11"/>
      <c r="B123" s="11"/>
      <c r="C123" s="11"/>
      <c r="D123" s="11"/>
      <c r="E123" s="11"/>
      <c r="F123" s="11"/>
      <c r="G123" s="11"/>
      <c r="H123" s="11"/>
      <c r="I123" s="11"/>
      <c r="J123" s="11"/>
      <c r="K123" s="11"/>
      <c r="L123" s="11"/>
      <c r="M123" s="11"/>
      <c r="N123" s="11"/>
      <c r="O123" s="11"/>
      <c r="P123" s="11"/>
      <c r="Q123" s="11"/>
      <c r="R123" s="11"/>
    </row>
    <row r="124" spans="1:18" s="203" customFormat="1" ht="34.5" hidden="1" customHeight="1" thickBot="1" x14ac:dyDescent="0.3">
      <c r="A124" s="2187" t="s">
        <v>669</v>
      </c>
      <c r="B124" s="2188"/>
      <c r="C124" s="2188"/>
      <c r="D124" s="2188"/>
      <c r="E124" s="2188"/>
      <c r="F124" s="2188"/>
      <c r="G124" s="2188"/>
      <c r="H124" s="2188"/>
      <c r="I124" s="2188"/>
      <c r="J124" s="2188"/>
      <c r="K124" s="2188"/>
      <c r="L124" s="2188"/>
      <c r="M124" s="2188"/>
      <c r="N124" s="2188"/>
      <c r="O124" s="2188"/>
      <c r="P124" s="2188"/>
      <c r="Q124" s="2188"/>
      <c r="R124" s="2189"/>
    </row>
    <row r="125" spans="1:18" s="203" customFormat="1" ht="15.75" hidden="1" thickBot="1" x14ac:dyDescent="0.3">
      <c r="A125" s="1394" t="s">
        <v>187</v>
      </c>
      <c r="B125" s="1325">
        <v>0</v>
      </c>
      <c r="C125" s="1326">
        <v>0</v>
      </c>
      <c r="D125" s="1326">
        <v>0</v>
      </c>
      <c r="E125" s="1326">
        <v>0</v>
      </c>
      <c r="F125" s="1326">
        <v>0</v>
      </c>
      <c r="G125" s="1326">
        <v>0</v>
      </c>
      <c r="H125" s="1326">
        <v>0</v>
      </c>
      <c r="I125" s="1326">
        <v>0</v>
      </c>
      <c r="J125" s="1326">
        <v>0</v>
      </c>
      <c r="K125" s="1326">
        <v>0</v>
      </c>
      <c r="L125" s="1326">
        <v>0</v>
      </c>
      <c r="M125" s="1326">
        <v>0</v>
      </c>
      <c r="N125" s="1326">
        <v>0</v>
      </c>
      <c r="O125" s="1326">
        <v>0</v>
      </c>
      <c r="P125" s="1326">
        <v>0</v>
      </c>
      <c r="Q125" s="1327">
        <v>0</v>
      </c>
      <c r="R125" s="1277">
        <v>0</v>
      </c>
    </row>
    <row r="126" spans="1:18" s="203" customFormat="1" ht="15.75" hidden="1" customHeight="1" thickBot="1" x14ac:dyDescent="0.3"/>
    <row r="127" spans="1:18" s="203" customFormat="1" ht="18.75" hidden="1" customHeight="1" thickBot="1" x14ac:dyDescent="0.3">
      <c r="A127" s="2190" t="s">
        <v>668</v>
      </c>
      <c r="B127" s="2191"/>
      <c r="C127" s="2191"/>
      <c r="D127" s="2191"/>
      <c r="E127" s="2191"/>
      <c r="F127" s="2191"/>
      <c r="G127" s="2191"/>
      <c r="H127" s="2191"/>
      <c r="I127" s="2191"/>
      <c r="J127" s="2191"/>
      <c r="K127" s="2191"/>
      <c r="L127" s="2191"/>
      <c r="M127" s="2191"/>
      <c r="N127" s="2191"/>
      <c r="O127" s="2191"/>
      <c r="P127" s="2191"/>
      <c r="Q127" s="2191"/>
      <c r="R127" s="2192"/>
    </row>
    <row r="128" spans="1:18" s="203" customFormat="1" ht="15.75" hidden="1" thickBot="1" x14ac:dyDescent="0.3">
      <c r="A128" s="1310" t="s">
        <v>158</v>
      </c>
      <c r="B128" s="2193" t="s">
        <v>159</v>
      </c>
      <c r="C128" s="2193"/>
      <c r="D128" s="2193"/>
      <c r="E128" s="2193"/>
      <c r="F128" s="2193"/>
      <c r="G128" s="2193"/>
      <c r="H128" s="2193"/>
      <c r="I128" s="2193"/>
      <c r="J128" s="2193"/>
      <c r="K128" s="2193"/>
      <c r="L128" s="2194" t="s">
        <v>160</v>
      </c>
      <c r="M128" s="2193"/>
      <c r="N128" s="2193"/>
      <c r="O128" s="2193"/>
      <c r="P128" s="2193"/>
      <c r="Q128" s="2193"/>
      <c r="R128" s="2193"/>
    </row>
    <row r="129" spans="1:18" s="203" customFormat="1" ht="15.75" hidden="1" customHeight="1" x14ac:dyDescent="0.25">
      <c r="A129" s="1328" t="s">
        <v>34</v>
      </c>
      <c r="B129" s="2253" t="s">
        <v>614</v>
      </c>
      <c r="C129" s="2254"/>
      <c r="D129" s="2254"/>
      <c r="E129" s="2254"/>
      <c r="F129" s="2254"/>
      <c r="G129" s="2254"/>
      <c r="H129" s="2254"/>
      <c r="I129" s="2254"/>
      <c r="J129" s="2254"/>
      <c r="K129" s="2255"/>
      <c r="L129" s="2256" t="s">
        <v>521</v>
      </c>
      <c r="M129" s="2254"/>
      <c r="N129" s="2254"/>
      <c r="O129" s="2254"/>
      <c r="P129" s="2254"/>
      <c r="Q129" s="2254"/>
      <c r="R129" s="2255"/>
    </row>
    <row r="130" spans="1:18" s="203" customFormat="1" ht="15.75" hidden="1" customHeight="1" x14ac:dyDescent="0.25">
      <c r="A130" s="1329" t="s">
        <v>684</v>
      </c>
      <c r="B130" s="2257" t="s">
        <v>608</v>
      </c>
      <c r="C130" s="2215"/>
      <c r="D130" s="2215"/>
      <c r="E130" s="2215"/>
      <c r="F130" s="2215"/>
      <c r="G130" s="2215"/>
      <c r="H130" s="2215"/>
      <c r="I130" s="2215"/>
      <c r="J130" s="2215"/>
      <c r="K130" s="2216"/>
      <c r="L130" s="2214" t="s">
        <v>502</v>
      </c>
      <c r="M130" s="2215"/>
      <c r="N130" s="2215"/>
      <c r="O130" s="2215"/>
      <c r="P130" s="2215"/>
      <c r="Q130" s="2215"/>
      <c r="R130" s="2216"/>
    </row>
    <row r="131" spans="1:18" s="203" customFormat="1" ht="15.75" hidden="1" customHeight="1" x14ac:dyDescent="0.25">
      <c r="A131" s="1329" t="s">
        <v>34</v>
      </c>
      <c r="B131" s="2257" t="s">
        <v>615</v>
      </c>
      <c r="C131" s="2215"/>
      <c r="D131" s="2215"/>
      <c r="E131" s="2215"/>
      <c r="F131" s="2215"/>
      <c r="G131" s="2215"/>
      <c r="H131" s="2215"/>
      <c r="I131" s="2215"/>
      <c r="J131" s="2215"/>
      <c r="K131" s="2216"/>
      <c r="L131" s="2214" t="s">
        <v>622</v>
      </c>
      <c r="M131" s="2215"/>
      <c r="N131" s="2215"/>
      <c r="O131" s="2215"/>
      <c r="P131" s="2215"/>
      <c r="Q131" s="2215"/>
      <c r="R131" s="2216"/>
    </row>
    <row r="132" spans="1:18" s="203" customFormat="1" ht="15.75" hidden="1" customHeight="1" x14ac:dyDescent="0.25">
      <c r="A132" s="1329" t="s">
        <v>34</v>
      </c>
      <c r="B132" s="2211" t="s">
        <v>616</v>
      </c>
      <c r="C132" s="2212"/>
      <c r="D132" s="2212"/>
      <c r="E132" s="2212"/>
      <c r="F132" s="2212"/>
      <c r="G132" s="2212"/>
      <c r="H132" s="2212"/>
      <c r="I132" s="2212"/>
      <c r="J132" s="2212"/>
      <c r="K132" s="2213"/>
      <c r="L132" s="2214" t="s">
        <v>613</v>
      </c>
      <c r="M132" s="2215"/>
      <c r="N132" s="2215"/>
      <c r="O132" s="2215"/>
      <c r="P132" s="2215"/>
      <c r="Q132" s="2215"/>
      <c r="R132" s="2216"/>
    </row>
    <row r="133" spans="1:18" s="203" customFormat="1" ht="15.75" hidden="1" customHeight="1" x14ac:dyDescent="0.25">
      <c r="A133" s="1329" t="s">
        <v>34</v>
      </c>
      <c r="B133" s="2211" t="s">
        <v>617</v>
      </c>
      <c r="C133" s="2212"/>
      <c r="D133" s="2212"/>
      <c r="E133" s="2212"/>
      <c r="F133" s="2212"/>
      <c r="G133" s="2212"/>
      <c r="H133" s="2212"/>
      <c r="I133" s="2212"/>
      <c r="J133" s="2212"/>
      <c r="K133" s="2213"/>
      <c r="L133" s="2214" t="s">
        <v>613</v>
      </c>
      <c r="M133" s="2215"/>
      <c r="N133" s="2215"/>
      <c r="O133" s="2215"/>
      <c r="P133" s="2215"/>
      <c r="Q133" s="2215"/>
      <c r="R133" s="2216"/>
    </row>
    <row r="134" spans="1:18" s="203" customFormat="1" ht="15.75" hidden="1" customHeight="1" x14ac:dyDescent="0.25">
      <c r="A134" s="1329" t="s">
        <v>34</v>
      </c>
      <c r="B134" s="2211" t="s">
        <v>618</v>
      </c>
      <c r="C134" s="2212"/>
      <c r="D134" s="2212"/>
      <c r="E134" s="2212"/>
      <c r="F134" s="2212"/>
      <c r="G134" s="2212"/>
      <c r="H134" s="2212"/>
      <c r="I134" s="2212"/>
      <c r="J134" s="2212"/>
      <c r="K134" s="2213"/>
      <c r="L134" s="2214" t="s">
        <v>502</v>
      </c>
      <c r="M134" s="2215"/>
      <c r="N134" s="2215"/>
      <c r="O134" s="2215"/>
      <c r="P134" s="2215"/>
      <c r="Q134" s="2215"/>
      <c r="R134" s="2216"/>
    </row>
    <row r="135" spans="1:18" s="203" customFormat="1" ht="15.75" hidden="1" customHeight="1" x14ac:dyDescent="0.25">
      <c r="A135" s="1329" t="s">
        <v>34</v>
      </c>
      <c r="B135" s="2211" t="s">
        <v>619</v>
      </c>
      <c r="C135" s="2212"/>
      <c r="D135" s="2212"/>
      <c r="E135" s="2212"/>
      <c r="F135" s="2212"/>
      <c r="G135" s="2212"/>
      <c r="H135" s="2212"/>
      <c r="I135" s="2212"/>
      <c r="J135" s="2212"/>
      <c r="K135" s="2213"/>
      <c r="L135" s="2214" t="s">
        <v>521</v>
      </c>
      <c r="M135" s="2215"/>
      <c r="N135" s="2215"/>
      <c r="O135" s="2215"/>
      <c r="P135" s="2215"/>
      <c r="Q135" s="2215"/>
      <c r="R135" s="2216"/>
    </row>
    <row r="136" spans="1:18" s="203" customFormat="1" ht="15.75" hidden="1" customHeight="1" x14ac:dyDescent="0.25">
      <c r="A136" s="1329" t="s">
        <v>40</v>
      </c>
      <c r="B136" s="2211" t="s">
        <v>620</v>
      </c>
      <c r="C136" s="2212"/>
      <c r="D136" s="2212"/>
      <c r="E136" s="2212"/>
      <c r="F136" s="2212"/>
      <c r="G136" s="2212"/>
      <c r="H136" s="2212"/>
      <c r="I136" s="2212"/>
      <c r="J136" s="2212"/>
      <c r="K136" s="2213"/>
      <c r="L136" s="2214" t="s">
        <v>613</v>
      </c>
      <c r="M136" s="2215"/>
      <c r="N136" s="2215"/>
      <c r="O136" s="2215"/>
      <c r="P136" s="2215"/>
      <c r="Q136" s="2215"/>
      <c r="R136" s="2216"/>
    </row>
    <row r="137" spans="1:18" s="203" customFormat="1" ht="15.75" hidden="1" customHeight="1" x14ac:dyDescent="0.25">
      <c r="A137" s="1329" t="s">
        <v>34</v>
      </c>
      <c r="B137" s="2211" t="s">
        <v>621</v>
      </c>
      <c r="C137" s="2212"/>
      <c r="D137" s="2212"/>
      <c r="E137" s="2212"/>
      <c r="F137" s="2212"/>
      <c r="G137" s="2212"/>
      <c r="H137" s="2212"/>
      <c r="I137" s="2212"/>
      <c r="J137" s="2212"/>
      <c r="K137" s="2213"/>
      <c r="L137" s="2214" t="s">
        <v>502</v>
      </c>
      <c r="M137" s="2215"/>
      <c r="N137" s="2215"/>
      <c r="O137" s="2215"/>
      <c r="P137" s="2215"/>
      <c r="Q137" s="2215"/>
      <c r="R137" s="2216"/>
    </row>
    <row r="138" spans="1:18" s="203" customFormat="1" ht="15.75" hidden="1" customHeight="1" thickBot="1" x14ac:dyDescent="0.3">
      <c r="A138" s="1330" t="s">
        <v>34</v>
      </c>
      <c r="B138" s="2217" t="s">
        <v>670</v>
      </c>
      <c r="C138" s="2218"/>
      <c r="D138" s="2218"/>
      <c r="E138" s="2218"/>
      <c r="F138" s="2218"/>
      <c r="G138" s="2218"/>
      <c r="H138" s="2218"/>
      <c r="I138" s="2218"/>
      <c r="J138" s="2218"/>
      <c r="K138" s="2219"/>
      <c r="L138" s="2220" t="s">
        <v>521</v>
      </c>
      <c r="M138" s="2221"/>
      <c r="N138" s="2221"/>
      <c r="O138" s="2221"/>
      <c r="P138" s="2221"/>
      <c r="Q138" s="2221"/>
      <c r="R138" s="2222"/>
    </row>
    <row r="139" spans="1:18" s="203" customFormat="1" ht="15.75" hidden="1" customHeight="1" thickBot="1" x14ac:dyDescent="0.3">
      <c r="A139" s="1395"/>
      <c r="B139" s="1396"/>
      <c r="C139" s="1396"/>
      <c r="D139" s="1396"/>
      <c r="E139" s="1396"/>
      <c r="F139" s="1396"/>
      <c r="G139" s="1396"/>
      <c r="H139" s="1396"/>
      <c r="I139" s="1396"/>
      <c r="J139" s="1396"/>
      <c r="K139" s="1396"/>
      <c r="L139" s="1397"/>
      <c r="M139" s="1397"/>
      <c r="N139" s="1397"/>
      <c r="O139" s="1397"/>
      <c r="P139" s="1397"/>
      <c r="Q139" s="1397"/>
      <c r="R139" s="1398"/>
    </row>
    <row r="140" spans="1:18" s="32" customFormat="1" ht="16.5" hidden="1" thickBot="1" x14ac:dyDescent="0.3">
      <c r="A140" s="2226" t="s">
        <v>694</v>
      </c>
      <c r="B140" s="2227"/>
      <c r="C140" s="2227"/>
      <c r="D140" s="2227"/>
      <c r="E140" s="2227"/>
      <c r="F140" s="2227"/>
      <c r="G140" s="2227"/>
      <c r="H140" s="2227"/>
      <c r="I140" s="2227"/>
      <c r="J140" s="2227"/>
      <c r="K140" s="2227"/>
      <c r="L140" s="2227"/>
      <c r="M140" s="2227"/>
      <c r="N140" s="2227"/>
      <c r="O140" s="2227"/>
      <c r="P140" s="2227"/>
      <c r="Q140" s="2227"/>
      <c r="R140" s="2228"/>
    </row>
    <row r="141" spans="1:18" s="32" customFormat="1" ht="70.5" hidden="1" customHeight="1" thickBot="1" x14ac:dyDescent="0.3">
      <c r="A141" s="132"/>
      <c r="B141" s="177" t="s">
        <v>80</v>
      </c>
      <c r="C141" s="168" t="s">
        <v>81</v>
      </c>
      <c r="D141" s="168" t="s">
        <v>82</v>
      </c>
      <c r="E141" s="168" t="s">
        <v>83</v>
      </c>
      <c r="F141" s="168" t="s">
        <v>84</v>
      </c>
      <c r="G141" s="168" t="s">
        <v>85</v>
      </c>
      <c r="H141" s="168" t="s">
        <v>86</v>
      </c>
      <c r="I141" s="168" t="s">
        <v>87</v>
      </c>
      <c r="J141" s="168" t="s">
        <v>88</v>
      </c>
      <c r="K141" s="168" t="s">
        <v>89</v>
      </c>
      <c r="L141" s="168" t="s">
        <v>90</v>
      </c>
      <c r="M141" s="168" t="s">
        <v>91</v>
      </c>
      <c r="N141" s="168" t="s">
        <v>92</v>
      </c>
      <c r="O141" s="168" t="s">
        <v>93</v>
      </c>
      <c r="P141" s="168" t="s">
        <v>94</v>
      </c>
      <c r="Q141" s="168" t="s">
        <v>95</v>
      </c>
      <c r="R141" s="168" t="s">
        <v>96</v>
      </c>
    </row>
    <row r="142" spans="1:18" s="203" customFormat="1" hidden="1" x14ac:dyDescent="0.25">
      <c r="A142" s="115" t="s">
        <v>154</v>
      </c>
      <c r="B142" s="1170">
        <v>0</v>
      </c>
      <c r="C142" s="1171">
        <v>0</v>
      </c>
      <c r="D142" s="1171">
        <v>0</v>
      </c>
      <c r="E142" s="1171">
        <v>0</v>
      </c>
      <c r="F142" s="1171">
        <v>0</v>
      </c>
      <c r="G142" s="1171">
        <v>0</v>
      </c>
      <c r="H142" s="1171">
        <v>0</v>
      </c>
      <c r="I142" s="1171">
        <v>0</v>
      </c>
      <c r="J142" s="1171">
        <v>0</v>
      </c>
      <c r="K142" s="1171">
        <v>0</v>
      </c>
      <c r="L142" s="1171">
        <v>0</v>
      </c>
      <c r="M142" s="1171">
        <v>0</v>
      </c>
      <c r="N142" s="1171">
        <v>0</v>
      </c>
      <c r="O142" s="1171">
        <v>0</v>
      </c>
      <c r="P142" s="1172">
        <v>0</v>
      </c>
      <c r="Q142" s="211">
        <f>SUM(B142:P142)</f>
        <v>0</v>
      </c>
      <c r="R142" s="254">
        <v>0</v>
      </c>
    </row>
    <row r="143" spans="1:18" s="203" customFormat="1" ht="15.75" hidden="1" customHeight="1" x14ac:dyDescent="0.25">
      <c r="A143" s="116" t="s">
        <v>155</v>
      </c>
      <c r="B143" s="1173">
        <v>0</v>
      </c>
      <c r="C143" s="1174">
        <v>0</v>
      </c>
      <c r="D143" s="1174">
        <v>0</v>
      </c>
      <c r="E143" s="1174">
        <v>0</v>
      </c>
      <c r="F143" s="1174">
        <v>0</v>
      </c>
      <c r="G143" s="1174">
        <v>0</v>
      </c>
      <c r="H143" s="1174">
        <v>0</v>
      </c>
      <c r="I143" s="1174">
        <v>0</v>
      </c>
      <c r="J143" s="1174">
        <v>0</v>
      </c>
      <c r="K143" s="1174">
        <v>0</v>
      </c>
      <c r="L143" s="1174">
        <v>0</v>
      </c>
      <c r="M143" s="1174">
        <v>0</v>
      </c>
      <c r="N143" s="1174">
        <v>0</v>
      </c>
      <c r="O143" s="1174">
        <v>0</v>
      </c>
      <c r="P143" s="1175">
        <v>0</v>
      </c>
      <c r="Q143" s="212">
        <f>SUM(B143:P143)</f>
        <v>0</v>
      </c>
      <c r="R143" s="262">
        <v>0</v>
      </c>
    </row>
    <row r="144" spans="1:18" s="203" customFormat="1" ht="15.75" hidden="1" customHeight="1" x14ac:dyDescent="0.25">
      <c r="A144" s="117" t="s">
        <v>156</v>
      </c>
      <c r="B144" s="1173">
        <v>0</v>
      </c>
      <c r="C144" s="1174">
        <v>0</v>
      </c>
      <c r="D144" s="1174">
        <v>0</v>
      </c>
      <c r="E144" s="1174">
        <v>0</v>
      </c>
      <c r="F144" s="1174">
        <v>0</v>
      </c>
      <c r="G144" s="1174">
        <v>0</v>
      </c>
      <c r="H144" s="1174">
        <v>0</v>
      </c>
      <c r="I144" s="1174">
        <v>0</v>
      </c>
      <c r="J144" s="1174">
        <v>0</v>
      </c>
      <c r="K144" s="1174">
        <v>0</v>
      </c>
      <c r="L144" s="1174">
        <v>0</v>
      </c>
      <c r="M144" s="1174">
        <v>0</v>
      </c>
      <c r="N144" s="1174">
        <v>0</v>
      </c>
      <c r="O144" s="1174">
        <v>0</v>
      </c>
      <c r="P144" s="1175">
        <v>0</v>
      </c>
      <c r="Q144" s="212">
        <f>SUM(B144:P144)</f>
        <v>0</v>
      </c>
      <c r="R144" s="262">
        <v>0</v>
      </c>
    </row>
    <row r="145" spans="1:18" s="203" customFormat="1" ht="15.75" hidden="1" customHeight="1" x14ac:dyDescent="0.25">
      <c r="A145" s="117" t="s">
        <v>157</v>
      </c>
      <c r="B145" s="1173">
        <v>0</v>
      </c>
      <c r="C145" s="1174">
        <v>0</v>
      </c>
      <c r="D145" s="1174">
        <v>0</v>
      </c>
      <c r="E145" s="1174">
        <v>0</v>
      </c>
      <c r="F145" s="1174">
        <v>0</v>
      </c>
      <c r="G145" s="1174">
        <v>0</v>
      </c>
      <c r="H145" s="1174">
        <v>0</v>
      </c>
      <c r="I145" s="1174">
        <v>0</v>
      </c>
      <c r="J145" s="1174">
        <v>0</v>
      </c>
      <c r="K145" s="1174">
        <v>0</v>
      </c>
      <c r="L145" s="1174">
        <v>0</v>
      </c>
      <c r="M145" s="1174">
        <v>0</v>
      </c>
      <c r="N145" s="1174">
        <v>0</v>
      </c>
      <c r="O145" s="1174">
        <v>0</v>
      </c>
      <c r="P145" s="1175">
        <v>0</v>
      </c>
      <c r="Q145" s="212">
        <f>SUM(B145:P145)</f>
        <v>0</v>
      </c>
      <c r="R145" s="262">
        <v>0</v>
      </c>
    </row>
    <row r="146" spans="1:18" s="203" customFormat="1" ht="15.75" hidden="1" thickBot="1" x14ac:dyDescent="0.3">
      <c r="A146" s="1198" t="s">
        <v>188</v>
      </c>
      <c r="B146" s="1173">
        <v>0</v>
      </c>
      <c r="C146" s="1174">
        <v>0</v>
      </c>
      <c r="D146" s="1174">
        <v>0</v>
      </c>
      <c r="E146" s="1174">
        <v>0</v>
      </c>
      <c r="F146" s="1174">
        <v>0</v>
      </c>
      <c r="G146" s="1174">
        <v>0</v>
      </c>
      <c r="H146" s="1174">
        <v>0</v>
      </c>
      <c r="I146" s="1174">
        <v>0</v>
      </c>
      <c r="J146" s="1174">
        <v>0</v>
      </c>
      <c r="K146" s="1174">
        <v>0</v>
      </c>
      <c r="L146" s="1174">
        <v>0</v>
      </c>
      <c r="M146" s="1174">
        <v>0</v>
      </c>
      <c r="N146" s="1174">
        <v>0</v>
      </c>
      <c r="O146" s="1174">
        <v>0</v>
      </c>
      <c r="P146" s="1175">
        <v>0</v>
      </c>
      <c r="Q146" s="212">
        <f>SUM(B146:P146)</f>
        <v>0</v>
      </c>
      <c r="R146" s="263">
        <v>0</v>
      </c>
    </row>
    <row r="147" spans="1:18" s="203" customFormat="1" ht="16.5" hidden="1" thickTop="1" thickBot="1" x14ac:dyDescent="0.3">
      <c r="A147" s="118" t="s">
        <v>26</v>
      </c>
      <c r="B147" s="214">
        <f t="shared" ref="B147:Q147" si="6">SUM(B142:B146)</f>
        <v>0</v>
      </c>
      <c r="C147" s="215">
        <f t="shared" si="6"/>
        <v>0</v>
      </c>
      <c r="D147" s="215">
        <f t="shared" si="6"/>
        <v>0</v>
      </c>
      <c r="E147" s="215">
        <f t="shared" si="6"/>
        <v>0</v>
      </c>
      <c r="F147" s="215">
        <f t="shared" si="6"/>
        <v>0</v>
      </c>
      <c r="G147" s="215">
        <f t="shared" si="6"/>
        <v>0</v>
      </c>
      <c r="H147" s="215">
        <f t="shared" si="6"/>
        <v>0</v>
      </c>
      <c r="I147" s="215">
        <f t="shared" si="6"/>
        <v>0</v>
      </c>
      <c r="J147" s="215">
        <f t="shared" si="6"/>
        <v>0</v>
      </c>
      <c r="K147" s="215">
        <f t="shared" si="6"/>
        <v>0</v>
      </c>
      <c r="L147" s="215">
        <f t="shared" si="6"/>
        <v>0</v>
      </c>
      <c r="M147" s="215">
        <f t="shared" si="6"/>
        <v>0</v>
      </c>
      <c r="N147" s="215">
        <f t="shared" si="6"/>
        <v>0</v>
      </c>
      <c r="O147" s="215">
        <f t="shared" si="6"/>
        <v>0</v>
      </c>
      <c r="P147" s="216">
        <f t="shared" si="6"/>
        <v>0</v>
      </c>
      <c r="Q147" s="214">
        <f t="shared" si="6"/>
        <v>0</v>
      </c>
      <c r="R147" s="217">
        <v>0</v>
      </c>
    </row>
    <row r="148" spans="1:18" s="203" customFormat="1" ht="15.75" hidden="1" customHeight="1" thickBot="1" x14ac:dyDescent="0.3">
      <c r="A148" s="119" t="s">
        <v>43</v>
      </c>
      <c r="B148" s="259">
        <v>0</v>
      </c>
      <c r="C148" s="260">
        <v>0</v>
      </c>
      <c r="D148" s="260">
        <v>0</v>
      </c>
      <c r="E148" s="260">
        <v>0</v>
      </c>
      <c r="F148" s="260">
        <v>0</v>
      </c>
      <c r="G148" s="260">
        <v>0</v>
      </c>
      <c r="H148" s="260">
        <v>0</v>
      </c>
      <c r="I148" s="260">
        <v>0</v>
      </c>
      <c r="J148" s="260">
        <v>0</v>
      </c>
      <c r="K148" s="260">
        <v>0</v>
      </c>
      <c r="L148" s="260">
        <v>0</v>
      </c>
      <c r="M148" s="260">
        <v>0</v>
      </c>
      <c r="N148" s="260">
        <v>0</v>
      </c>
      <c r="O148" s="260">
        <v>0</v>
      </c>
      <c r="P148" s="261">
        <v>0</v>
      </c>
      <c r="Q148" s="213">
        <v>0</v>
      </c>
      <c r="R148" s="415"/>
    </row>
    <row r="149" spans="1:18" s="203" customFormat="1" ht="12.75" hidden="1" customHeight="1" thickBot="1" x14ac:dyDescent="0.3">
      <c r="A149" s="11"/>
      <c r="B149" s="11"/>
      <c r="C149" s="11"/>
      <c r="D149" s="11"/>
      <c r="E149" s="11"/>
      <c r="F149" s="11"/>
      <c r="G149" s="11"/>
      <c r="H149" s="11"/>
      <c r="I149" s="11"/>
      <c r="J149" s="11"/>
      <c r="K149" s="11"/>
      <c r="L149" s="11"/>
      <c r="M149" s="11"/>
      <c r="N149" s="11"/>
      <c r="O149" s="11"/>
      <c r="P149" s="11"/>
      <c r="Q149" s="11"/>
      <c r="R149" s="11"/>
    </row>
    <row r="150" spans="1:18" s="203" customFormat="1" ht="34.5" hidden="1" customHeight="1" thickBot="1" x14ac:dyDescent="0.3">
      <c r="A150" s="2187" t="s">
        <v>486</v>
      </c>
      <c r="B150" s="2188"/>
      <c r="C150" s="2188"/>
      <c r="D150" s="2188"/>
      <c r="E150" s="2188"/>
      <c r="F150" s="2188"/>
      <c r="G150" s="2188"/>
      <c r="H150" s="2188"/>
      <c r="I150" s="2188"/>
      <c r="J150" s="2188"/>
      <c r="K150" s="2188"/>
      <c r="L150" s="2188"/>
      <c r="M150" s="2188"/>
      <c r="N150" s="2188"/>
      <c r="O150" s="2188"/>
      <c r="P150" s="2188"/>
      <c r="Q150" s="2188"/>
      <c r="R150" s="2189"/>
    </row>
    <row r="151" spans="1:18" s="203" customFormat="1" ht="15.75" hidden="1" thickBot="1" x14ac:dyDescent="0.3">
      <c r="A151" s="120" t="s">
        <v>187</v>
      </c>
      <c r="B151" s="1176">
        <v>0</v>
      </c>
      <c r="C151" s="1177">
        <v>0</v>
      </c>
      <c r="D151" s="1177">
        <v>0</v>
      </c>
      <c r="E151" s="1177">
        <v>0</v>
      </c>
      <c r="F151" s="1177">
        <v>0</v>
      </c>
      <c r="G151" s="1177">
        <v>0</v>
      </c>
      <c r="H151" s="1177">
        <v>0</v>
      </c>
      <c r="I151" s="1177">
        <v>0</v>
      </c>
      <c r="J151" s="1177">
        <v>0</v>
      </c>
      <c r="K151" s="1177">
        <v>0</v>
      </c>
      <c r="L151" s="1177">
        <v>0</v>
      </c>
      <c r="M151" s="1177">
        <v>0</v>
      </c>
      <c r="N151" s="1177">
        <v>0</v>
      </c>
      <c r="O151" s="1177">
        <v>0</v>
      </c>
      <c r="P151" s="1177">
        <v>0</v>
      </c>
      <c r="Q151" s="1178">
        <v>0</v>
      </c>
      <c r="R151" s="1179">
        <v>0</v>
      </c>
    </row>
    <row r="152" spans="1:18" s="203" customFormat="1" ht="15.75" hidden="1" customHeight="1" thickBot="1" x14ac:dyDescent="0.3"/>
    <row r="153" spans="1:18" s="203" customFormat="1" ht="18.75" hidden="1" customHeight="1" thickBot="1" x14ac:dyDescent="0.3">
      <c r="A153" s="2190" t="s">
        <v>487</v>
      </c>
      <c r="B153" s="2191"/>
      <c r="C153" s="2191"/>
      <c r="D153" s="2191"/>
      <c r="E153" s="2191"/>
      <c r="F153" s="2191"/>
      <c r="G153" s="2191"/>
      <c r="H153" s="2191"/>
      <c r="I153" s="2191"/>
      <c r="J153" s="2191"/>
      <c r="K153" s="2191"/>
      <c r="L153" s="2191"/>
      <c r="M153" s="2191"/>
      <c r="N153" s="2191"/>
      <c r="O153" s="2191"/>
      <c r="P153" s="2191"/>
      <c r="Q153" s="2191"/>
      <c r="R153" s="2192"/>
    </row>
    <row r="154" spans="1:18" s="203" customFormat="1" hidden="1" x14ac:dyDescent="0.25">
      <c r="A154" s="1199" t="s">
        <v>158</v>
      </c>
      <c r="B154" s="2252" t="s">
        <v>159</v>
      </c>
      <c r="C154" s="2252"/>
      <c r="D154" s="2252"/>
      <c r="E154" s="2252"/>
      <c r="F154" s="2252"/>
      <c r="G154" s="2252"/>
      <c r="H154" s="2252"/>
      <c r="I154" s="2252"/>
      <c r="J154" s="2252"/>
      <c r="K154" s="2252"/>
      <c r="L154" s="2252" t="s">
        <v>160</v>
      </c>
      <c r="M154" s="2252"/>
      <c r="N154" s="2252"/>
      <c r="O154" s="2252"/>
      <c r="P154" s="2252"/>
      <c r="Q154" s="2252"/>
      <c r="R154" s="2252"/>
    </row>
    <row r="155" spans="1:18" s="203" customFormat="1" ht="15.75" hidden="1" customHeight="1" x14ac:dyDescent="0.25">
      <c r="A155" s="1180" t="s">
        <v>34</v>
      </c>
      <c r="B155" s="2195" t="s">
        <v>586</v>
      </c>
      <c r="C155" s="2195"/>
      <c r="D155" s="2195"/>
      <c r="E155" s="2195"/>
      <c r="F155" s="2195"/>
      <c r="G155" s="2195"/>
      <c r="H155" s="2195"/>
      <c r="I155" s="2195"/>
      <c r="J155" s="2195"/>
      <c r="K155" s="2195"/>
      <c r="L155" s="2195" t="s">
        <v>594</v>
      </c>
      <c r="M155" s="2195"/>
      <c r="N155" s="2195"/>
      <c r="O155" s="2195"/>
      <c r="P155" s="2195"/>
      <c r="Q155" s="2195"/>
      <c r="R155" s="2195"/>
    </row>
    <row r="156" spans="1:18" s="203" customFormat="1" ht="15.75" hidden="1" customHeight="1" x14ac:dyDescent="0.25">
      <c r="A156" s="1180" t="s">
        <v>34</v>
      </c>
      <c r="B156" s="2195" t="s">
        <v>599</v>
      </c>
      <c r="C156" s="2195"/>
      <c r="D156" s="2195"/>
      <c r="E156" s="2195"/>
      <c r="F156" s="2195"/>
      <c r="G156" s="2195"/>
      <c r="H156" s="2195"/>
      <c r="I156" s="2195"/>
      <c r="J156" s="2195"/>
      <c r="K156" s="2195"/>
      <c r="L156" s="2195" t="s">
        <v>595</v>
      </c>
      <c r="M156" s="2195"/>
      <c r="N156" s="2195"/>
      <c r="O156" s="2195"/>
      <c r="P156" s="2195"/>
      <c r="Q156" s="2195"/>
      <c r="R156" s="2195"/>
    </row>
    <row r="157" spans="1:18" s="203" customFormat="1" ht="15.75" hidden="1" customHeight="1" x14ac:dyDescent="0.25">
      <c r="A157" s="1180" t="s">
        <v>37</v>
      </c>
      <c r="B157" s="2195" t="s">
        <v>587</v>
      </c>
      <c r="C157" s="2195"/>
      <c r="D157" s="2195"/>
      <c r="E157" s="2195"/>
      <c r="F157" s="2195"/>
      <c r="G157" s="2195"/>
      <c r="H157" s="2195"/>
      <c r="I157" s="2195"/>
      <c r="J157" s="2195"/>
      <c r="K157" s="2195"/>
      <c r="L157" s="2195" t="s">
        <v>595</v>
      </c>
      <c r="M157" s="2195"/>
      <c r="N157" s="2195"/>
      <c r="O157" s="2195"/>
      <c r="P157" s="2195"/>
      <c r="Q157" s="2195"/>
      <c r="R157" s="2195"/>
    </row>
    <row r="158" spans="1:18" s="203" customFormat="1" ht="15.75" hidden="1" customHeight="1" x14ac:dyDescent="0.25">
      <c r="A158" s="1180" t="s">
        <v>34</v>
      </c>
      <c r="B158" s="2195" t="s">
        <v>588</v>
      </c>
      <c r="C158" s="2195"/>
      <c r="D158" s="2195"/>
      <c r="E158" s="2195"/>
      <c r="F158" s="2195"/>
      <c r="G158" s="2195"/>
      <c r="H158" s="2195"/>
      <c r="I158" s="2195"/>
      <c r="J158" s="2195"/>
      <c r="K158" s="2195"/>
      <c r="L158" s="2195" t="s">
        <v>595</v>
      </c>
      <c r="M158" s="2195"/>
      <c r="N158" s="2195"/>
      <c r="O158" s="2195"/>
      <c r="P158" s="2195"/>
      <c r="Q158" s="2195"/>
      <c r="R158" s="2195"/>
    </row>
    <row r="159" spans="1:18" s="203" customFormat="1" ht="15.75" hidden="1" customHeight="1" x14ac:dyDescent="0.25">
      <c r="A159" s="1180" t="s">
        <v>41</v>
      </c>
      <c r="B159" s="2195" t="s">
        <v>589</v>
      </c>
      <c r="C159" s="2195"/>
      <c r="D159" s="2195"/>
      <c r="E159" s="2195"/>
      <c r="F159" s="2195"/>
      <c r="G159" s="2195"/>
      <c r="H159" s="2195"/>
      <c r="I159" s="2195"/>
      <c r="J159" s="2195"/>
      <c r="K159" s="2195"/>
      <c r="L159" s="2195" t="s">
        <v>596</v>
      </c>
      <c r="M159" s="2195"/>
      <c r="N159" s="2195"/>
      <c r="O159" s="2195"/>
      <c r="P159" s="2195"/>
      <c r="Q159" s="2195"/>
      <c r="R159" s="2195"/>
    </row>
    <row r="160" spans="1:18" s="203" customFormat="1" ht="15.75" hidden="1" customHeight="1" x14ac:dyDescent="0.25">
      <c r="A160" s="1180" t="s">
        <v>34</v>
      </c>
      <c r="B160" s="2195" t="s">
        <v>590</v>
      </c>
      <c r="C160" s="2195"/>
      <c r="D160" s="2195"/>
      <c r="E160" s="2195"/>
      <c r="F160" s="2195"/>
      <c r="G160" s="2195"/>
      <c r="H160" s="2195"/>
      <c r="I160" s="2195"/>
      <c r="J160" s="2195"/>
      <c r="K160" s="2195"/>
      <c r="L160" s="2195" t="s">
        <v>595</v>
      </c>
      <c r="M160" s="2195"/>
      <c r="N160" s="2195"/>
      <c r="O160" s="2195"/>
      <c r="P160" s="2195"/>
      <c r="Q160" s="2195"/>
      <c r="R160" s="2195"/>
    </row>
    <row r="161" spans="1:32" s="203" customFormat="1" ht="15.75" hidden="1" customHeight="1" x14ac:dyDescent="0.25">
      <c r="A161" s="1180" t="s">
        <v>34</v>
      </c>
      <c r="B161" s="2195" t="s">
        <v>591</v>
      </c>
      <c r="C161" s="2195"/>
      <c r="D161" s="2195"/>
      <c r="E161" s="2195"/>
      <c r="F161" s="2195"/>
      <c r="G161" s="2195"/>
      <c r="H161" s="2195"/>
      <c r="I161" s="2195"/>
      <c r="J161" s="2195"/>
      <c r="K161" s="2195"/>
      <c r="L161" s="2195" t="s">
        <v>597</v>
      </c>
      <c r="M161" s="2195"/>
      <c r="N161" s="2195"/>
      <c r="O161" s="2195"/>
      <c r="P161" s="2195"/>
      <c r="Q161" s="2195"/>
      <c r="R161" s="2195"/>
    </row>
    <row r="162" spans="1:32" s="203" customFormat="1" ht="15.75" hidden="1" customHeight="1" x14ac:dyDescent="0.25">
      <c r="A162" s="1180" t="s">
        <v>37</v>
      </c>
      <c r="B162" s="2195" t="s">
        <v>592</v>
      </c>
      <c r="C162" s="2195"/>
      <c r="D162" s="2195"/>
      <c r="E162" s="2195"/>
      <c r="F162" s="2195"/>
      <c r="G162" s="2195"/>
      <c r="H162" s="2195"/>
      <c r="I162" s="2195"/>
      <c r="J162" s="2195"/>
      <c r="K162" s="2195"/>
      <c r="L162" s="2195" t="s">
        <v>598</v>
      </c>
      <c r="M162" s="2195"/>
      <c r="N162" s="2195"/>
      <c r="O162" s="2195"/>
      <c r="P162" s="2195"/>
      <c r="Q162" s="2195"/>
      <c r="R162" s="2195"/>
    </row>
    <row r="163" spans="1:32" s="203" customFormat="1" ht="15.75" hidden="1" customHeight="1" x14ac:dyDescent="0.25">
      <c r="A163" s="1180" t="s">
        <v>37</v>
      </c>
      <c r="B163" s="2195" t="s">
        <v>591</v>
      </c>
      <c r="C163" s="2195"/>
      <c r="D163" s="2195"/>
      <c r="E163" s="2195"/>
      <c r="F163" s="2195"/>
      <c r="G163" s="2195"/>
      <c r="H163" s="2195"/>
      <c r="I163" s="2195"/>
      <c r="J163" s="2195"/>
      <c r="K163" s="2195"/>
      <c r="L163" s="2195" t="s">
        <v>597</v>
      </c>
      <c r="M163" s="2195"/>
      <c r="N163" s="2195"/>
      <c r="O163" s="2195"/>
      <c r="P163" s="2195"/>
      <c r="Q163" s="2195"/>
      <c r="R163" s="2195"/>
    </row>
    <row r="164" spans="1:32" s="203" customFormat="1" ht="15.75" hidden="1" customHeight="1" thickBot="1" x14ac:dyDescent="0.3">
      <c r="A164" s="1200" t="s">
        <v>34</v>
      </c>
      <c r="B164" s="2196" t="s">
        <v>593</v>
      </c>
      <c r="C164" s="2196"/>
      <c r="D164" s="2196"/>
      <c r="E164" s="2196"/>
      <c r="F164" s="2196"/>
      <c r="G164" s="2196"/>
      <c r="H164" s="2196"/>
      <c r="I164" s="2196"/>
      <c r="J164" s="2196"/>
      <c r="K164" s="2196"/>
      <c r="L164" s="2196" t="s">
        <v>594</v>
      </c>
      <c r="M164" s="2196"/>
      <c r="N164" s="2196"/>
      <c r="O164" s="2196"/>
      <c r="P164" s="2196"/>
      <c r="Q164" s="2196"/>
      <c r="R164" s="2196"/>
    </row>
    <row r="165" spans="1:32" s="203" customFormat="1" ht="24.75" hidden="1" customHeight="1" thickBot="1" x14ac:dyDescent="0.3">
      <c r="A165" s="2204" t="s">
        <v>696</v>
      </c>
      <c r="B165" s="2204"/>
      <c r="C165" s="2204"/>
      <c r="D165" s="2204"/>
      <c r="E165" s="2204"/>
      <c r="F165" s="2204"/>
      <c r="G165" s="2204"/>
      <c r="H165" s="2204"/>
      <c r="I165" s="2204"/>
      <c r="J165" s="2204"/>
      <c r="K165" s="2204"/>
      <c r="L165" s="2204"/>
      <c r="M165" s="2204"/>
      <c r="N165" s="2204"/>
      <c r="O165" s="2204"/>
      <c r="P165" s="2204"/>
      <c r="Q165" s="2204"/>
      <c r="R165" s="2204"/>
    </row>
    <row r="166" spans="1:32" s="32" customFormat="1" ht="16.5" hidden="1" thickBot="1" x14ac:dyDescent="0.3">
      <c r="A166" s="2226" t="s">
        <v>491</v>
      </c>
      <c r="B166" s="2227"/>
      <c r="C166" s="2227"/>
      <c r="D166" s="2227"/>
      <c r="E166" s="2227"/>
      <c r="F166" s="2227"/>
      <c r="G166" s="2227"/>
      <c r="H166" s="2227"/>
      <c r="I166" s="2227"/>
      <c r="J166" s="2227"/>
      <c r="K166" s="2227"/>
      <c r="L166" s="2227"/>
      <c r="M166" s="2227"/>
      <c r="N166" s="2227"/>
      <c r="O166" s="2227"/>
      <c r="P166" s="2227"/>
      <c r="Q166" s="2227"/>
      <c r="R166" s="2228"/>
    </row>
    <row r="167" spans="1:32" s="32" customFormat="1" ht="70.5" hidden="1" customHeight="1" thickBot="1" x14ac:dyDescent="0.3">
      <c r="A167" s="132"/>
      <c r="B167" s="177" t="s">
        <v>80</v>
      </c>
      <c r="C167" s="168" t="s">
        <v>81</v>
      </c>
      <c r="D167" s="168" t="s">
        <v>82</v>
      </c>
      <c r="E167" s="168" t="s">
        <v>83</v>
      </c>
      <c r="F167" s="168" t="s">
        <v>84</v>
      </c>
      <c r="G167" s="168" t="s">
        <v>85</v>
      </c>
      <c r="H167" s="168" t="s">
        <v>86</v>
      </c>
      <c r="I167" s="168" t="s">
        <v>87</v>
      </c>
      <c r="J167" s="168" t="s">
        <v>88</v>
      </c>
      <c r="K167" s="168" t="s">
        <v>89</v>
      </c>
      <c r="L167" s="168" t="s">
        <v>90</v>
      </c>
      <c r="M167" s="168" t="s">
        <v>91</v>
      </c>
      <c r="N167" s="168" t="s">
        <v>92</v>
      </c>
      <c r="O167" s="168" t="s">
        <v>93</v>
      </c>
      <c r="P167" s="168" t="s">
        <v>94</v>
      </c>
      <c r="Q167" s="168" t="s">
        <v>95</v>
      </c>
      <c r="R167" s="168" t="s">
        <v>96</v>
      </c>
    </row>
    <row r="168" spans="1:32" hidden="1" x14ac:dyDescent="0.25">
      <c r="A168" s="115" t="s">
        <v>154</v>
      </c>
      <c r="B168" s="491">
        <v>0</v>
      </c>
      <c r="C168" s="492">
        <v>0</v>
      </c>
      <c r="D168" s="492">
        <v>0</v>
      </c>
      <c r="E168" s="492">
        <v>0</v>
      </c>
      <c r="F168" s="492">
        <v>0</v>
      </c>
      <c r="G168" s="492">
        <v>0</v>
      </c>
      <c r="H168" s="492">
        <v>0</v>
      </c>
      <c r="I168" s="492">
        <v>1</v>
      </c>
      <c r="J168" s="492">
        <v>0</v>
      </c>
      <c r="K168" s="492">
        <v>0</v>
      </c>
      <c r="L168" s="492">
        <v>0</v>
      </c>
      <c r="M168" s="492">
        <v>0</v>
      </c>
      <c r="N168" s="492">
        <v>0</v>
      </c>
      <c r="O168" s="492">
        <v>0</v>
      </c>
      <c r="P168" s="493">
        <v>0</v>
      </c>
      <c r="Q168" s="211">
        <f>SUM(B168:P168)</f>
        <v>1</v>
      </c>
      <c r="R168" s="254">
        <f>SUM(Q168/Q173)</f>
        <v>1</v>
      </c>
      <c r="X168"/>
      <c r="Y168"/>
      <c r="Z168"/>
      <c r="AA168"/>
      <c r="AB168"/>
      <c r="AC168"/>
      <c r="AD168"/>
      <c r="AE168"/>
      <c r="AF168"/>
    </row>
    <row r="169" spans="1:32" ht="15.75" hidden="1" customHeight="1" x14ac:dyDescent="0.25">
      <c r="A169" s="116" t="s">
        <v>155</v>
      </c>
      <c r="B169" s="494">
        <v>0</v>
      </c>
      <c r="C169" s="495">
        <v>0</v>
      </c>
      <c r="D169" s="495">
        <v>0</v>
      </c>
      <c r="E169" s="495">
        <v>0</v>
      </c>
      <c r="F169" s="495">
        <v>0</v>
      </c>
      <c r="G169" s="495">
        <v>0</v>
      </c>
      <c r="H169" s="495">
        <v>0</v>
      </c>
      <c r="I169" s="495">
        <v>0</v>
      </c>
      <c r="J169" s="495">
        <v>0</v>
      </c>
      <c r="K169" s="495">
        <v>0</v>
      </c>
      <c r="L169" s="495">
        <v>0</v>
      </c>
      <c r="M169" s="495">
        <v>0</v>
      </c>
      <c r="N169" s="495">
        <v>0</v>
      </c>
      <c r="O169" s="495">
        <v>0</v>
      </c>
      <c r="P169" s="496">
        <v>0</v>
      </c>
      <c r="Q169" s="212">
        <f>SUM(B169:P169)</f>
        <v>0</v>
      </c>
      <c r="R169" s="262">
        <f>SUM(Q169/Q173)</f>
        <v>0</v>
      </c>
      <c r="X169"/>
      <c r="Y169"/>
      <c r="Z169"/>
      <c r="AA169"/>
      <c r="AB169"/>
      <c r="AC169"/>
      <c r="AD169"/>
      <c r="AE169"/>
      <c r="AF169"/>
    </row>
    <row r="170" spans="1:32" ht="15.75" hidden="1" customHeight="1" x14ac:dyDescent="0.25">
      <c r="A170" s="117" t="s">
        <v>156</v>
      </c>
      <c r="B170" s="494">
        <v>0</v>
      </c>
      <c r="C170" s="495">
        <v>0</v>
      </c>
      <c r="D170" s="495">
        <v>0</v>
      </c>
      <c r="E170" s="495">
        <v>0</v>
      </c>
      <c r="F170" s="495">
        <v>0</v>
      </c>
      <c r="G170" s="495">
        <v>0</v>
      </c>
      <c r="H170" s="495">
        <v>0</v>
      </c>
      <c r="I170" s="495">
        <v>0</v>
      </c>
      <c r="J170" s="495">
        <v>0</v>
      </c>
      <c r="K170" s="495">
        <v>0</v>
      </c>
      <c r="L170" s="495">
        <v>0</v>
      </c>
      <c r="M170" s="495">
        <v>0</v>
      </c>
      <c r="N170" s="495">
        <v>0</v>
      </c>
      <c r="O170" s="495">
        <v>0</v>
      </c>
      <c r="P170" s="496">
        <v>0</v>
      </c>
      <c r="Q170" s="212">
        <f>SUM(B170:P170)</f>
        <v>0</v>
      </c>
      <c r="R170" s="262">
        <f>SUM(Q170/Q173)</f>
        <v>0</v>
      </c>
      <c r="X170"/>
      <c r="Y170"/>
      <c r="Z170"/>
      <c r="AA170"/>
      <c r="AB170"/>
      <c r="AC170"/>
      <c r="AD170"/>
      <c r="AE170"/>
      <c r="AF170"/>
    </row>
    <row r="171" spans="1:32" ht="15.75" hidden="1" customHeight="1" x14ac:dyDescent="0.25">
      <c r="A171" s="117" t="s">
        <v>157</v>
      </c>
      <c r="B171" s="494">
        <v>0</v>
      </c>
      <c r="C171" s="495">
        <v>0</v>
      </c>
      <c r="D171" s="495">
        <v>0</v>
      </c>
      <c r="E171" s="495">
        <v>0</v>
      </c>
      <c r="F171" s="495">
        <v>0</v>
      </c>
      <c r="G171" s="495">
        <v>0</v>
      </c>
      <c r="H171" s="495">
        <v>0</v>
      </c>
      <c r="I171" s="495">
        <v>0</v>
      </c>
      <c r="J171" s="495">
        <v>0</v>
      </c>
      <c r="K171" s="495">
        <v>0</v>
      </c>
      <c r="L171" s="495">
        <v>0</v>
      </c>
      <c r="M171" s="495">
        <v>0</v>
      </c>
      <c r="N171" s="495">
        <v>0</v>
      </c>
      <c r="O171" s="495">
        <v>0</v>
      </c>
      <c r="P171" s="496">
        <v>0</v>
      </c>
      <c r="Q171" s="212">
        <f>SUM(B171:P171)</f>
        <v>0</v>
      </c>
      <c r="R171" s="262">
        <f>SUM(Q171/Q173)</f>
        <v>0</v>
      </c>
      <c r="X171"/>
      <c r="Y171"/>
      <c r="Z171"/>
      <c r="AA171"/>
      <c r="AB171"/>
      <c r="AC171"/>
      <c r="AD171"/>
      <c r="AE171"/>
      <c r="AF171"/>
    </row>
    <row r="172" spans="1:32" ht="15.75" hidden="1" thickBot="1" x14ac:dyDescent="0.3">
      <c r="A172" s="117" t="s">
        <v>188</v>
      </c>
      <c r="B172" s="494">
        <v>0</v>
      </c>
      <c r="C172" s="495">
        <v>0</v>
      </c>
      <c r="D172" s="495">
        <v>0</v>
      </c>
      <c r="E172" s="495">
        <v>0</v>
      </c>
      <c r="F172" s="495">
        <v>0</v>
      </c>
      <c r="G172" s="495">
        <v>0</v>
      </c>
      <c r="H172" s="495">
        <v>0</v>
      </c>
      <c r="I172" s="495">
        <v>0</v>
      </c>
      <c r="J172" s="495">
        <v>0</v>
      </c>
      <c r="K172" s="495">
        <v>0</v>
      </c>
      <c r="L172" s="495">
        <v>0</v>
      </c>
      <c r="M172" s="495">
        <v>0</v>
      </c>
      <c r="N172" s="495">
        <v>0</v>
      </c>
      <c r="O172" s="495">
        <v>0</v>
      </c>
      <c r="P172" s="496">
        <v>0</v>
      </c>
      <c r="Q172" s="212">
        <f>SUM(B172:P172)</f>
        <v>0</v>
      </c>
      <c r="R172" s="263">
        <f>SUM(Q172/Q173)</f>
        <v>0</v>
      </c>
      <c r="X172"/>
      <c r="Y172"/>
      <c r="Z172"/>
      <c r="AA172"/>
      <c r="AB172"/>
      <c r="AC172"/>
      <c r="AD172"/>
      <c r="AE172"/>
      <c r="AF172"/>
    </row>
    <row r="173" spans="1:32" ht="16.5" hidden="1" thickTop="1" thickBot="1" x14ac:dyDescent="0.3">
      <c r="A173" s="118" t="s">
        <v>26</v>
      </c>
      <c r="B173" s="214">
        <f t="shared" ref="B173:Q173" si="7">SUM(B168:B172)</f>
        <v>0</v>
      </c>
      <c r="C173" s="215">
        <f t="shared" si="7"/>
        <v>0</v>
      </c>
      <c r="D173" s="215">
        <f t="shared" si="7"/>
        <v>0</v>
      </c>
      <c r="E173" s="215">
        <f t="shared" si="7"/>
        <v>0</v>
      </c>
      <c r="F173" s="215">
        <f t="shared" si="7"/>
        <v>0</v>
      </c>
      <c r="G173" s="215">
        <f t="shared" si="7"/>
        <v>0</v>
      </c>
      <c r="H173" s="215">
        <f t="shared" si="7"/>
        <v>0</v>
      </c>
      <c r="I173" s="215">
        <f t="shared" si="7"/>
        <v>1</v>
      </c>
      <c r="J173" s="215">
        <f t="shared" si="7"/>
        <v>0</v>
      </c>
      <c r="K173" s="215">
        <f t="shared" si="7"/>
        <v>0</v>
      </c>
      <c r="L173" s="215">
        <f t="shared" si="7"/>
        <v>0</v>
      </c>
      <c r="M173" s="215">
        <f t="shared" si="7"/>
        <v>0</v>
      </c>
      <c r="N173" s="215">
        <f t="shared" si="7"/>
        <v>0</v>
      </c>
      <c r="O173" s="215">
        <f t="shared" si="7"/>
        <v>0</v>
      </c>
      <c r="P173" s="216">
        <f t="shared" si="7"/>
        <v>0</v>
      </c>
      <c r="Q173" s="214">
        <f t="shared" si="7"/>
        <v>1</v>
      </c>
      <c r="R173" s="217">
        <f>SUM(Q173/Q173)</f>
        <v>1</v>
      </c>
      <c r="X173"/>
      <c r="Y173"/>
      <c r="Z173"/>
      <c r="AA173"/>
      <c r="AB173"/>
      <c r="AC173"/>
      <c r="AD173"/>
      <c r="AE173"/>
      <c r="AF173"/>
    </row>
    <row r="174" spans="1:32" ht="15.75" hidden="1" customHeight="1" thickBot="1" x14ac:dyDescent="0.3">
      <c r="A174" s="119" t="s">
        <v>43</v>
      </c>
      <c r="B174" s="259">
        <f>SUM(B173/Q173)</f>
        <v>0</v>
      </c>
      <c r="C174" s="260">
        <f>SUM(C173/Q173)</f>
        <v>0</v>
      </c>
      <c r="D174" s="260">
        <f>SUM(D173/Q173)</f>
        <v>0</v>
      </c>
      <c r="E174" s="260">
        <f>SUM(E173/Q173)</f>
        <v>0</v>
      </c>
      <c r="F174" s="260">
        <f>SUM(F173/Q173)</f>
        <v>0</v>
      </c>
      <c r="G174" s="260">
        <f>SUM(G173/Q173)</f>
        <v>0</v>
      </c>
      <c r="H174" s="260">
        <f>SUM(H173/Q173)</f>
        <v>0</v>
      </c>
      <c r="I174" s="260">
        <f>SUM(I173/Q173)</f>
        <v>1</v>
      </c>
      <c r="J174" s="260">
        <f>SUM(J173/Q173)</f>
        <v>0</v>
      </c>
      <c r="K174" s="260">
        <f>SUM(K173/Q173)</f>
        <v>0</v>
      </c>
      <c r="L174" s="260">
        <f>SUM(L173/Q173)</f>
        <v>0</v>
      </c>
      <c r="M174" s="260">
        <f>SUM(M173/Q173)</f>
        <v>0</v>
      </c>
      <c r="N174" s="260">
        <f>SUM(N173/Q173)</f>
        <v>0</v>
      </c>
      <c r="O174" s="260">
        <f>SUM(O173/Q173)</f>
        <v>0</v>
      </c>
      <c r="P174" s="261">
        <f>SUM(P173/Q173)</f>
        <v>0</v>
      </c>
      <c r="Q174" s="213">
        <f>SUM(Q173/Q173)</f>
        <v>1</v>
      </c>
      <c r="R174" s="415"/>
      <c r="X174"/>
      <c r="Y174"/>
      <c r="Z174"/>
      <c r="AA174"/>
      <c r="AB174"/>
      <c r="AC174"/>
      <c r="AD174"/>
      <c r="AE174"/>
      <c r="AF174"/>
    </row>
    <row r="175" spans="1:32" ht="12.75" hidden="1" customHeight="1" thickBot="1" x14ac:dyDescent="0.3">
      <c r="A175" s="11"/>
      <c r="B175" s="11"/>
      <c r="C175" s="11"/>
      <c r="D175" s="11"/>
      <c r="E175" s="11"/>
      <c r="F175" s="11"/>
      <c r="G175" s="11"/>
      <c r="H175" s="11"/>
      <c r="I175" s="11"/>
      <c r="J175" s="11"/>
      <c r="K175" s="11"/>
      <c r="L175" s="11"/>
      <c r="M175" s="11"/>
      <c r="N175" s="11"/>
      <c r="O175" s="11"/>
      <c r="P175" s="11"/>
      <c r="Q175" s="11"/>
      <c r="R175" s="11"/>
      <c r="X175"/>
      <c r="Y175"/>
      <c r="Z175"/>
      <c r="AA175"/>
      <c r="AB175"/>
      <c r="AC175"/>
      <c r="AD175"/>
      <c r="AE175"/>
      <c r="AF175"/>
    </row>
    <row r="176" spans="1:32" ht="34.5" hidden="1" customHeight="1" thickBot="1" x14ac:dyDescent="0.3">
      <c r="A176" s="2187" t="s">
        <v>486</v>
      </c>
      <c r="B176" s="2188"/>
      <c r="C176" s="2188"/>
      <c r="D176" s="2188"/>
      <c r="E176" s="2188"/>
      <c r="F176" s="2188"/>
      <c r="G176" s="2188"/>
      <c r="H176" s="2188"/>
      <c r="I176" s="2188"/>
      <c r="J176" s="2188"/>
      <c r="K176" s="2188"/>
      <c r="L176" s="2188"/>
      <c r="M176" s="2188"/>
      <c r="N176" s="2188"/>
      <c r="O176" s="2188"/>
      <c r="P176" s="2188"/>
      <c r="Q176" s="2188"/>
      <c r="R176" s="2189"/>
      <c r="X176"/>
      <c r="Y176"/>
      <c r="Z176"/>
      <c r="AA176"/>
      <c r="AB176"/>
      <c r="AC176"/>
      <c r="AD176"/>
      <c r="AE176"/>
      <c r="AF176"/>
    </row>
    <row r="177" spans="1:32" ht="15.75" hidden="1" thickBot="1" x14ac:dyDescent="0.3">
      <c r="A177" s="120" t="s">
        <v>187</v>
      </c>
      <c r="B177" s="497">
        <v>0</v>
      </c>
      <c r="C177" s="498">
        <v>0</v>
      </c>
      <c r="D177" s="498">
        <v>0</v>
      </c>
      <c r="E177" s="498">
        <v>0</v>
      </c>
      <c r="F177" s="498">
        <v>0</v>
      </c>
      <c r="G177" s="498">
        <v>0</v>
      </c>
      <c r="H177" s="498">
        <v>0</v>
      </c>
      <c r="I177" s="498">
        <v>0</v>
      </c>
      <c r="J177" s="498">
        <v>0</v>
      </c>
      <c r="K177" s="498">
        <v>0</v>
      </c>
      <c r="L177" s="498">
        <v>0</v>
      </c>
      <c r="M177" s="498">
        <v>0</v>
      </c>
      <c r="N177" s="498">
        <v>0</v>
      </c>
      <c r="O177" s="498">
        <v>0</v>
      </c>
      <c r="P177" s="904">
        <v>0</v>
      </c>
      <c r="Q177" s="905">
        <v>0</v>
      </c>
      <c r="R177" s="264">
        <v>0</v>
      </c>
      <c r="X177"/>
      <c r="Y177"/>
      <c r="Z177"/>
      <c r="AA177"/>
      <c r="AB177"/>
      <c r="AC177"/>
      <c r="AD177"/>
      <c r="AE177"/>
      <c r="AF177"/>
    </row>
    <row r="178" spans="1:32" ht="15.75" hidden="1" customHeight="1" thickBot="1" x14ac:dyDescent="0.3">
      <c r="X178"/>
      <c r="Y178"/>
      <c r="Z178"/>
      <c r="AA178"/>
      <c r="AB178"/>
      <c r="AC178"/>
      <c r="AD178"/>
      <c r="AE178"/>
      <c r="AF178"/>
    </row>
    <row r="179" spans="1:32" ht="18.75" hidden="1" customHeight="1" thickBot="1" x14ac:dyDescent="0.3">
      <c r="A179" s="2190" t="s">
        <v>487</v>
      </c>
      <c r="B179" s="2191"/>
      <c r="C179" s="2191"/>
      <c r="D179" s="2191"/>
      <c r="E179" s="2191"/>
      <c r="F179" s="2191"/>
      <c r="G179" s="2191"/>
      <c r="H179" s="2191"/>
      <c r="I179" s="2191"/>
      <c r="J179" s="2191"/>
      <c r="K179" s="2191"/>
      <c r="L179" s="2191"/>
      <c r="M179" s="2191"/>
      <c r="N179" s="2191"/>
      <c r="O179" s="2191"/>
      <c r="P179" s="2191"/>
      <c r="Q179" s="2191"/>
      <c r="R179" s="2192"/>
      <c r="X179"/>
      <c r="Y179"/>
      <c r="Z179"/>
      <c r="AA179"/>
      <c r="AB179"/>
      <c r="AC179"/>
      <c r="AD179"/>
      <c r="AE179"/>
      <c r="AF179"/>
    </row>
    <row r="180" spans="1:32" ht="15.75" hidden="1" thickBot="1" x14ac:dyDescent="0.3">
      <c r="A180" s="169" t="s">
        <v>158</v>
      </c>
      <c r="B180" s="2258" t="s">
        <v>159</v>
      </c>
      <c r="C180" s="2259"/>
      <c r="D180" s="2259"/>
      <c r="E180" s="2259"/>
      <c r="F180" s="2259"/>
      <c r="G180" s="2259"/>
      <c r="H180" s="2259"/>
      <c r="I180" s="2259"/>
      <c r="J180" s="2259"/>
      <c r="K180" s="2194"/>
      <c r="L180" s="2258" t="s">
        <v>160</v>
      </c>
      <c r="M180" s="2259"/>
      <c r="N180" s="2259"/>
      <c r="O180" s="2259"/>
      <c r="P180" s="2259"/>
      <c r="Q180" s="2259"/>
      <c r="R180" s="2194"/>
      <c r="X180"/>
      <c r="Y180"/>
      <c r="Z180"/>
      <c r="AA180"/>
      <c r="AB180"/>
      <c r="AC180"/>
      <c r="AD180"/>
      <c r="AE180"/>
      <c r="AF180"/>
    </row>
    <row r="181" spans="1:32" ht="15" hidden="1" customHeight="1" x14ac:dyDescent="0.25">
      <c r="A181" s="846" t="s">
        <v>34</v>
      </c>
      <c r="B181" s="2231" t="s">
        <v>508</v>
      </c>
      <c r="C181" s="2231"/>
      <c r="D181" s="2231"/>
      <c r="E181" s="2231"/>
      <c r="F181" s="2231"/>
      <c r="G181" s="2231"/>
      <c r="H181" s="2231"/>
      <c r="I181" s="2231"/>
      <c r="J181" s="2231"/>
      <c r="K181" s="2231"/>
      <c r="L181" s="2229" t="s">
        <v>502</v>
      </c>
      <c r="M181" s="2229"/>
      <c r="N181" s="2229"/>
      <c r="O181" s="2229"/>
      <c r="P181" s="2229"/>
      <c r="Q181" s="2229"/>
      <c r="R181" s="2230"/>
      <c r="X181"/>
      <c r="Y181"/>
      <c r="Z181"/>
      <c r="AA181"/>
      <c r="AB181"/>
      <c r="AC181"/>
      <c r="AD181"/>
      <c r="AE181"/>
      <c r="AF181"/>
    </row>
    <row r="182" spans="1:32" hidden="1" x14ac:dyDescent="0.25">
      <c r="A182" s="847" t="s">
        <v>34</v>
      </c>
      <c r="B182" s="2199" t="s">
        <v>506</v>
      </c>
      <c r="C182" s="2199"/>
      <c r="D182" s="2199"/>
      <c r="E182" s="2199"/>
      <c r="F182" s="2199"/>
      <c r="G182" s="2199"/>
      <c r="H182" s="2199"/>
      <c r="I182" s="2199"/>
      <c r="J182" s="2199"/>
      <c r="K182" s="2199"/>
      <c r="L182" s="2232" t="s">
        <v>519</v>
      </c>
      <c r="M182" s="2232"/>
      <c r="N182" s="2232"/>
      <c r="O182" s="2232"/>
      <c r="P182" s="2232"/>
      <c r="Q182" s="2232"/>
      <c r="R182" s="2233"/>
      <c r="X182"/>
      <c r="Y182"/>
      <c r="Z182"/>
      <c r="AA182"/>
      <c r="AB182"/>
      <c r="AC182"/>
      <c r="AD182"/>
      <c r="AE182"/>
      <c r="AF182"/>
    </row>
    <row r="183" spans="1:32" hidden="1" x14ac:dyDescent="0.25">
      <c r="A183" s="906" t="s">
        <v>34</v>
      </c>
      <c r="B183" s="2223" t="s">
        <v>540</v>
      </c>
      <c r="C183" s="2223"/>
      <c r="D183" s="2223"/>
      <c r="E183" s="2223"/>
      <c r="F183" s="2223"/>
      <c r="G183" s="2223"/>
      <c r="H183" s="2223"/>
      <c r="I183" s="2223"/>
      <c r="J183" s="2223"/>
      <c r="K183" s="2223"/>
      <c r="L183" s="2224" t="s">
        <v>503</v>
      </c>
      <c r="M183" s="2224"/>
      <c r="N183" s="2224"/>
      <c r="O183" s="2224"/>
      <c r="P183" s="2224"/>
      <c r="Q183" s="2224"/>
      <c r="R183" s="2225"/>
      <c r="X183"/>
      <c r="Y183"/>
      <c r="Z183"/>
      <c r="AA183"/>
      <c r="AB183"/>
      <c r="AC183"/>
      <c r="AD183"/>
      <c r="AE183"/>
      <c r="AF183"/>
    </row>
    <row r="184" spans="1:32" s="203" customFormat="1" ht="15" hidden="1" customHeight="1" x14ac:dyDescent="0.25">
      <c r="A184" s="847" t="s">
        <v>34</v>
      </c>
      <c r="B184" s="2234" t="s">
        <v>508</v>
      </c>
      <c r="C184" s="2234"/>
      <c r="D184" s="2234"/>
      <c r="E184" s="2234"/>
      <c r="F184" s="2234"/>
      <c r="G184" s="2234"/>
      <c r="H184" s="2234"/>
      <c r="I184" s="2234"/>
      <c r="J184" s="2234"/>
      <c r="K184" s="2234"/>
      <c r="L184" s="2197" t="s">
        <v>502</v>
      </c>
      <c r="M184" s="2197"/>
      <c r="N184" s="2197"/>
      <c r="O184" s="2197"/>
      <c r="P184" s="2197"/>
      <c r="Q184" s="2197"/>
      <c r="R184" s="2198"/>
    </row>
    <row r="185" spans="1:32" s="203" customFormat="1" hidden="1" x14ac:dyDescent="0.25">
      <c r="A185" s="847" t="s">
        <v>34</v>
      </c>
      <c r="B185" s="2199" t="s">
        <v>506</v>
      </c>
      <c r="C185" s="2199"/>
      <c r="D185" s="2199"/>
      <c r="E185" s="2199"/>
      <c r="F185" s="2199"/>
      <c r="G185" s="2199"/>
      <c r="H185" s="2199"/>
      <c r="I185" s="2199"/>
      <c r="J185" s="2199"/>
      <c r="K185" s="2199"/>
      <c r="L185" s="2197" t="s">
        <v>504</v>
      </c>
      <c r="M185" s="2197"/>
      <c r="N185" s="2197"/>
      <c r="O185" s="2197"/>
      <c r="P185" s="2197"/>
      <c r="Q185" s="2197"/>
      <c r="R185" s="2198"/>
    </row>
    <row r="186" spans="1:32" s="203" customFormat="1" ht="15" hidden="1" customHeight="1" x14ac:dyDescent="0.25">
      <c r="A186" s="847" t="s">
        <v>34</v>
      </c>
      <c r="B186" s="2199" t="s">
        <v>507</v>
      </c>
      <c r="C186" s="2199"/>
      <c r="D186" s="2199"/>
      <c r="E186" s="2199"/>
      <c r="F186" s="2199"/>
      <c r="G186" s="2199"/>
      <c r="H186" s="2199"/>
      <c r="I186" s="2199"/>
      <c r="J186" s="2199"/>
      <c r="K186" s="2199"/>
      <c r="L186" s="2234" t="s">
        <v>502</v>
      </c>
      <c r="M186" s="2234"/>
      <c r="N186" s="2234"/>
      <c r="O186" s="2234"/>
      <c r="P186" s="2234"/>
      <c r="Q186" s="2234"/>
      <c r="R186" s="2262"/>
    </row>
    <row r="187" spans="1:32" s="203" customFormat="1" hidden="1" x14ac:dyDescent="0.25">
      <c r="A187" s="847" t="s">
        <v>34</v>
      </c>
      <c r="B187" s="2199" t="s">
        <v>540</v>
      </c>
      <c r="C187" s="2199"/>
      <c r="D187" s="2199"/>
      <c r="E187" s="2199"/>
      <c r="F187" s="2199"/>
      <c r="G187" s="2199"/>
      <c r="H187" s="2199"/>
      <c r="I187" s="2199"/>
      <c r="J187" s="2199"/>
      <c r="K187" s="2199"/>
      <c r="L187" s="2197" t="s">
        <v>505</v>
      </c>
      <c r="M187" s="2197"/>
      <c r="N187" s="2197"/>
      <c r="O187" s="2197"/>
      <c r="P187" s="2197"/>
      <c r="Q187" s="2197"/>
      <c r="R187" s="2198"/>
    </row>
    <row r="188" spans="1:32" hidden="1" x14ac:dyDescent="0.25">
      <c r="A188" s="847" t="s">
        <v>34</v>
      </c>
      <c r="B188" s="2199" t="s">
        <v>541</v>
      </c>
      <c r="C188" s="2199"/>
      <c r="D188" s="2199"/>
      <c r="E188" s="2199"/>
      <c r="F188" s="2199"/>
      <c r="G188" s="2199"/>
      <c r="H188" s="2199"/>
      <c r="I188" s="2199"/>
      <c r="J188" s="2199"/>
      <c r="K188" s="2199"/>
      <c r="L188" s="2232" t="s">
        <v>520</v>
      </c>
      <c r="M188" s="2232"/>
      <c r="N188" s="2232"/>
      <c r="O188" s="2232"/>
      <c r="P188" s="2232"/>
      <c r="Q188" s="2232"/>
      <c r="R188" s="2233"/>
      <c r="X188"/>
      <c r="Y188"/>
      <c r="Z188"/>
      <c r="AA188"/>
      <c r="AB188"/>
      <c r="AC188"/>
      <c r="AD188"/>
      <c r="AE188"/>
      <c r="AF188"/>
    </row>
    <row r="189" spans="1:32" ht="15.75" hidden="1" thickBot="1" x14ac:dyDescent="0.3">
      <c r="A189" s="848" t="s">
        <v>38</v>
      </c>
      <c r="B189" s="2203" t="s">
        <v>540</v>
      </c>
      <c r="C189" s="2203"/>
      <c r="D189" s="2203"/>
      <c r="E189" s="2203"/>
      <c r="F189" s="2203"/>
      <c r="G189" s="2203"/>
      <c r="H189" s="2203"/>
      <c r="I189" s="2203"/>
      <c r="J189" s="2203"/>
      <c r="K189" s="2203"/>
      <c r="L189" s="2260" t="s">
        <v>521</v>
      </c>
      <c r="M189" s="2260"/>
      <c r="N189" s="2260"/>
      <c r="O189" s="2260"/>
      <c r="P189" s="2260"/>
      <c r="Q189" s="2260"/>
      <c r="R189" s="2261"/>
      <c r="X189"/>
      <c r="Y189"/>
      <c r="Z189"/>
      <c r="AA189"/>
      <c r="AB189"/>
      <c r="AC189"/>
      <c r="AD189"/>
      <c r="AE189"/>
      <c r="AF189"/>
    </row>
    <row r="190" spans="1:32" ht="15.75" hidden="1" thickBot="1" x14ac:dyDescent="0.3">
      <c r="X190"/>
      <c r="Y190"/>
      <c r="Z190"/>
      <c r="AA190"/>
      <c r="AB190"/>
      <c r="AC190"/>
      <c r="AD190"/>
      <c r="AE190"/>
      <c r="AF190"/>
    </row>
    <row r="191" spans="1:32" s="32" customFormat="1" ht="16.5" hidden="1" thickBot="1" x14ac:dyDescent="0.3">
      <c r="A191" s="2226" t="s">
        <v>703</v>
      </c>
      <c r="B191" s="2227"/>
      <c r="C191" s="2227"/>
      <c r="D191" s="2227"/>
      <c r="E191" s="2227"/>
      <c r="F191" s="2227"/>
      <c r="G191" s="2227"/>
      <c r="H191" s="2227"/>
      <c r="I191" s="2227"/>
      <c r="J191" s="2227"/>
      <c r="K191" s="2227"/>
      <c r="L191" s="2227"/>
      <c r="M191" s="2227"/>
      <c r="N191" s="2227"/>
      <c r="O191" s="2227"/>
      <c r="P191" s="2227"/>
      <c r="Q191" s="2227"/>
      <c r="R191" s="2228"/>
    </row>
    <row r="192" spans="1:32" s="32" customFormat="1" ht="70.5" hidden="1" customHeight="1" thickBot="1" x14ac:dyDescent="0.3">
      <c r="A192" s="132"/>
      <c r="B192" s="177" t="s">
        <v>80</v>
      </c>
      <c r="C192" s="168" t="s">
        <v>81</v>
      </c>
      <c r="D192" s="168" t="s">
        <v>82</v>
      </c>
      <c r="E192" s="168" t="s">
        <v>83</v>
      </c>
      <c r="F192" s="168" t="s">
        <v>84</v>
      </c>
      <c r="G192" s="168" t="s">
        <v>85</v>
      </c>
      <c r="H192" s="168" t="s">
        <v>86</v>
      </c>
      <c r="I192" s="168" t="s">
        <v>87</v>
      </c>
      <c r="J192" s="168" t="s">
        <v>88</v>
      </c>
      <c r="K192" s="168" t="s">
        <v>89</v>
      </c>
      <c r="L192" s="168" t="s">
        <v>90</v>
      </c>
      <c r="M192" s="168" t="s">
        <v>91</v>
      </c>
      <c r="N192" s="168" t="s">
        <v>92</v>
      </c>
      <c r="O192" s="168" t="s">
        <v>93</v>
      </c>
      <c r="P192" s="168" t="s">
        <v>94</v>
      </c>
      <c r="Q192" s="168" t="s">
        <v>95</v>
      </c>
      <c r="R192" s="168" t="s">
        <v>96</v>
      </c>
    </row>
    <row r="193" spans="1:18" s="203" customFormat="1" hidden="1" x14ac:dyDescent="0.25">
      <c r="A193" s="115" t="s">
        <v>154</v>
      </c>
      <c r="B193" s="491">
        <v>0</v>
      </c>
      <c r="C193" s="492">
        <v>0</v>
      </c>
      <c r="D193" s="492">
        <v>0</v>
      </c>
      <c r="E193" s="492">
        <v>0</v>
      </c>
      <c r="F193" s="492">
        <v>0</v>
      </c>
      <c r="G193" s="492">
        <v>0</v>
      </c>
      <c r="H193" s="492">
        <v>0</v>
      </c>
      <c r="I193" s="492">
        <v>1</v>
      </c>
      <c r="J193" s="492">
        <v>0</v>
      </c>
      <c r="K193" s="492">
        <v>0</v>
      </c>
      <c r="L193" s="492">
        <v>0</v>
      </c>
      <c r="M193" s="492">
        <v>0</v>
      </c>
      <c r="N193" s="492">
        <v>0</v>
      </c>
      <c r="O193" s="492">
        <v>1</v>
      </c>
      <c r="P193" s="493">
        <v>0</v>
      </c>
      <c r="Q193" s="211">
        <f>SUM(B193:P193)</f>
        <v>2</v>
      </c>
      <c r="R193" s="254">
        <f>SUM(Q193/Q198)</f>
        <v>1</v>
      </c>
    </row>
    <row r="194" spans="1:18" s="203" customFormat="1" ht="15.75" hidden="1" customHeight="1" x14ac:dyDescent="0.25">
      <c r="A194" s="116" t="s">
        <v>155</v>
      </c>
      <c r="B194" s="494">
        <v>0</v>
      </c>
      <c r="C194" s="495">
        <v>0</v>
      </c>
      <c r="D194" s="495">
        <v>0</v>
      </c>
      <c r="E194" s="495">
        <v>0</v>
      </c>
      <c r="F194" s="495">
        <v>0</v>
      </c>
      <c r="G194" s="495">
        <v>0</v>
      </c>
      <c r="H194" s="495">
        <v>0</v>
      </c>
      <c r="I194" s="495">
        <v>0</v>
      </c>
      <c r="J194" s="495">
        <v>0</v>
      </c>
      <c r="K194" s="495">
        <v>0</v>
      </c>
      <c r="L194" s="495">
        <v>0</v>
      </c>
      <c r="M194" s="495">
        <v>0</v>
      </c>
      <c r="N194" s="495">
        <v>0</v>
      </c>
      <c r="O194" s="495">
        <v>0</v>
      </c>
      <c r="P194" s="496">
        <v>0</v>
      </c>
      <c r="Q194" s="212">
        <f>SUM(B194:P194)</f>
        <v>0</v>
      </c>
      <c r="R194" s="262">
        <f>SUM(Q194/Q198)</f>
        <v>0</v>
      </c>
    </row>
    <row r="195" spans="1:18" s="203" customFormat="1" ht="15.75" hidden="1" customHeight="1" x14ac:dyDescent="0.25">
      <c r="A195" s="117" t="s">
        <v>156</v>
      </c>
      <c r="B195" s="494">
        <v>0</v>
      </c>
      <c r="C195" s="495">
        <v>0</v>
      </c>
      <c r="D195" s="495">
        <v>0</v>
      </c>
      <c r="E195" s="495">
        <v>0</v>
      </c>
      <c r="F195" s="495">
        <v>0</v>
      </c>
      <c r="G195" s="495">
        <v>0</v>
      </c>
      <c r="H195" s="495">
        <v>0</v>
      </c>
      <c r="I195" s="495">
        <v>0</v>
      </c>
      <c r="J195" s="495">
        <v>0</v>
      </c>
      <c r="K195" s="495">
        <v>0</v>
      </c>
      <c r="L195" s="495">
        <v>0</v>
      </c>
      <c r="M195" s="495">
        <v>0</v>
      </c>
      <c r="N195" s="495">
        <v>0</v>
      </c>
      <c r="O195" s="495">
        <v>0</v>
      </c>
      <c r="P195" s="496">
        <v>0</v>
      </c>
      <c r="Q195" s="212">
        <f>SUM(B195:P195)</f>
        <v>0</v>
      </c>
      <c r="R195" s="262">
        <f>SUM(Q195/Q198)</f>
        <v>0</v>
      </c>
    </row>
    <row r="196" spans="1:18" s="203" customFormat="1" ht="15.75" hidden="1" customHeight="1" x14ac:dyDescent="0.25">
      <c r="A196" s="117" t="s">
        <v>157</v>
      </c>
      <c r="B196" s="494">
        <v>0</v>
      </c>
      <c r="C196" s="495">
        <v>0</v>
      </c>
      <c r="D196" s="495">
        <v>0</v>
      </c>
      <c r="E196" s="495">
        <v>0</v>
      </c>
      <c r="F196" s="495">
        <v>0</v>
      </c>
      <c r="G196" s="495">
        <v>0</v>
      </c>
      <c r="H196" s="495">
        <v>0</v>
      </c>
      <c r="I196" s="495">
        <v>0</v>
      </c>
      <c r="J196" s="495">
        <v>0</v>
      </c>
      <c r="K196" s="495">
        <v>0</v>
      </c>
      <c r="L196" s="495">
        <v>0</v>
      </c>
      <c r="M196" s="495">
        <v>0</v>
      </c>
      <c r="N196" s="495">
        <v>0</v>
      </c>
      <c r="O196" s="495">
        <v>0</v>
      </c>
      <c r="P196" s="496">
        <v>0</v>
      </c>
      <c r="Q196" s="212">
        <f>SUM(B196:P196)</f>
        <v>0</v>
      </c>
      <c r="R196" s="262">
        <f>SUM(Q196/Q198)</f>
        <v>0</v>
      </c>
    </row>
    <row r="197" spans="1:18" s="203" customFormat="1" ht="15.75" hidden="1" thickBot="1" x14ac:dyDescent="0.3">
      <c r="A197" s="117" t="s">
        <v>188</v>
      </c>
      <c r="B197" s="494">
        <v>0</v>
      </c>
      <c r="C197" s="495">
        <v>0</v>
      </c>
      <c r="D197" s="495">
        <v>0</v>
      </c>
      <c r="E197" s="495">
        <v>0</v>
      </c>
      <c r="F197" s="495">
        <v>0</v>
      </c>
      <c r="G197" s="495">
        <v>0</v>
      </c>
      <c r="H197" s="495">
        <v>0</v>
      </c>
      <c r="I197" s="495">
        <v>0</v>
      </c>
      <c r="J197" s="495">
        <v>0</v>
      </c>
      <c r="K197" s="495">
        <v>0</v>
      </c>
      <c r="L197" s="495">
        <v>0</v>
      </c>
      <c r="M197" s="495">
        <v>0</v>
      </c>
      <c r="N197" s="495">
        <v>0</v>
      </c>
      <c r="O197" s="495">
        <v>0</v>
      </c>
      <c r="P197" s="496">
        <v>0</v>
      </c>
      <c r="Q197" s="212">
        <f>SUM(B197:P197)</f>
        <v>0</v>
      </c>
      <c r="R197" s="263">
        <f>SUM(Q197/Q198)</f>
        <v>0</v>
      </c>
    </row>
    <row r="198" spans="1:18" s="203" customFormat="1" ht="16.5" hidden="1" thickTop="1" thickBot="1" x14ac:dyDescent="0.3">
      <c r="A198" s="118" t="s">
        <v>26</v>
      </c>
      <c r="B198" s="214">
        <f t="shared" ref="B198:Q198" si="8">SUM(B193:B197)</f>
        <v>0</v>
      </c>
      <c r="C198" s="215">
        <f t="shared" si="8"/>
        <v>0</v>
      </c>
      <c r="D198" s="215">
        <f t="shared" si="8"/>
        <v>0</v>
      </c>
      <c r="E198" s="215">
        <f t="shared" si="8"/>
        <v>0</v>
      </c>
      <c r="F198" s="215">
        <f t="shared" si="8"/>
        <v>0</v>
      </c>
      <c r="G198" s="215">
        <f t="shared" si="8"/>
        <v>0</v>
      </c>
      <c r="H198" s="215">
        <f t="shared" si="8"/>
        <v>0</v>
      </c>
      <c r="I198" s="215">
        <f t="shared" si="8"/>
        <v>1</v>
      </c>
      <c r="J198" s="215">
        <f t="shared" si="8"/>
        <v>0</v>
      </c>
      <c r="K198" s="215">
        <f t="shared" si="8"/>
        <v>0</v>
      </c>
      <c r="L198" s="215">
        <f t="shared" si="8"/>
        <v>0</v>
      </c>
      <c r="M198" s="215">
        <f t="shared" si="8"/>
        <v>0</v>
      </c>
      <c r="N198" s="215">
        <f t="shared" si="8"/>
        <v>0</v>
      </c>
      <c r="O198" s="215">
        <f t="shared" si="8"/>
        <v>1</v>
      </c>
      <c r="P198" s="216">
        <f t="shared" si="8"/>
        <v>0</v>
      </c>
      <c r="Q198" s="214">
        <f t="shared" si="8"/>
        <v>2</v>
      </c>
      <c r="R198" s="217">
        <f>SUM(Q198/Q198)</f>
        <v>1</v>
      </c>
    </row>
    <row r="199" spans="1:18" s="203" customFormat="1" ht="15.75" hidden="1" customHeight="1" thickBot="1" x14ac:dyDescent="0.3">
      <c r="A199" s="119" t="s">
        <v>43</v>
      </c>
      <c r="B199" s="259">
        <f>SUM(B198/Q198)</f>
        <v>0</v>
      </c>
      <c r="C199" s="260">
        <f>SUM(C198/Q198)</f>
        <v>0</v>
      </c>
      <c r="D199" s="260">
        <f>SUM(D198/Q198)</f>
        <v>0</v>
      </c>
      <c r="E199" s="260">
        <f>SUM(E198/Q198)</f>
        <v>0</v>
      </c>
      <c r="F199" s="260">
        <f>SUM(F198/Q198)</f>
        <v>0</v>
      </c>
      <c r="G199" s="260">
        <f>SUM(G198/Q198)</f>
        <v>0</v>
      </c>
      <c r="H199" s="260">
        <f>SUM(H198/Q198)</f>
        <v>0</v>
      </c>
      <c r="I199" s="260">
        <f>SUM(I198/Q198)</f>
        <v>0.5</v>
      </c>
      <c r="J199" s="260">
        <f>SUM(J198/Q198)</f>
        <v>0</v>
      </c>
      <c r="K199" s="260">
        <f>SUM(K198/Q198)</f>
        <v>0</v>
      </c>
      <c r="L199" s="260">
        <f>SUM(L198/Q198)</f>
        <v>0</v>
      </c>
      <c r="M199" s="260">
        <f>SUM(M198/Q198)</f>
        <v>0</v>
      </c>
      <c r="N199" s="260">
        <f>SUM(N198/Q198)</f>
        <v>0</v>
      </c>
      <c r="O199" s="260">
        <f>SUM(O198/Q198)</f>
        <v>0.5</v>
      </c>
      <c r="P199" s="261">
        <f>SUM(P198/Q198)</f>
        <v>0</v>
      </c>
      <c r="Q199" s="213">
        <f>SUM(Q198/Q198)</f>
        <v>1</v>
      </c>
      <c r="R199" s="415"/>
    </row>
    <row r="200" spans="1:18" s="203" customFormat="1" ht="12.75" hidden="1" customHeight="1" thickBot="1" x14ac:dyDescent="0.3">
      <c r="A200" s="11"/>
      <c r="B200" s="11"/>
      <c r="C200" s="11"/>
      <c r="D200" s="11"/>
      <c r="E200" s="11"/>
      <c r="F200" s="11"/>
      <c r="G200" s="11"/>
      <c r="H200" s="11"/>
      <c r="I200" s="11"/>
      <c r="J200" s="11"/>
      <c r="K200" s="11"/>
      <c r="L200" s="11"/>
      <c r="M200" s="11"/>
      <c r="N200" s="11"/>
      <c r="O200" s="11"/>
      <c r="P200" s="11"/>
      <c r="Q200" s="11"/>
      <c r="R200" s="11"/>
    </row>
    <row r="201" spans="1:18" s="203" customFormat="1" ht="34.5" hidden="1" customHeight="1" thickBot="1" x14ac:dyDescent="0.3">
      <c r="A201" s="2187" t="s">
        <v>486</v>
      </c>
      <c r="B201" s="2188"/>
      <c r="C201" s="2188"/>
      <c r="D201" s="2188"/>
      <c r="E201" s="2188"/>
      <c r="F201" s="2188"/>
      <c r="G201" s="2188"/>
      <c r="H201" s="2188"/>
      <c r="I201" s="2188"/>
      <c r="J201" s="2188"/>
      <c r="K201" s="2188"/>
      <c r="L201" s="2188"/>
      <c r="M201" s="2188"/>
      <c r="N201" s="2188"/>
      <c r="O201" s="2188"/>
      <c r="P201" s="2188"/>
      <c r="Q201" s="2188"/>
      <c r="R201" s="2189"/>
    </row>
    <row r="202" spans="1:18" s="203" customFormat="1" ht="15.75" hidden="1" thickBot="1" x14ac:dyDescent="0.3">
      <c r="A202" s="120" t="s">
        <v>187</v>
      </c>
      <c r="B202" s="497">
        <v>0</v>
      </c>
      <c r="C202" s="498">
        <v>0</v>
      </c>
      <c r="D202" s="498">
        <v>0</v>
      </c>
      <c r="E202" s="498">
        <v>0</v>
      </c>
      <c r="F202" s="498">
        <v>0</v>
      </c>
      <c r="G202" s="498">
        <v>0</v>
      </c>
      <c r="H202" s="498">
        <v>0</v>
      </c>
      <c r="I202" s="498">
        <v>0</v>
      </c>
      <c r="J202" s="498">
        <v>0</v>
      </c>
      <c r="K202" s="498">
        <v>0</v>
      </c>
      <c r="L202" s="498">
        <v>0</v>
      </c>
      <c r="M202" s="498">
        <v>0</v>
      </c>
      <c r="N202" s="498">
        <v>0</v>
      </c>
      <c r="O202" s="498">
        <v>0</v>
      </c>
      <c r="P202" s="498">
        <v>0</v>
      </c>
      <c r="Q202" s="218">
        <f>SUM(B202:P202)</f>
        <v>0</v>
      </c>
      <c r="R202" s="264">
        <v>0</v>
      </c>
    </row>
    <row r="203" spans="1:18" s="203" customFormat="1" ht="15.75" hidden="1" customHeight="1" thickBot="1" x14ac:dyDescent="0.3"/>
    <row r="204" spans="1:18" s="203" customFormat="1" ht="18.75" hidden="1" customHeight="1" thickBot="1" x14ac:dyDescent="0.3">
      <c r="A204" s="2190" t="s">
        <v>487</v>
      </c>
      <c r="B204" s="2191"/>
      <c r="C204" s="2191"/>
      <c r="D204" s="2191"/>
      <c r="E204" s="2191"/>
      <c r="F204" s="2191"/>
      <c r="G204" s="2191"/>
      <c r="H204" s="2191"/>
      <c r="I204" s="2191"/>
      <c r="J204" s="2191"/>
      <c r="K204" s="2191"/>
      <c r="L204" s="2191"/>
      <c r="M204" s="2191"/>
      <c r="N204" s="2191"/>
      <c r="O204" s="2191"/>
      <c r="P204" s="2191"/>
      <c r="Q204" s="2191"/>
      <c r="R204" s="2192"/>
    </row>
    <row r="205" spans="1:18" s="203" customFormat="1" ht="15.75" hidden="1" thickBot="1" x14ac:dyDescent="0.3">
      <c r="A205" s="807" t="s">
        <v>158</v>
      </c>
      <c r="B205" s="2258" t="s">
        <v>159</v>
      </c>
      <c r="C205" s="2259"/>
      <c r="D205" s="2259"/>
      <c r="E205" s="2259"/>
      <c r="F205" s="2259"/>
      <c r="G205" s="2259"/>
      <c r="H205" s="2259"/>
      <c r="I205" s="2259"/>
      <c r="J205" s="2259"/>
      <c r="K205" s="2194"/>
      <c r="L205" s="2200" t="s">
        <v>160</v>
      </c>
      <c r="M205" s="2201"/>
      <c r="N205" s="2201"/>
      <c r="O205" s="2201"/>
      <c r="P205" s="2201"/>
      <c r="Q205" s="2201"/>
      <c r="R205" s="2202"/>
    </row>
    <row r="206" spans="1:18" s="203" customFormat="1" hidden="1" x14ac:dyDescent="0.25">
      <c r="A206" s="499" t="s">
        <v>34</v>
      </c>
      <c r="B206" s="2248" t="s">
        <v>302</v>
      </c>
      <c r="C206" s="2248"/>
      <c r="D206" s="2248"/>
      <c r="E206" s="2248"/>
      <c r="F206" s="2248"/>
      <c r="G206" s="2248"/>
      <c r="H206" s="2248"/>
      <c r="I206" s="2248"/>
      <c r="J206" s="2248"/>
      <c r="K206" s="2248"/>
      <c r="L206" s="2249" t="s">
        <v>303</v>
      </c>
      <c r="M206" s="2249"/>
      <c r="N206" s="2249"/>
      <c r="O206" s="2249"/>
      <c r="P206" s="2249"/>
      <c r="Q206" s="2249"/>
      <c r="R206" s="2249"/>
    </row>
    <row r="207" spans="1:18" s="203" customFormat="1" hidden="1" x14ac:dyDescent="0.25">
      <c r="A207" s="500" t="s">
        <v>34</v>
      </c>
      <c r="B207" s="2250" t="s">
        <v>414</v>
      </c>
      <c r="C207" s="2250"/>
      <c r="D207" s="2250"/>
      <c r="E207" s="2250"/>
      <c r="F207" s="2250"/>
      <c r="G207" s="2250"/>
      <c r="H207" s="2250"/>
      <c r="I207" s="2250"/>
      <c r="J207" s="2250"/>
      <c r="K207" s="2250"/>
      <c r="L207" s="2251" t="s">
        <v>129</v>
      </c>
      <c r="M207" s="2251"/>
      <c r="N207" s="2251"/>
      <c r="O207" s="2251"/>
      <c r="P207" s="2251"/>
      <c r="Q207" s="2251"/>
      <c r="R207" s="2251"/>
    </row>
    <row r="208" spans="1:18" s="203" customFormat="1" hidden="1" x14ac:dyDescent="0.25">
      <c r="A208" s="500" t="s">
        <v>34</v>
      </c>
      <c r="B208" s="2250" t="s">
        <v>304</v>
      </c>
      <c r="C208" s="2250"/>
      <c r="D208" s="2250"/>
      <c r="E208" s="2250"/>
      <c r="F208" s="2250"/>
      <c r="G208" s="2250"/>
      <c r="H208" s="2250"/>
      <c r="I208" s="2250"/>
      <c r="J208" s="2250"/>
      <c r="K208" s="2250"/>
      <c r="L208" s="2251" t="s">
        <v>303</v>
      </c>
      <c r="M208" s="2251"/>
      <c r="N208" s="2251"/>
      <c r="O208" s="2251"/>
      <c r="P208" s="2251"/>
      <c r="Q208" s="2251"/>
      <c r="R208" s="2251"/>
    </row>
    <row r="209" spans="1:32" s="203" customFormat="1" hidden="1" x14ac:dyDescent="0.25">
      <c r="A209" s="500" t="s">
        <v>34</v>
      </c>
      <c r="B209" s="2250" t="s">
        <v>305</v>
      </c>
      <c r="C209" s="2250"/>
      <c r="D209" s="2250"/>
      <c r="E209" s="2250"/>
      <c r="F209" s="2250"/>
      <c r="G209" s="2250"/>
      <c r="H209" s="2250"/>
      <c r="I209" s="2250"/>
      <c r="J209" s="2250"/>
      <c r="K209" s="2250"/>
      <c r="L209" s="2251" t="s">
        <v>129</v>
      </c>
      <c r="M209" s="2251"/>
      <c r="N209" s="2251"/>
      <c r="O209" s="2251"/>
      <c r="P209" s="2251"/>
      <c r="Q209" s="2251"/>
      <c r="R209" s="2251"/>
    </row>
    <row r="210" spans="1:32" s="203" customFormat="1" hidden="1" x14ac:dyDescent="0.25">
      <c r="A210" s="500" t="s">
        <v>34</v>
      </c>
      <c r="B210" s="2250" t="s">
        <v>414</v>
      </c>
      <c r="C210" s="2250"/>
      <c r="D210" s="2250"/>
      <c r="E210" s="2250"/>
      <c r="F210" s="2250"/>
      <c r="G210" s="2250"/>
      <c r="H210" s="2250"/>
      <c r="I210" s="2250"/>
      <c r="J210" s="2250"/>
      <c r="K210" s="2250"/>
      <c r="L210" s="2251" t="s">
        <v>306</v>
      </c>
      <c r="M210" s="2251"/>
      <c r="N210" s="2251"/>
      <c r="O210" s="2251"/>
      <c r="P210" s="2251"/>
      <c r="Q210" s="2251"/>
      <c r="R210" s="2251"/>
    </row>
    <row r="211" spans="1:32" s="203" customFormat="1" hidden="1" x14ac:dyDescent="0.25">
      <c r="A211" s="500" t="s">
        <v>35</v>
      </c>
      <c r="B211" s="2250" t="s">
        <v>308</v>
      </c>
      <c r="C211" s="2250"/>
      <c r="D211" s="2250"/>
      <c r="E211" s="2250"/>
      <c r="F211" s="2250"/>
      <c r="G211" s="2250"/>
      <c r="H211" s="2250"/>
      <c r="I211" s="2250"/>
      <c r="J211" s="2250"/>
      <c r="K211" s="2250"/>
      <c r="L211" s="2251" t="s">
        <v>307</v>
      </c>
      <c r="M211" s="2251"/>
      <c r="N211" s="2251"/>
      <c r="O211" s="2251"/>
      <c r="P211" s="2251"/>
      <c r="Q211" s="2251"/>
      <c r="R211" s="2251"/>
    </row>
    <row r="212" spans="1:32" s="203" customFormat="1" hidden="1" x14ac:dyDescent="0.25">
      <c r="A212" s="500" t="s">
        <v>34</v>
      </c>
      <c r="B212" s="2250" t="s">
        <v>309</v>
      </c>
      <c r="C212" s="2250"/>
      <c r="D212" s="2250"/>
      <c r="E212" s="2250"/>
      <c r="F212" s="2250"/>
      <c r="G212" s="2250"/>
      <c r="H212" s="2250"/>
      <c r="I212" s="2250"/>
      <c r="J212" s="2250"/>
      <c r="K212" s="2250"/>
      <c r="L212" s="2251" t="s">
        <v>310</v>
      </c>
      <c r="M212" s="2251"/>
      <c r="N212" s="2251"/>
      <c r="O212" s="2251"/>
      <c r="P212" s="2251"/>
      <c r="Q212" s="2251"/>
      <c r="R212" s="2251"/>
    </row>
    <row r="213" spans="1:32" s="203" customFormat="1" ht="15.75" hidden="1" thickBot="1" x14ac:dyDescent="0.3">
      <c r="A213" s="501" t="s">
        <v>34</v>
      </c>
      <c r="B213" s="2246" t="s">
        <v>414</v>
      </c>
      <c r="C213" s="2246"/>
      <c r="D213" s="2246"/>
      <c r="E213" s="2246"/>
      <c r="F213" s="2246"/>
      <c r="G213" s="2246"/>
      <c r="H213" s="2246"/>
      <c r="I213" s="2246"/>
      <c r="J213" s="2246"/>
      <c r="K213" s="2246"/>
      <c r="L213" s="2247" t="s">
        <v>310</v>
      </c>
      <c r="M213" s="2247"/>
      <c r="N213" s="2247"/>
      <c r="O213" s="2247"/>
      <c r="P213" s="2247"/>
      <c r="Q213" s="2247"/>
      <c r="R213" s="2247"/>
    </row>
    <row r="214" spans="1:32" s="203" customFormat="1" x14ac:dyDescent="0.25">
      <c r="A214" s="2210" t="s">
        <v>455</v>
      </c>
      <c r="B214" s="2210"/>
      <c r="C214" s="2210"/>
      <c r="D214" s="2210"/>
      <c r="E214" s="2210"/>
      <c r="F214" s="2210"/>
      <c r="G214" s="2210"/>
      <c r="H214" s="2210"/>
      <c r="I214" s="2210"/>
      <c r="J214" s="2210"/>
      <c r="K214" s="2210"/>
      <c r="L214" s="2210"/>
      <c r="M214" s="2210"/>
      <c r="N214" s="2210"/>
      <c r="O214" s="2210"/>
      <c r="P214" s="2210"/>
      <c r="Q214" s="2210"/>
      <c r="R214" s="2210"/>
    </row>
    <row r="215" spans="1:32" s="1413" customFormat="1" x14ac:dyDescent="0.25">
      <c r="A215" s="2177" t="s">
        <v>993</v>
      </c>
      <c r="B215" s="2177"/>
      <c r="C215" s="2177"/>
      <c r="D215" s="2177"/>
      <c r="E215" s="2177"/>
      <c r="F215" s="2177"/>
      <c r="G215" s="2177"/>
      <c r="H215" s="2177"/>
      <c r="I215" s="2177"/>
      <c r="J215" s="2177"/>
      <c r="K215" s="2177"/>
      <c r="L215" s="2177"/>
      <c r="M215" s="2177"/>
      <c r="N215" s="2177"/>
      <c r="O215" s="2177"/>
      <c r="P215" s="2177"/>
      <c r="Q215" s="2177"/>
      <c r="R215" s="2177"/>
    </row>
    <row r="216" spans="1:32" s="203" customFormat="1" x14ac:dyDescent="0.25">
      <c r="A216" s="2209" t="s">
        <v>326</v>
      </c>
      <c r="B216" s="2209"/>
      <c r="C216" s="2209"/>
      <c r="D216" s="2209"/>
      <c r="E216" s="2209"/>
      <c r="F216" s="2209"/>
      <c r="G216" s="2209"/>
      <c r="H216" s="2209"/>
      <c r="I216" s="2209"/>
      <c r="J216" s="2209"/>
      <c r="K216" s="2209"/>
      <c r="L216" s="2209"/>
      <c r="M216" s="2209"/>
      <c r="N216" s="2209"/>
      <c r="O216" s="2209"/>
      <c r="P216" s="2209"/>
      <c r="Q216" s="2209"/>
      <c r="R216" s="2209"/>
    </row>
    <row r="217" spans="1:32" s="203" customFormat="1" x14ac:dyDescent="0.25">
      <c r="A217" s="2209" t="s">
        <v>734</v>
      </c>
      <c r="B217" s="2209"/>
      <c r="C217" s="2209"/>
      <c r="D217" s="2209"/>
      <c r="E217" s="2209"/>
      <c r="F217" s="2209"/>
      <c r="G217" s="2209"/>
      <c r="H217" s="2209"/>
      <c r="I217" s="2209"/>
      <c r="J217" s="2209"/>
      <c r="K217" s="2209"/>
      <c r="L217" s="2209"/>
      <c r="M217" s="2209"/>
      <c r="N217" s="2209"/>
      <c r="O217" s="2209"/>
      <c r="P217" s="2209"/>
      <c r="Q217" s="2209"/>
      <c r="R217" s="2209"/>
      <c r="X217" s="1413"/>
      <c r="Y217" s="1413"/>
      <c r="Z217" s="1413"/>
      <c r="AA217" s="1413"/>
      <c r="AB217" s="1413"/>
      <c r="AC217" s="1413"/>
      <c r="AD217" s="1413"/>
      <c r="AE217" s="1413"/>
      <c r="AF217" s="1413"/>
    </row>
    <row r="218" spans="1:32" s="203" customFormat="1" ht="24.6" customHeight="1" x14ac:dyDescent="0.25">
      <c r="A218" s="2209" t="s">
        <v>735</v>
      </c>
      <c r="B218" s="2209"/>
      <c r="C218" s="2209"/>
      <c r="D218" s="2209"/>
      <c r="E218" s="2209"/>
      <c r="F218" s="2209"/>
      <c r="G218" s="2209"/>
      <c r="H218" s="2209"/>
      <c r="I218" s="2209"/>
      <c r="J218" s="2209"/>
      <c r="K218" s="2209"/>
      <c r="L218" s="2209"/>
      <c r="M218" s="2209"/>
      <c r="N218" s="2209"/>
      <c r="O218" s="2209"/>
      <c r="P218" s="2209"/>
      <c r="Q218" s="2209"/>
      <c r="R218" s="2209"/>
      <c r="X218" s="1413"/>
      <c r="Y218" s="1413"/>
      <c r="Z218" s="1413"/>
      <c r="AA218" s="1413"/>
      <c r="AB218" s="1413"/>
      <c r="AC218" s="1413"/>
      <c r="AD218" s="1413"/>
      <c r="AE218" s="1413"/>
      <c r="AF218" s="1413"/>
    </row>
    <row r="219" spans="1:32" s="203" customFormat="1" ht="24.6" customHeight="1" x14ac:dyDescent="0.25">
      <c r="A219" s="2209" t="s">
        <v>736</v>
      </c>
      <c r="B219" s="2209"/>
      <c r="C219" s="2209"/>
      <c r="D219" s="2209"/>
      <c r="E219" s="2209"/>
      <c r="F219" s="2209"/>
      <c r="G219" s="2209"/>
      <c r="H219" s="2209"/>
      <c r="I219" s="2209"/>
      <c r="J219" s="2209"/>
      <c r="K219" s="2209"/>
      <c r="L219" s="2209"/>
      <c r="M219" s="2209"/>
      <c r="N219" s="2209"/>
      <c r="O219" s="2209"/>
      <c r="P219" s="2209"/>
      <c r="Q219" s="2209"/>
      <c r="R219" s="2209"/>
      <c r="X219" s="1413"/>
      <c r="Y219" s="1413"/>
      <c r="Z219" s="1413"/>
      <c r="AA219" s="1413"/>
      <c r="AB219" s="1413"/>
      <c r="AC219" s="1413"/>
      <c r="AD219" s="1413"/>
      <c r="AE219" s="1413"/>
      <c r="AF219" s="1413"/>
    </row>
  </sheetData>
  <sheetProtection algorithmName="SHA-512" hashValue="MUSOnuB5y1l8VxxRX0sx/htvdltNv0zz4msrgUL1mcV4vmSXH2s59xy6HsomEyimd2pXM69rhgSJGChpmoYzXw==" saltValue="00rczSR6dC6Ooz3O4FYqYw==" spinCount="100000" sheet="1" objects="1" scenarios="1"/>
  <mergeCells count="199">
    <mergeCell ref="A19:R19"/>
    <mergeCell ref="A29:R29"/>
    <mergeCell ref="A32:R32"/>
    <mergeCell ref="B33:K33"/>
    <mergeCell ref="L33:R33"/>
    <mergeCell ref="L134:R134"/>
    <mergeCell ref="B135:K135"/>
    <mergeCell ref="L135:R135"/>
    <mergeCell ref="B137:K137"/>
    <mergeCell ref="B111:K111"/>
    <mergeCell ref="L111:R111"/>
    <mergeCell ref="B112:K112"/>
    <mergeCell ref="L112:R112"/>
    <mergeCell ref="A86:R86"/>
    <mergeCell ref="A96:R96"/>
    <mergeCell ref="A99:R99"/>
    <mergeCell ref="B109:K109"/>
    <mergeCell ref="L109:R109"/>
    <mergeCell ref="B110:K110"/>
    <mergeCell ref="L110:R110"/>
    <mergeCell ref="B103:K103"/>
    <mergeCell ref="L103:R103"/>
    <mergeCell ref="B104:K104"/>
    <mergeCell ref="L104:R104"/>
    <mergeCell ref="A204:R204"/>
    <mergeCell ref="B205:K205"/>
    <mergeCell ref="L107:R107"/>
    <mergeCell ref="B108:K108"/>
    <mergeCell ref="L108:R108"/>
    <mergeCell ref="L188:R188"/>
    <mergeCell ref="B186:K186"/>
    <mergeCell ref="B180:K180"/>
    <mergeCell ref="L180:R180"/>
    <mergeCell ref="B155:K155"/>
    <mergeCell ref="L155:R155"/>
    <mergeCell ref="B156:K156"/>
    <mergeCell ref="L156:R156"/>
    <mergeCell ref="B163:K163"/>
    <mergeCell ref="L185:R185"/>
    <mergeCell ref="L189:R189"/>
    <mergeCell ref="L186:R186"/>
    <mergeCell ref="B157:K157"/>
    <mergeCell ref="L157:R157"/>
    <mergeCell ref="B158:K158"/>
    <mergeCell ref="B159:K159"/>
    <mergeCell ref="B161:K161"/>
    <mergeCell ref="B134:K134"/>
    <mergeCell ref="L137:R137"/>
    <mergeCell ref="B105:K105"/>
    <mergeCell ref="L105:R105"/>
    <mergeCell ref="B106:K106"/>
    <mergeCell ref="L106:R106"/>
    <mergeCell ref="B101:K101"/>
    <mergeCell ref="A191:R191"/>
    <mergeCell ref="A201:R201"/>
    <mergeCell ref="B207:K207"/>
    <mergeCell ref="L207:R207"/>
    <mergeCell ref="B208:K208"/>
    <mergeCell ref="L208:R208"/>
    <mergeCell ref="B212:K212"/>
    <mergeCell ref="L212:R212"/>
    <mergeCell ref="B209:K209"/>
    <mergeCell ref="L209:R209"/>
    <mergeCell ref="B211:K211"/>
    <mergeCell ref="L211:R211"/>
    <mergeCell ref="B210:K210"/>
    <mergeCell ref="L210:R210"/>
    <mergeCell ref="A1:R1"/>
    <mergeCell ref="A114:R114"/>
    <mergeCell ref="A124:R124"/>
    <mergeCell ref="A127:R127"/>
    <mergeCell ref="B128:K128"/>
    <mergeCell ref="L128:R128"/>
    <mergeCell ref="A2:R2"/>
    <mergeCell ref="A12:R12"/>
    <mergeCell ref="A15:R15"/>
    <mergeCell ref="B16:K16"/>
    <mergeCell ref="L16:R16"/>
    <mergeCell ref="B17:K17"/>
    <mergeCell ref="L17:R17"/>
    <mergeCell ref="B18:K18"/>
    <mergeCell ref="L18:R18"/>
    <mergeCell ref="B100:K100"/>
    <mergeCell ref="L101:R101"/>
    <mergeCell ref="B102:K102"/>
    <mergeCell ref="L102:R102"/>
    <mergeCell ref="B107:K107"/>
    <mergeCell ref="A64:R64"/>
    <mergeCell ref="A74:R74"/>
    <mergeCell ref="A77:R77"/>
    <mergeCell ref="B78:K78"/>
    <mergeCell ref="L78:R78"/>
    <mergeCell ref="B85:K85"/>
    <mergeCell ref="L85:R85"/>
    <mergeCell ref="A218:R218"/>
    <mergeCell ref="A219:R219"/>
    <mergeCell ref="A214:R214"/>
    <mergeCell ref="A216:R216"/>
    <mergeCell ref="A217:R217"/>
    <mergeCell ref="B136:K136"/>
    <mergeCell ref="L136:R136"/>
    <mergeCell ref="B138:K138"/>
    <mergeCell ref="L138:R138"/>
    <mergeCell ref="B183:K183"/>
    <mergeCell ref="L183:R183"/>
    <mergeCell ref="A166:R166"/>
    <mergeCell ref="L181:R181"/>
    <mergeCell ref="B181:K181"/>
    <mergeCell ref="B182:K182"/>
    <mergeCell ref="L182:R182"/>
    <mergeCell ref="B184:K184"/>
    <mergeCell ref="B213:K213"/>
    <mergeCell ref="L213:R213"/>
    <mergeCell ref="B206:K206"/>
    <mergeCell ref="L206:R206"/>
    <mergeCell ref="L184:R184"/>
    <mergeCell ref="B185:K185"/>
    <mergeCell ref="L205:R205"/>
    <mergeCell ref="B189:K189"/>
    <mergeCell ref="B83:K83"/>
    <mergeCell ref="L83:R83"/>
    <mergeCell ref="B84:K84"/>
    <mergeCell ref="L84:R84"/>
    <mergeCell ref="B187:K187"/>
    <mergeCell ref="L187:R187"/>
    <mergeCell ref="B188:K188"/>
    <mergeCell ref="L161:R161"/>
    <mergeCell ref="B162:K162"/>
    <mergeCell ref="L162:R162"/>
    <mergeCell ref="A165:R165"/>
    <mergeCell ref="L100:R100"/>
    <mergeCell ref="A140:R140"/>
    <mergeCell ref="A150:R150"/>
    <mergeCell ref="A153:R153"/>
    <mergeCell ref="B154:K154"/>
    <mergeCell ref="L154:R154"/>
    <mergeCell ref="B129:K129"/>
    <mergeCell ref="L129:R129"/>
    <mergeCell ref="B131:K131"/>
    <mergeCell ref="B79:K79"/>
    <mergeCell ref="L79:R79"/>
    <mergeCell ref="B80:K80"/>
    <mergeCell ref="L80:R80"/>
    <mergeCell ref="B81:K81"/>
    <mergeCell ref="L81:R81"/>
    <mergeCell ref="B82:K82"/>
    <mergeCell ref="L82:R82"/>
    <mergeCell ref="A179:R179"/>
    <mergeCell ref="B160:K160"/>
    <mergeCell ref="L160:R160"/>
    <mergeCell ref="B164:K164"/>
    <mergeCell ref="L164:R164"/>
    <mergeCell ref="A176:R176"/>
    <mergeCell ref="L158:R158"/>
    <mergeCell ref="L163:R163"/>
    <mergeCell ref="L159:R159"/>
    <mergeCell ref="L131:R131"/>
    <mergeCell ref="B132:K132"/>
    <mergeCell ref="L132:R132"/>
    <mergeCell ref="B130:K130"/>
    <mergeCell ref="L130:R130"/>
    <mergeCell ref="B133:K133"/>
    <mergeCell ref="L133:R133"/>
    <mergeCell ref="A55:R55"/>
    <mergeCell ref="A58:R58"/>
    <mergeCell ref="B59:K59"/>
    <mergeCell ref="L59:R59"/>
    <mergeCell ref="B62:K62"/>
    <mergeCell ref="L62:R62"/>
    <mergeCell ref="B63:K63"/>
    <mergeCell ref="L63:R63"/>
    <mergeCell ref="B60:K60"/>
    <mergeCell ref="L60:R60"/>
    <mergeCell ref="B61:K61"/>
    <mergeCell ref="L61:R61"/>
    <mergeCell ref="A215:R215"/>
    <mergeCell ref="B41:K41"/>
    <mergeCell ref="B42:K42"/>
    <mergeCell ref="B43:K43"/>
    <mergeCell ref="B44:K44"/>
    <mergeCell ref="L34:R34"/>
    <mergeCell ref="L35:R35"/>
    <mergeCell ref="L38:R38"/>
    <mergeCell ref="L39:R39"/>
    <mergeCell ref="L40:R40"/>
    <mergeCell ref="L41:R41"/>
    <mergeCell ref="L42:R42"/>
    <mergeCell ref="L43:R43"/>
    <mergeCell ref="L44:R44"/>
    <mergeCell ref="L36:R36"/>
    <mergeCell ref="B37:K37"/>
    <mergeCell ref="L37:R37"/>
    <mergeCell ref="B34:K34"/>
    <mergeCell ref="B35:K35"/>
    <mergeCell ref="B36:K36"/>
    <mergeCell ref="B38:K38"/>
    <mergeCell ref="B39:K39"/>
    <mergeCell ref="B40:K40"/>
    <mergeCell ref="A45:R45"/>
  </mergeCells>
  <hyperlinks>
    <hyperlink ref="A217:R217" r:id="rId1" display="https://dcs.az.gov/news/child-fatalities-near-fatalities-information-releases" xr:uid="{00000000-0004-0000-0D00-000000000000}"/>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July 1, 2021 through December 31, 2021</oddHeader>
    <oddFooter>&amp;CPage &amp;P</oddFooter>
  </headerFooter>
  <ignoredErrors>
    <ignoredError sqref="Q121 Q93 Q7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L82"/>
  <sheetViews>
    <sheetView showGridLines="0" topLeftCell="A2" zoomScaleNormal="100" workbookViewId="0">
      <selection activeCell="Q17" sqref="Q17"/>
    </sheetView>
  </sheetViews>
  <sheetFormatPr defaultColWidth="8.85546875" defaultRowHeight="15" x14ac:dyDescent="0.25"/>
  <cols>
    <col min="1" max="1" width="18.42578125" customWidth="1"/>
    <col min="2" max="16" width="6.140625" customWidth="1"/>
    <col min="17" max="17" width="6.85546875" bestFit="1" customWidth="1"/>
    <col min="18" max="18" width="6.85546875" customWidth="1"/>
    <col min="20" max="37" width="8.85546875" style="86"/>
  </cols>
  <sheetData>
    <row r="1" spans="1:37" s="203" customFormat="1" ht="15.75" hidden="1" thickBot="1" x14ac:dyDescent="0.3">
      <c r="T1" s="86"/>
      <c r="U1" s="86"/>
      <c r="V1" s="86"/>
      <c r="W1" s="86"/>
      <c r="X1" s="86"/>
      <c r="Y1" s="86"/>
      <c r="Z1" s="86"/>
      <c r="AA1" s="86"/>
      <c r="AB1" s="86"/>
      <c r="AC1" s="86"/>
      <c r="AD1" s="86"/>
      <c r="AE1" s="86"/>
      <c r="AF1" s="86"/>
      <c r="AG1" s="86"/>
      <c r="AH1" s="86"/>
      <c r="AI1" s="86"/>
      <c r="AJ1" s="86"/>
      <c r="AK1" s="86"/>
    </row>
    <row r="2" spans="1:37" s="203" customFormat="1" ht="19.5" thickBot="1" x14ac:dyDescent="0.35">
      <c r="A2" s="2147" t="s">
        <v>260</v>
      </c>
      <c r="B2" s="2148"/>
      <c r="C2" s="2148"/>
      <c r="D2" s="2148"/>
      <c r="E2" s="2148"/>
      <c r="F2" s="2148"/>
      <c r="G2" s="2148"/>
      <c r="H2" s="2148"/>
      <c r="I2" s="2148"/>
      <c r="J2" s="2148"/>
      <c r="K2" s="2148"/>
      <c r="L2" s="2148"/>
      <c r="M2" s="2148"/>
      <c r="N2" s="2148"/>
      <c r="O2" s="2148"/>
      <c r="P2" s="2148"/>
      <c r="Q2" s="2148"/>
      <c r="R2" s="2149"/>
      <c r="S2" s="29"/>
      <c r="T2" s="86"/>
      <c r="U2" s="86"/>
      <c r="V2" s="86"/>
      <c r="W2" s="86"/>
      <c r="X2" s="86"/>
      <c r="Y2" s="86"/>
      <c r="Z2" s="86"/>
      <c r="AA2" s="86"/>
      <c r="AB2" s="86"/>
      <c r="AC2" s="86"/>
      <c r="AD2" s="86"/>
      <c r="AE2" s="86"/>
      <c r="AF2" s="86"/>
      <c r="AG2" s="86"/>
      <c r="AH2" s="86"/>
      <c r="AI2" s="86"/>
      <c r="AJ2" s="86"/>
      <c r="AK2" s="86"/>
    </row>
    <row r="3" spans="1:37" s="203" customFormat="1" ht="15.75" hidden="1" thickBot="1" x14ac:dyDescent="0.3">
      <c r="A3" s="2263" t="s">
        <v>848</v>
      </c>
      <c r="B3" s="2264"/>
      <c r="C3" s="2264"/>
      <c r="D3" s="2264"/>
      <c r="E3" s="2264"/>
      <c r="F3" s="2264"/>
      <c r="G3" s="2264"/>
      <c r="H3" s="2264"/>
      <c r="I3" s="2264"/>
      <c r="J3" s="2264"/>
      <c r="K3" s="2264"/>
      <c r="L3" s="2264"/>
      <c r="M3" s="2264"/>
      <c r="N3" s="2264"/>
      <c r="O3" s="2264"/>
      <c r="P3" s="2264"/>
      <c r="Q3" s="2264"/>
      <c r="R3" s="2265"/>
      <c r="T3" s="86"/>
      <c r="U3" s="86"/>
      <c r="V3" s="86"/>
      <c r="W3" s="86"/>
      <c r="X3" s="86"/>
      <c r="Y3" s="86"/>
      <c r="Z3" s="86"/>
      <c r="AA3" s="86"/>
      <c r="AB3" s="86"/>
      <c r="AC3" s="86"/>
      <c r="AD3" s="86"/>
      <c r="AE3" s="86"/>
      <c r="AF3" s="86"/>
      <c r="AG3" s="86"/>
      <c r="AH3" s="86"/>
      <c r="AI3" s="86"/>
      <c r="AJ3" s="86"/>
      <c r="AK3" s="86"/>
    </row>
    <row r="4" spans="1:37" s="32" customFormat="1" ht="59.25" hidden="1" thickBot="1" x14ac:dyDescent="0.3">
      <c r="A4" s="723"/>
      <c r="B4" s="725" t="s">
        <v>80</v>
      </c>
      <c r="C4" s="726" t="s">
        <v>81</v>
      </c>
      <c r="D4" s="726" t="s">
        <v>82</v>
      </c>
      <c r="E4" s="726" t="s">
        <v>83</v>
      </c>
      <c r="F4" s="726" t="s">
        <v>84</v>
      </c>
      <c r="G4" s="726" t="s">
        <v>85</v>
      </c>
      <c r="H4" s="726" t="s">
        <v>86</v>
      </c>
      <c r="I4" s="726" t="s">
        <v>87</v>
      </c>
      <c r="J4" s="726" t="s">
        <v>88</v>
      </c>
      <c r="K4" s="726" t="s">
        <v>89</v>
      </c>
      <c r="L4" s="726" t="s">
        <v>90</v>
      </c>
      <c r="M4" s="726" t="s">
        <v>91</v>
      </c>
      <c r="N4" s="726" t="s">
        <v>92</v>
      </c>
      <c r="O4" s="726" t="s">
        <v>93</v>
      </c>
      <c r="P4" s="728" t="s">
        <v>94</v>
      </c>
      <c r="Q4" s="76" t="s">
        <v>95</v>
      </c>
      <c r="R4" s="735" t="s">
        <v>96</v>
      </c>
      <c r="T4" s="1311"/>
      <c r="U4" s="1311"/>
      <c r="V4" s="1311"/>
      <c r="W4" s="1311"/>
      <c r="X4" s="1311"/>
      <c r="Y4" s="1311"/>
      <c r="Z4" s="1311"/>
      <c r="AA4" s="1311"/>
      <c r="AB4" s="1311"/>
      <c r="AC4" s="1311"/>
      <c r="AD4" s="1311"/>
      <c r="AE4" s="1311"/>
      <c r="AF4" s="1311"/>
      <c r="AG4" s="1311"/>
      <c r="AH4" s="1311"/>
      <c r="AI4" s="1311"/>
      <c r="AJ4" s="1311"/>
      <c r="AK4" s="1311"/>
    </row>
    <row r="5" spans="1:37" s="203" customFormat="1" hidden="1" x14ac:dyDescent="0.25">
      <c r="A5" s="173" t="s">
        <v>182</v>
      </c>
      <c r="B5" s="1543"/>
      <c r="C5" s="1544"/>
      <c r="D5" s="1544"/>
      <c r="E5" s="1544"/>
      <c r="F5" s="1544"/>
      <c r="G5" s="1544"/>
      <c r="H5" s="1544"/>
      <c r="I5" s="969"/>
      <c r="J5" s="1544"/>
      <c r="K5" s="1544"/>
      <c r="L5" s="1544"/>
      <c r="M5" s="1544"/>
      <c r="N5" s="1544"/>
      <c r="O5" s="1544"/>
      <c r="P5" s="1579"/>
      <c r="Q5" s="740">
        <f t="shared" ref="Q5:Q10" si="0">SUM(B5:P5)</f>
        <v>0</v>
      </c>
      <c r="R5" s="736" t="e">
        <f>SUM(Q5/Q9)</f>
        <v>#DIV/0!</v>
      </c>
      <c r="T5" s="86"/>
      <c r="U5" s="86"/>
      <c r="V5" s="86"/>
      <c r="W5" s="86"/>
      <c r="X5" s="86"/>
      <c r="Y5" s="86"/>
      <c r="Z5" s="86"/>
      <c r="AA5" s="86"/>
      <c r="AB5" s="86"/>
      <c r="AC5" s="86"/>
      <c r="AD5" s="86"/>
      <c r="AE5" s="86"/>
      <c r="AF5" s="86"/>
      <c r="AG5" s="86"/>
      <c r="AH5" s="86"/>
      <c r="AI5" s="86"/>
      <c r="AJ5" s="86"/>
      <c r="AK5" s="86"/>
    </row>
    <row r="6" spans="1:37" s="203" customFormat="1" hidden="1" x14ac:dyDescent="0.25">
      <c r="A6" s="174" t="s">
        <v>183</v>
      </c>
      <c r="B6" s="1580"/>
      <c r="C6" s="1581"/>
      <c r="D6" s="1581"/>
      <c r="E6" s="1581"/>
      <c r="F6" s="1581"/>
      <c r="G6" s="1581"/>
      <c r="H6" s="1581"/>
      <c r="I6" s="973"/>
      <c r="J6" s="1581"/>
      <c r="K6" s="1581"/>
      <c r="L6" s="1581"/>
      <c r="M6" s="1581"/>
      <c r="N6" s="1581"/>
      <c r="O6" s="1581"/>
      <c r="P6" s="1582"/>
      <c r="Q6" s="741">
        <f t="shared" si="0"/>
        <v>0</v>
      </c>
      <c r="R6" s="737" t="e">
        <f>SUM(Q6/Q9)</f>
        <v>#DIV/0!</v>
      </c>
      <c r="T6" s="86"/>
      <c r="U6" s="86"/>
      <c r="V6" s="86"/>
      <c r="W6" s="86"/>
      <c r="X6" s="86"/>
      <c r="Y6" s="86"/>
      <c r="Z6" s="86"/>
      <c r="AA6" s="86"/>
      <c r="AB6" s="86"/>
      <c r="AC6" s="86"/>
      <c r="AD6" s="86"/>
      <c r="AE6" s="86"/>
      <c r="AF6" s="86"/>
      <c r="AG6" s="86"/>
      <c r="AH6" s="86"/>
      <c r="AI6" s="86"/>
      <c r="AJ6" s="86"/>
      <c r="AK6" s="86"/>
    </row>
    <row r="7" spans="1:37" s="203" customFormat="1" ht="25.5" hidden="1" x14ac:dyDescent="0.25">
      <c r="A7" s="174" t="s">
        <v>268</v>
      </c>
      <c r="B7" s="1583"/>
      <c r="C7" s="1584"/>
      <c r="D7" s="1584"/>
      <c r="E7" s="1584"/>
      <c r="F7" s="1584"/>
      <c r="G7" s="1584"/>
      <c r="H7" s="1584"/>
      <c r="I7" s="1584"/>
      <c r="J7" s="1584"/>
      <c r="K7" s="1584"/>
      <c r="L7" s="1584"/>
      <c r="M7" s="1584"/>
      <c r="N7" s="1584"/>
      <c r="O7" s="1584"/>
      <c r="P7" s="1585"/>
      <c r="Q7" s="741">
        <f t="shared" si="0"/>
        <v>0</v>
      </c>
      <c r="R7" s="737" t="e">
        <f>SUM(Q7/Q9)</f>
        <v>#DIV/0!</v>
      </c>
      <c r="T7" s="86"/>
      <c r="U7" s="86"/>
      <c r="V7" s="86"/>
      <c r="W7" s="86"/>
      <c r="X7" s="86"/>
      <c r="Y7" s="86"/>
      <c r="Z7" s="86"/>
      <c r="AA7" s="86"/>
      <c r="AB7" s="86"/>
      <c r="AC7" s="86"/>
      <c r="AD7" s="86"/>
      <c r="AE7" s="86"/>
      <c r="AF7" s="86"/>
      <c r="AG7" s="86"/>
      <c r="AH7" s="86"/>
      <c r="AI7" s="86"/>
      <c r="AJ7" s="86"/>
      <c r="AK7" s="86"/>
    </row>
    <row r="8" spans="1:37" s="203" customFormat="1" ht="15.75" hidden="1" thickBot="1" x14ac:dyDescent="0.3">
      <c r="A8" s="175" t="s">
        <v>184</v>
      </c>
      <c r="B8" s="1586"/>
      <c r="C8" s="1587"/>
      <c r="D8" s="1587"/>
      <c r="E8" s="1587"/>
      <c r="F8" s="1587"/>
      <c r="G8" s="1587"/>
      <c r="H8" s="1587"/>
      <c r="I8" s="976"/>
      <c r="J8" s="1587"/>
      <c r="K8" s="1587"/>
      <c r="L8" s="1587"/>
      <c r="M8" s="1587"/>
      <c r="N8" s="1587"/>
      <c r="O8" s="1587"/>
      <c r="P8" s="1588"/>
      <c r="Q8" s="742">
        <f t="shared" si="0"/>
        <v>0</v>
      </c>
      <c r="R8" s="738" t="e">
        <f>SUM(Q8/Q9)</f>
        <v>#DIV/0!</v>
      </c>
      <c r="T8" s="86"/>
      <c r="U8" s="86"/>
      <c r="V8" s="86"/>
      <c r="W8" s="86"/>
      <c r="X8" s="86"/>
      <c r="Y8" s="86"/>
      <c r="Z8" s="86"/>
      <c r="AA8" s="86"/>
      <c r="AB8" s="86"/>
      <c r="AC8" s="86"/>
      <c r="AD8" s="86"/>
      <c r="AE8" s="86"/>
      <c r="AF8" s="86"/>
      <c r="AG8" s="86"/>
      <c r="AH8" s="86"/>
      <c r="AI8" s="86"/>
      <c r="AJ8" s="86"/>
      <c r="AK8" s="86"/>
    </row>
    <row r="9" spans="1:37" s="203" customFormat="1" ht="16.5" hidden="1" thickTop="1" thickBot="1" x14ac:dyDescent="0.3">
      <c r="A9" s="176" t="s">
        <v>26</v>
      </c>
      <c r="B9" s="219">
        <f t="shared" ref="B9:P9" si="1">SUM(B5:B8)</f>
        <v>0</v>
      </c>
      <c r="C9" s="239">
        <f t="shared" si="1"/>
        <v>0</v>
      </c>
      <c r="D9" s="239">
        <f t="shared" si="1"/>
        <v>0</v>
      </c>
      <c r="E9" s="239">
        <f t="shared" si="1"/>
        <v>0</v>
      </c>
      <c r="F9" s="239">
        <f t="shared" si="1"/>
        <v>0</v>
      </c>
      <c r="G9" s="239">
        <f t="shared" si="1"/>
        <v>0</v>
      </c>
      <c r="H9" s="239">
        <f t="shared" si="1"/>
        <v>0</v>
      </c>
      <c r="I9" s="239">
        <f t="shared" si="1"/>
        <v>0</v>
      </c>
      <c r="J9" s="239">
        <f t="shared" si="1"/>
        <v>0</v>
      </c>
      <c r="K9" s="239">
        <f t="shared" si="1"/>
        <v>0</v>
      </c>
      <c r="L9" s="239">
        <f t="shared" si="1"/>
        <v>0</v>
      </c>
      <c r="M9" s="239">
        <f t="shared" si="1"/>
        <v>0</v>
      </c>
      <c r="N9" s="239">
        <f t="shared" si="1"/>
        <v>0</v>
      </c>
      <c r="O9" s="239">
        <f t="shared" si="1"/>
        <v>0</v>
      </c>
      <c r="P9" s="733">
        <f t="shared" si="1"/>
        <v>0</v>
      </c>
      <c r="Q9" s="743">
        <f t="shared" si="0"/>
        <v>0</v>
      </c>
      <c r="R9" s="341" t="e">
        <f>SUM(R5:R8)</f>
        <v>#DIV/0!</v>
      </c>
      <c r="T9" s="86"/>
      <c r="U9" s="86"/>
      <c r="V9" s="86"/>
      <c r="W9" s="86"/>
      <c r="X9" s="86"/>
      <c r="Y9" s="86"/>
      <c r="Z9" s="86"/>
      <c r="AA9" s="86"/>
      <c r="AB9" s="86"/>
      <c r="AC9" s="86"/>
      <c r="AD9" s="86"/>
      <c r="AE9" s="86"/>
      <c r="AF9" s="86"/>
      <c r="AG9" s="86"/>
      <c r="AH9" s="86"/>
      <c r="AI9" s="86"/>
      <c r="AJ9" s="86"/>
      <c r="AK9" s="86"/>
    </row>
    <row r="10" spans="1:37" s="203" customFormat="1" ht="15.75" hidden="1" thickBot="1" x14ac:dyDescent="0.3">
      <c r="A10" s="93" t="s">
        <v>132</v>
      </c>
      <c r="B10" s="266" t="e">
        <f>SUM(B9/Q9)</f>
        <v>#DIV/0!</v>
      </c>
      <c r="C10" s="267" t="e">
        <f>SUM(C9/Q9)</f>
        <v>#DIV/0!</v>
      </c>
      <c r="D10" s="267" t="e">
        <f>SUM(D9/Q9)</f>
        <v>#DIV/0!</v>
      </c>
      <c r="E10" s="267" t="e">
        <f>SUM(E9/Q9)</f>
        <v>#DIV/0!</v>
      </c>
      <c r="F10" s="267" t="e">
        <f>SUM(F9/Q9)</f>
        <v>#DIV/0!</v>
      </c>
      <c r="G10" s="267" t="e">
        <f>SUM(G9/Q9)</f>
        <v>#DIV/0!</v>
      </c>
      <c r="H10" s="267" t="e">
        <f>SUM(H9/Q9)</f>
        <v>#DIV/0!</v>
      </c>
      <c r="I10" s="267" t="e">
        <f>SUM(I9/Q9)</f>
        <v>#DIV/0!</v>
      </c>
      <c r="J10" s="267" t="e">
        <f>SUM(J9/Q9)</f>
        <v>#DIV/0!</v>
      </c>
      <c r="K10" s="267" t="e">
        <f>SUM(K9/Q9)</f>
        <v>#DIV/0!</v>
      </c>
      <c r="L10" s="267" t="e">
        <f>SUM(L9/Q9)</f>
        <v>#DIV/0!</v>
      </c>
      <c r="M10" s="267" t="e">
        <f>SUM(M9/Q9)</f>
        <v>#DIV/0!</v>
      </c>
      <c r="N10" s="267" t="e">
        <f>SUM(N9/Q9)</f>
        <v>#DIV/0!</v>
      </c>
      <c r="O10" s="267" t="e">
        <f>SUM(O9/Q9)</f>
        <v>#DIV/0!</v>
      </c>
      <c r="P10" s="734" t="e">
        <f>SUM(P9/Q9)</f>
        <v>#DIV/0!</v>
      </c>
      <c r="Q10" s="744" t="e">
        <f t="shared" si="0"/>
        <v>#DIV/0!</v>
      </c>
      <c r="R10" s="739"/>
      <c r="T10" s="86"/>
      <c r="U10" s="86"/>
      <c r="V10" s="86"/>
      <c r="W10" s="86"/>
      <c r="X10" s="86"/>
      <c r="Y10" s="86"/>
      <c r="Z10" s="86"/>
      <c r="AA10" s="86"/>
      <c r="AB10" s="86"/>
      <c r="AC10" s="86"/>
      <c r="AD10" s="86"/>
      <c r="AE10" s="86"/>
      <c r="AF10" s="86"/>
      <c r="AG10" s="86"/>
      <c r="AH10" s="86"/>
      <c r="AI10" s="86"/>
      <c r="AJ10" s="86"/>
      <c r="AK10" s="86"/>
    </row>
    <row r="11" spans="1:37" s="1413" customFormat="1" ht="15.75" thickBot="1" x14ac:dyDescent="0.3">
      <c r="A11" s="2263" t="s">
        <v>906</v>
      </c>
      <c r="B11" s="2264"/>
      <c r="C11" s="2264"/>
      <c r="D11" s="2264"/>
      <c r="E11" s="2264"/>
      <c r="F11" s="2264"/>
      <c r="G11" s="2264"/>
      <c r="H11" s="2264"/>
      <c r="I11" s="2264"/>
      <c r="J11" s="2264"/>
      <c r="K11" s="2264"/>
      <c r="L11" s="2264"/>
      <c r="M11" s="2264"/>
      <c r="N11" s="2264"/>
      <c r="O11" s="2264"/>
      <c r="P11" s="2264"/>
      <c r="Q11" s="2264"/>
      <c r="R11" s="2265"/>
      <c r="T11" s="86"/>
      <c r="U11" s="86"/>
      <c r="V11" s="86"/>
      <c r="W11" s="86"/>
      <c r="X11" s="86"/>
      <c r="Y11" s="86"/>
      <c r="Z11" s="86"/>
      <c r="AA11" s="86"/>
      <c r="AB11" s="86"/>
      <c r="AC11" s="86"/>
      <c r="AD11" s="86"/>
      <c r="AE11" s="86"/>
      <c r="AF11" s="86"/>
      <c r="AG11" s="86"/>
      <c r="AH11" s="86"/>
      <c r="AI11" s="86"/>
      <c r="AJ11" s="86"/>
      <c r="AK11" s="86"/>
    </row>
    <row r="12" spans="1:37" s="32" customFormat="1" ht="59.25" thickBot="1" x14ac:dyDescent="0.3">
      <c r="A12" s="723"/>
      <c r="B12" s="725" t="s">
        <v>80</v>
      </c>
      <c r="C12" s="726" t="s">
        <v>81</v>
      </c>
      <c r="D12" s="726" t="s">
        <v>82</v>
      </c>
      <c r="E12" s="726" t="s">
        <v>83</v>
      </c>
      <c r="F12" s="726" t="s">
        <v>84</v>
      </c>
      <c r="G12" s="726" t="s">
        <v>85</v>
      </c>
      <c r="H12" s="726" t="s">
        <v>86</v>
      </c>
      <c r="I12" s="726" t="s">
        <v>87</v>
      </c>
      <c r="J12" s="726" t="s">
        <v>88</v>
      </c>
      <c r="K12" s="726" t="s">
        <v>89</v>
      </c>
      <c r="L12" s="726" t="s">
        <v>90</v>
      </c>
      <c r="M12" s="726" t="s">
        <v>91</v>
      </c>
      <c r="N12" s="726" t="s">
        <v>92</v>
      </c>
      <c r="O12" s="726" t="s">
        <v>93</v>
      </c>
      <c r="P12" s="728" t="s">
        <v>94</v>
      </c>
      <c r="Q12" s="76" t="s">
        <v>95</v>
      </c>
      <c r="R12" s="735" t="s">
        <v>96</v>
      </c>
      <c r="T12" s="1311"/>
      <c r="U12" s="1311"/>
      <c r="V12" s="1311"/>
      <c r="W12" s="1311"/>
      <c r="X12" s="1311"/>
      <c r="Y12" s="1311"/>
      <c r="Z12" s="1311"/>
      <c r="AA12" s="1311"/>
      <c r="AB12" s="1311"/>
      <c r="AC12" s="1311"/>
      <c r="AD12" s="1311"/>
      <c r="AE12" s="1311"/>
      <c r="AF12" s="1311"/>
      <c r="AG12" s="1311"/>
      <c r="AH12" s="1311"/>
      <c r="AI12" s="1311"/>
      <c r="AJ12" s="1311"/>
      <c r="AK12" s="1311"/>
    </row>
    <row r="13" spans="1:37" s="1413" customFormat="1" ht="25.35" customHeight="1" x14ac:dyDescent="0.25">
      <c r="A13" s="173" t="s">
        <v>182</v>
      </c>
      <c r="B13" s="363">
        <v>1</v>
      </c>
      <c r="C13" s="364">
        <v>44</v>
      </c>
      <c r="D13" s="364">
        <v>39</v>
      </c>
      <c r="E13" s="364">
        <v>52</v>
      </c>
      <c r="F13" s="364">
        <v>10</v>
      </c>
      <c r="G13" s="364">
        <v>0</v>
      </c>
      <c r="H13" s="364">
        <v>0</v>
      </c>
      <c r="I13" s="365">
        <v>922</v>
      </c>
      <c r="J13" s="364">
        <v>149</v>
      </c>
      <c r="K13" s="364">
        <v>23</v>
      </c>
      <c r="L13" s="364">
        <v>379</v>
      </c>
      <c r="M13" s="364">
        <v>168</v>
      </c>
      <c r="N13" s="364">
        <v>13</v>
      </c>
      <c r="O13" s="364">
        <v>82</v>
      </c>
      <c r="P13" s="729">
        <v>1</v>
      </c>
      <c r="Q13" s="740">
        <f t="shared" ref="Q13:Q18" si="2">SUM(B13:P13)</f>
        <v>1883</v>
      </c>
      <c r="R13" s="736">
        <f>SUM(Q13/Q17)</f>
        <v>0.98845144356955383</v>
      </c>
      <c r="T13" s="86"/>
      <c r="U13" s="86"/>
      <c r="V13" s="86"/>
      <c r="W13" s="86"/>
      <c r="X13" s="86"/>
      <c r="Y13" s="86"/>
      <c r="Z13" s="86"/>
      <c r="AA13" s="86"/>
      <c r="AB13" s="86"/>
      <c r="AC13" s="86"/>
      <c r="AD13" s="86"/>
      <c r="AE13" s="86"/>
      <c r="AF13" s="86"/>
      <c r="AG13" s="86"/>
      <c r="AH13" s="86"/>
      <c r="AI13" s="86"/>
      <c r="AJ13" s="86"/>
      <c r="AK13" s="86"/>
    </row>
    <row r="14" spans="1:37" s="1413" customFormat="1" ht="25.35" customHeight="1" x14ac:dyDescent="0.25">
      <c r="A14" s="174" t="s">
        <v>183</v>
      </c>
      <c r="B14" s="367">
        <v>0</v>
      </c>
      <c r="C14" s="368">
        <v>0</v>
      </c>
      <c r="D14" s="368">
        <v>0</v>
      </c>
      <c r="E14" s="368">
        <v>0</v>
      </c>
      <c r="F14" s="368">
        <v>0</v>
      </c>
      <c r="G14" s="368">
        <v>0</v>
      </c>
      <c r="H14" s="368">
        <v>0</v>
      </c>
      <c r="I14" s="369">
        <v>2</v>
      </c>
      <c r="J14" s="368">
        <v>2</v>
      </c>
      <c r="K14" s="368">
        <v>0</v>
      </c>
      <c r="L14" s="368">
        <v>4</v>
      </c>
      <c r="M14" s="368">
        <v>3</v>
      </c>
      <c r="N14" s="368">
        <v>0</v>
      </c>
      <c r="O14" s="368">
        <v>0</v>
      </c>
      <c r="P14" s="730">
        <v>0</v>
      </c>
      <c r="Q14" s="741">
        <f t="shared" si="2"/>
        <v>11</v>
      </c>
      <c r="R14" s="737">
        <f>SUM(Q14/Q17)</f>
        <v>5.774278215223097E-3</v>
      </c>
      <c r="T14" s="86"/>
      <c r="U14" s="86"/>
      <c r="V14" s="86"/>
      <c r="W14" s="86"/>
      <c r="X14" s="86"/>
      <c r="Y14" s="86"/>
      <c r="Z14" s="86"/>
      <c r="AA14" s="86"/>
      <c r="AB14" s="86"/>
      <c r="AC14" s="86"/>
      <c r="AD14" s="86"/>
      <c r="AE14" s="86"/>
      <c r="AF14" s="86"/>
      <c r="AG14" s="86"/>
      <c r="AH14" s="86"/>
      <c r="AI14" s="86"/>
      <c r="AJ14" s="86"/>
      <c r="AK14" s="86"/>
    </row>
    <row r="15" spans="1:37" s="1413" customFormat="1" ht="25.35" customHeight="1" x14ac:dyDescent="0.25">
      <c r="A15" s="174" t="s">
        <v>268</v>
      </c>
      <c r="B15" s="502">
        <v>0</v>
      </c>
      <c r="C15" s="503">
        <v>0</v>
      </c>
      <c r="D15" s="503">
        <v>0</v>
      </c>
      <c r="E15" s="503">
        <v>0</v>
      </c>
      <c r="F15" s="503">
        <v>0</v>
      </c>
      <c r="G15" s="503">
        <v>0</v>
      </c>
      <c r="H15" s="503">
        <v>0</v>
      </c>
      <c r="I15" s="503">
        <v>0</v>
      </c>
      <c r="J15" s="503">
        <v>0</v>
      </c>
      <c r="K15" s="503">
        <v>0</v>
      </c>
      <c r="L15" s="503">
        <v>0</v>
      </c>
      <c r="M15" s="503">
        <v>0</v>
      </c>
      <c r="N15" s="503">
        <v>0</v>
      </c>
      <c r="O15" s="503">
        <v>0</v>
      </c>
      <c r="P15" s="731">
        <v>0</v>
      </c>
      <c r="Q15" s="741">
        <f t="shared" si="2"/>
        <v>0</v>
      </c>
      <c r="R15" s="737">
        <f>SUM(Q15/Q17)</f>
        <v>0</v>
      </c>
      <c r="T15" s="86"/>
      <c r="U15" s="86"/>
      <c r="V15" s="86"/>
      <c r="W15" s="86"/>
      <c r="X15" s="86"/>
      <c r="Y15" s="86"/>
      <c r="Z15" s="86"/>
      <c r="AA15" s="86"/>
      <c r="AB15" s="86"/>
      <c r="AC15" s="86"/>
      <c r="AD15" s="86"/>
      <c r="AE15" s="86"/>
      <c r="AF15" s="86"/>
      <c r="AG15" s="86"/>
      <c r="AH15" s="86"/>
      <c r="AI15" s="86"/>
      <c r="AJ15" s="86"/>
      <c r="AK15" s="86"/>
    </row>
    <row r="16" spans="1:37" s="1413" customFormat="1" ht="25.35" customHeight="1" thickBot="1" x14ac:dyDescent="0.3">
      <c r="A16" s="175" t="s">
        <v>184</v>
      </c>
      <c r="B16" s="504">
        <v>0</v>
      </c>
      <c r="C16" s="505">
        <v>0</v>
      </c>
      <c r="D16" s="505">
        <v>0</v>
      </c>
      <c r="E16" s="505">
        <v>0</v>
      </c>
      <c r="F16" s="505">
        <v>0</v>
      </c>
      <c r="G16" s="505">
        <v>0</v>
      </c>
      <c r="H16" s="505">
        <v>0</v>
      </c>
      <c r="I16" s="431">
        <v>4</v>
      </c>
      <c r="J16" s="505">
        <v>0</v>
      </c>
      <c r="K16" s="505">
        <v>0</v>
      </c>
      <c r="L16" s="505">
        <v>4</v>
      </c>
      <c r="M16" s="505">
        <v>3</v>
      </c>
      <c r="N16" s="505">
        <v>0</v>
      </c>
      <c r="O16" s="505">
        <v>0</v>
      </c>
      <c r="P16" s="732">
        <v>0</v>
      </c>
      <c r="Q16" s="742">
        <f t="shared" si="2"/>
        <v>11</v>
      </c>
      <c r="R16" s="738">
        <f>SUM(Q16/Q17)</f>
        <v>5.774278215223097E-3</v>
      </c>
      <c r="T16" s="86"/>
      <c r="U16" s="86"/>
      <c r="V16" s="86"/>
      <c r="W16" s="86"/>
      <c r="X16" s="86"/>
      <c r="Y16" s="86"/>
      <c r="Z16" s="86"/>
      <c r="AA16" s="86"/>
      <c r="AB16" s="86"/>
      <c r="AC16" s="86"/>
      <c r="AD16" s="86"/>
      <c r="AE16" s="86"/>
      <c r="AF16" s="86"/>
      <c r="AG16" s="86"/>
      <c r="AH16" s="86"/>
      <c r="AI16" s="86"/>
      <c r="AJ16" s="86"/>
      <c r="AK16" s="86"/>
    </row>
    <row r="17" spans="1:37" s="1413" customFormat="1" ht="25.35" customHeight="1" thickTop="1" thickBot="1" x14ac:dyDescent="0.3">
      <c r="A17" s="176" t="s">
        <v>26</v>
      </c>
      <c r="B17" s="219">
        <f t="shared" ref="B17:P17" si="3">SUM(B13:B16)</f>
        <v>1</v>
      </c>
      <c r="C17" s="239">
        <f t="shared" si="3"/>
        <v>44</v>
      </c>
      <c r="D17" s="239">
        <f t="shared" si="3"/>
        <v>39</v>
      </c>
      <c r="E17" s="239">
        <f t="shared" si="3"/>
        <v>52</v>
      </c>
      <c r="F17" s="239">
        <f t="shared" si="3"/>
        <v>10</v>
      </c>
      <c r="G17" s="239">
        <f t="shared" si="3"/>
        <v>0</v>
      </c>
      <c r="H17" s="239">
        <f t="shared" si="3"/>
        <v>0</v>
      </c>
      <c r="I17" s="239">
        <f t="shared" si="3"/>
        <v>928</v>
      </c>
      <c r="J17" s="239">
        <f t="shared" si="3"/>
        <v>151</v>
      </c>
      <c r="K17" s="239">
        <f t="shared" si="3"/>
        <v>23</v>
      </c>
      <c r="L17" s="239">
        <f t="shared" si="3"/>
        <v>387</v>
      </c>
      <c r="M17" s="239">
        <f t="shared" si="3"/>
        <v>174</v>
      </c>
      <c r="N17" s="239">
        <f t="shared" si="3"/>
        <v>13</v>
      </c>
      <c r="O17" s="239">
        <f t="shared" si="3"/>
        <v>82</v>
      </c>
      <c r="P17" s="733">
        <f t="shared" si="3"/>
        <v>1</v>
      </c>
      <c r="Q17" s="743">
        <f t="shared" si="2"/>
        <v>1905</v>
      </c>
      <c r="R17" s="341">
        <f>SUM(R13:R16)</f>
        <v>1</v>
      </c>
      <c r="T17" s="86"/>
      <c r="U17" s="86"/>
      <c r="V17" s="86"/>
      <c r="W17" s="86"/>
      <c r="X17" s="86"/>
      <c r="Y17" s="86"/>
      <c r="Z17" s="86"/>
      <c r="AA17" s="86"/>
      <c r="AB17" s="86"/>
      <c r="AC17" s="86"/>
      <c r="AD17" s="86"/>
      <c r="AE17" s="86"/>
      <c r="AF17" s="86"/>
      <c r="AG17" s="86"/>
      <c r="AH17" s="86"/>
      <c r="AI17" s="86"/>
      <c r="AJ17" s="86"/>
      <c r="AK17" s="86"/>
    </row>
    <row r="18" spans="1:37" s="1413" customFormat="1" ht="25.35" customHeight="1" thickBot="1" x14ac:dyDescent="0.3">
      <c r="A18" s="93" t="s">
        <v>132</v>
      </c>
      <c r="B18" s="266">
        <f>SUM(B17/Q17)</f>
        <v>5.2493438320209973E-4</v>
      </c>
      <c r="C18" s="267">
        <f>SUM(C17/Q17)</f>
        <v>2.3097112860892388E-2</v>
      </c>
      <c r="D18" s="267">
        <f>SUM(D17/Q17)</f>
        <v>2.0472440944881889E-2</v>
      </c>
      <c r="E18" s="267">
        <f>SUM(E17/Q17)</f>
        <v>2.7296587926509186E-2</v>
      </c>
      <c r="F18" s="267">
        <f>SUM(F17/Q17)</f>
        <v>5.2493438320209973E-3</v>
      </c>
      <c r="G18" s="267">
        <f>SUM(G17/Q17)</f>
        <v>0</v>
      </c>
      <c r="H18" s="267">
        <f>SUM(H17/Q17)</f>
        <v>0</v>
      </c>
      <c r="I18" s="267">
        <f>SUM(I17/Q17)</f>
        <v>0.48713910761154855</v>
      </c>
      <c r="J18" s="267">
        <f>SUM(J17/Q17)</f>
        <v>7.9265091863517059E-2</v>
      </c>
      <c r="K18" s="267">
        <f>SUM(K17/Q17)</f>
        <v>1.2073490813648294E-2</v>
      </c>
      <c r="L18" s="267">
        <f>SUM(L17/Q17)</f>
        <v>0.20314960629921261</v>
      </c>
      <c r="M18" s="267">
        <f>SUM(M17/Q17)</f>
        <v>9.1338582677165353E-2</v>
      </c>
      <c r="N18" s="267">
        <f>SUM(N17/Q17)</f>
        <v>6.8241469816272965E-3</v>
      </c>
      <c r="O18" s="267">
        <f>SUM(O17/Q17)</f>
        <v>4.3044619422572178E-2</v>
      </c>
      <c r="P18" s="734">
        <f>SUM(P17/Q17)</f>
        <v>5.2493438320209973E-4</v>
      </c>
      <c r="Q18" s="744">
        <f t="shared" si="2"/>
        <v>1</v>
      </c>
      <c r="R18" s="739"/>
      <c r="T18" s="86"/>
      <c r="U18" s="86"/>
      <c r="V18" s="86"/>
      <c r="W18" s="86"/>
      <c r="X18" s="86"/>
      <c r="Y18" s="86"/>
      <c r="Z18" s="86"/>
      <c r="AA18" s="86"/>
      <c r="AB18" s="86"/>
      <c r="AC18" s="86"/>
      <c r="AD18" s="86"/>
      <c r="AE18" s="86"/>
      <c r="AF18" s="86"/>
      <c r="AG18" s="86"/>
      <c r="AH18" s="86"/>
      <c r="AI18" s="86"/>
      <c r="AJ18" s="86"/>
      <c r="AK18" s="86"/>
    </row>
    <row r="19" spans="1:37" s="1413" customFormat="1" ht="15.75" hidden="1" thickBot="1" x14ac:dyDescent="0.3">
      <c r="A19" s="2263" t="s">
        <v>833</v>
      </c>
      <c r="B19" s="2264"/>
      <c r="C19" s="2264"/>
      <c r="D19" s="2264"/>
      <c r="E19" s="2264"/>
      <c r="F19" s="2264"/>
      <c r="G19" s="2264"/>
      <c r="H19" s="2264"/>
      <c r="I19" s="2264"/>
      <c r="J19" s="2264"/>
      <c r="K19" s="2264"/>
      <c r="L19" s="2264"/>
      <c r="M19" s="2264"/>
      <c r="N19" s="2264"/>
      <c r="O19" s="2264"/>
      <c r="P19" s="2264"/>
      <c r="Q19" s="2264"/>
      <c r="R19" s="2265"/>
      <c r="T19" s="86"/>
      <c r="U19" s="86"/>
      <c r="V19" s="86"/>
      <c r="W19" s="86"/>
      <c r="X19" s="86"/>
      <c r="Y19" s="86"/>
      <c r="Z19" s="86"/>
      <c r="AA19" s="86"/>
      <c r="AB19" s="86"/>
      <c r="AC19" s="86"/>
      <c r="AD19" s="86"/>
      <c r="AE19" s="86"/>
      <c r="AF19" s="86"/>
      <c r="AG19" s="86"/>
      <c r="AH19" s="86"/>
      <c r="AI19" s="86"/>
      <c r="AJ19" s="86"/>
      <c r="AK19" s="86"/>
    </row>
    <row r="20" spans="1:37" s="32" customFormat="1" ht="59.25" hidden="1" thickBot="1" x14ac:dyDescent="0.3">
      <c r="A20" s="723"/>
      <c r="B20" s="725" t="s">
        <v>80</v>
      </c>
      <c r="C20" s="726" t="s">
        <v>81</v>
      </c>
      <c r="D20" s="726" t="s">
        <v>82</v>
      </c>
      <c r="E20" s="726" t="s">
        <v>83</v>
      </c>
      <c r="F20" s="726" t="s">
        <v>84</v>
      </c>
      <c r="G20" s="726" t="s">
        <v>85</v>
      </c>
      <c r="H20" s="726" t="s">
        <v>86</v>
      </c>
      <c r="I20" s="726" t="s">
        <v>87</v>
      </c>
      <c r="J20" s="726" t="s">
        <v>88</v>
      </c>
      <c r="K20" s="726" t="s">
        <v>89</v>
      </c>
      <c r="L20" s="726" t="s">
        <v>90</v>
      </c>
      <c r="M20" s="726" t="s">
        <v>91</v>
      </c>
      <c r="N20" s="726" t="s">
        <v>92</v>
      </c>
      <c r="O20" s="726" t="s">
        <v>93</v>
      </c>
      <c r="P20" s="728" t="s">
        <v>94</v>
      </c>
      <c r="Q20" s="76" t="s">
        <v>95</v>
      </c>
      <c r="R20" s="735" t="s">
        <v>96</v>
      </c>
      <c r="T20" s="1311"/>
      <c r="U20" s="1311"/>
      <c r="V20" s="1311"/>
      <c r="W20" s="1311"/>
      <c r="X20" s="1311"/>
      <c r="Y20" s="1311"/>
      <c r="Z20" s="1311"/>
      <c r="AA20" s="1311"/>
      <c r="AB20" s="1311"/>
      <c r="AC20" s="1311"/>
      <c r="AD20" s="1311"/>
      <c r="AE20" s="1311"/>
      <c r="AF20" s="1311"/>
      <c r="AG20" s="1311"/>
      <c r="AH20" s="1311"/>
      <c r="AI20" s="1311"/>
      <c r="AJ20" s="1311"/>
      <c r="AK20" s="1311"/>
    </row>
    <row r="21" spans="1:37" s="1413" customFormat="1" hidden="1" x14ac:dyDescent="0.25">
      <c r="A21" s="173" t="s">
        <v>182</v>
      </c>
      <c r="B21" s="363">
        <v>14</v>
      </c>
      <c r="C21" s="364">
        <v>43</v>
      </c>
      <c r="D21" s="364">
        <v>37</v>
      </c>
      <c r="E21" s="364">
        <v>41</v>
      </c>
      <c r="F21" s="364">
        <v>3</v>
      </c>
      <c r="G21" s="364">
        <v>0</v>
      </c>
      <c r="H21" s="364">
        <v>0</v>
      </c>
      <c r="I21" s="365">
        <v>797</v>
      </c>
      <c r="J21" s="364">
        <v>133</v>
      </c>
      <c r="K21" s="364">
        <v>24</v>
      </c>
      <c r="L21" s="364">
        <v>381</v>
      </c>
      <c r="M21" s="364">
        <v>159</v>
      </c>
      <c r="N21" s="364">
        <v>11</v>
      </c>
      <c r="O21" s="364">
        <v>49</v>
      </c>
      <c r="P21" s="729">
        <v>0</v>
      </c>
      <c r="Q21" s="1770">
        <v>1692</v>
      </c>
      <c r="R21" s="736">
        <f>SUM(Q21/Q25)</f>
        <v>0.98372093023255813</v>
      </c>
      <c r="T21" s="86"/>
      <c r="U21" s="86"/>
      <c r="V21" s="86"/>
      <c r="W21" s="86"/>
      <c r="X21" s="86"/>
      <c r="Y21" s="86"/>
      <c r="Z21" s="86"/>
      <c r="AA21" s="86"/>
      <c r="AB21" s="86"/>
      <c r="AC21" s="86"/>
      <c r="AD21" s="86"/>
      <c r="AE21" s="86"/>
      <c r="AF21" s="86"/>
      <c r="AG21" s="86"/>
      <c r="AH21" s="86"/>
      <c r="AI21" s="86"/>
      <c r="AJ21" s="86"/>
      <c r="AK21" s="86"/>
    </row>
    <row r="22" spans="1:37" s="1413" customFormat="1" hidden="1" x14ac:dyDescent="0.25">
      <c r="A22" s="174" t="s">
        <v>183</v>
      </c>
      <c r="B22" s="367">
        <v>0</v>
      </c>
      <c r="C22" s="368">
        <v>0</v>
      </c>
      <c r="D22" s="368">
        <v>1</v>
      </c>
      <c r="E22" s="368">
        <v>0</v>
      </c>
      <c r="F22" s="368">
        <v>0</v>
      </c>
      <c r="G22" s="368">
        <v>0</v>
      </c>
      <c r="H22" s="368">
        <v>0</v>
      </c>
      <c r="I22" s="369">
        <v>10</v>
      </c>
      <c r="J22" s="368">
        <v>1</v>
      </c>
      <c r="K22" s="368">
        <v>0</v>
      </c>
      <c r="L22" s="368">
        <v>3</v>
      </c>
      <c r="M22" s="368">
        <v>0</v>
      </c>
      <c r="N22" s="368">
        <v>1</v>
      </c>
      <c r="O22" s="368">
        <v>0</v>
      </c>
      <c r="P22" s="730">
        <v>0</v>
      </c>
      <c r="Q22" s="1771">
        <v>16</v>
      </c>
      <c r="R22" s="737">
        <f>SUM(Q22/Q25)</f>
        <v>9.3023255813953487E-3</v>
      </c>
      <c r="T22" s="86"/>
      <c r="U22" s="86"/>
      <c r="V22" s="86"/>
      <c r="W22" s="86"/>
      <c r="X22" s="86"/>
      <c r="Y22" s="86"/>
      <c r="Z22" s="86"/>
      <c r="AA22" s="86"/>
      <c r="AB22" s="86"/>
      <c r="AC22" s="86"/>
      <c r="AD22" s="86"/>
      <c r="AE22" s="86"/>
      <c r="AF22" s="86"/>
      <c r="AG22" s="86"/>
      <c r="AH22" s="86"/>
      <c r="AI22" s="86"/>
      <c r="AJ22" s="86"/>
      <c r="AK22" s="86"/>
    </row>
    <row r="23" spans="1:37" s="1413" customFormat="1" ht="25.5" hidden="1" x14ac:dyDescent="0.25">
      <c r="A23" s="174" t="s">
        <v>268</v>
      </c>
      <c r="B23" s="502">
        <v>0</v>
      </c>
      <c r="C23" s="503">
        <v>0</v>
      </c>
      <c r="D23" s="503">
        <v>0</v>
      </c>
      <c r="E23" s="503">
        <v>0</v>
      </c>
      <c r="F23" s="503">
        <v>0</v>
      </c>
      <c r="G23" s="503">
        <v>0</v>
      </c>
      <c r="H23" s="503">
        <v>0</v>
      </c>
      <c r="I23" s="503">
        <v>0</v>
      </c>
      <c r="J23" s="503">
        <v>0</v>
      </c>
      <c r="K23" s="503">
        <v>0</v>
      </c>
      <c r="L23" s="503">
        <v>0</v>
      </c>
      <c r="M23" s="503">
        <v>0</v>
      </c>
      <c r="N23" s="503">
        <v>0</v>
      </c>
      <c r="O23" s="503">
        <v>0</v>
      </c>
      <c r="P23" s="731">
        <v>0</v>
      </c>
      <c r="Q23" s="1771">
        <v>0</v>
      </c>
      <c r="R23" s="737">
        <f>SUM(Q23/Q25)</f>
        <v>0</v>
      </c>
      <c r="T23" s="86"/>
      <c r="U23" s="86"/>
      <c r="V23" s="86"/>
      <c r="W23" s="86"/>
      <c r="X23" s="86"/>
      <c r="Y23" s="86"/>
      <c r="Z23" s="86"/>
      <c r="AA23" s="86"/>
      <c r="AB23" s="86"/>
      <c r="AC23" s="86"/>
      <c r="AD23" s="86"/>
      <c r="AE23" s="86"/>
      <c r="AF23" s="86"/>
      <c r="AG23" s="86"/>
      <c r="AH23" s="86"/>
      <c r="AI23" s="86"/>
      <c r="AJ23" s="86"/>
      <c r="AK23" s="86"/>
    </row>
    <row r="24" spans="1:37" s="1413" customFormat="1" ht="15.75" hidden="1" thickBot="1" x14ac:dyDescent="0.3">
      <c r="A24" s="175" t="s">
        <v>184</v>
      </c>
      <c r="B24" s="504">
        <v>0</v>
      </c>
      <c r="C24" s="505">
        <v>0</v>
      </c>
      <c r="D24" s="505">
        <v>0</v>
      </c>
      <c r="E24" s="505">
        <v>0</v>
      </c>
      <c r="F24" s="505">
        <v>0</v>
      </c>
      <c r="G24" s="505">
        <v>0</v>
      </c>
      <c r="H24" s="505">
        <v>0</v>
      </c>
      <c r="I24" s="431">
        <v>0</v>
      </c>
      <c r="J24" s="505">
        <v>0</v>
      </c>
      <c r="K24" s="505">
        <v>0</v>
      </c>
      <c r="L24" s="505">
        <v>11</v>
      </c>
      <c r="M24" s="505">
        <v>1</v>
      </c>
      <c r="N24" s="505">
        <v>0</v>
      </c>
      <c r="O24" s="505">
        <v>0</v>
      </c>
      <c r="P24" s="732">
        <v>0</v>
      </c>
      <c r="Q24" s="1772">
        <v>12</v>
      </c>
      <c r="R24" s="738">
        <f>SUM(Q24/Q25)</f>
        <v>6.9767441860465115E-3</v>
      </c>
      <c r="T24" s="86"/>
      <c r="U24" s="86"/>
      <c r="V24" s="86"/>
      <c r="W24" s="86"/>
      <c r="X24" s="86"/>
      <c r="Y24" s="86"/>
      <c r="Z24" s="86"/>
      <c r="AA24" s="86"/>
      <c r="AB24" s="86"/>
      <c r="AC24" s="86"/>
      <c r="AD24" s="86"/>
      <c r="AE24" s="86"/>
      <c r="AF24" s="86"/>
      <c r="AG24" s="86"/>
      <c r="AH24" s="86"/>
      <c r="AI24" s="86"/>
      <c r="AJ24" s="86"/>
      <c r="AK24" s="86"/>
    </row>
    <row r="25" spans="1:37" s="1413" customFormat="1" ht="16.5" hidden="1" thickTop="1" thickBot="1" x14ac:dyDescent="0.3">
      <c r="A25" s="176" t="s">
        <v>26</v>
      </c>
      <c r="B25" s="219">
        <f t="shared" ref="B25:P25" si="4">SUM(B21:B24)</f>
        <v>14</v>
      </c>
      <c r="C25" s="239">
        <f t="shared" si="4"/>
        <v>43</v>
      </c>
      <c r="D25" s="239">
        <f t="shared" si="4"/>
        <v>38</v>
      </c>
      <c r="E25" s="239">
        <f t="shared" si="4"/>
        <v>41</v>
      </c>
      <c r="F25" s="239">
        <f t="shared" si="4"/>
        <v>3</v>
      </c>
      <c r="G25" s="239">
        <f t="shared" si="4"/>
        <v>0</v>
      </c>
      <c r="H25" s="239">
        <f t="shared" si="4"/>
        <v>0</v>
      </c>
      <c r="I25" s="239">
        <f t="shared" si="4"/>
        <v>807</v>
      </c>
      <c r="J25" s="239">
        <f t="shared" si="4"/>
        <v>134</v>
      </c>
      <c r="K25" s="239">
        <f t="shared" si="4"/>
        <v>24</v>
      </c>
      <c r="L25" s="239">
        <f t="shared" si="4"/>
        <v>395</v>
      </c>
      <c r="M25" s="239">
        <f t="shared" si="4"/>
        <v>160</v>
      </c>
      <c r="N25" s="239">
        <f t="shared" si="4"/>
        <v>12</v>
      </c>
      <c r="O25" s="239">
        <f t="shared" si="4"/>
        <v>49</v>
      </c>
      <c r="P25" s="733">
        <f t="shared" si="4"/>
        <v>0</v>
      </c>
      <c r="Q25" s="743">
        <f>SUM(B25:P25)</f>
        <v>1720</v>
      </c>
      <c r="R25" s="341">
        <f>SUM(R21:R24)</f>
        <v>1</v>
      </c>
      <c r="T25" s="86"/>
      <c r="U25" s="86"/>
      <c r="V25" s="86"/>
      <c r="W25" s="86"/>
      <c r="X25" s="86"/>
      <c r="Y25" s="86"/>
      <c r="Z25" s="86"/>
      <c r="AA25" s="86"/>
      <c r="AB25" s="86"/>
      <c r="AC25" s="86"/>
      <c r="AD25" s="86"/>
      <c r="AE25" s="86"/>
      <c r="AF25" s="86"/>
      <c r="AG25" s="86"/>
      <c r="AH25" s="86"/>
      <c r="AI25" s="86"/>
      <c r="AJ25" s="86"/>
      <c r="AK25" s="86"/>
    </row>
    <row r="26" spans="1:37" s="1413" customFormat="1" ht="15.75" hidden="1" thickBot="1" x14ac:dyDescent="0.3">
      <c r="A26" s="93" t="s">
        <v>132</v>
      </c>
      <c r="B26" s="266">
        <f>SUM(B25/Q25)</f>
        <v>8.1395348837209301E-3</v>
      </c>
      <c r="C26" s="267">
        <f>SUM(C25/Q25)</f>
        <v>2.5000000000000001E-2</v>
      </c>
      <c r="D26" s="267">
        <f>SUM(D25/Q25)</f>
        <v>2.2093023255813953E-2</v>
      </c>
      <c r="E26" s="267">
        <f>SUM(E25/Q25)</f>
        <v>2.3837209302325583E-2</v>
      </c>
      <c r="F26" s="267">
        <f>SUM(F25/Q25)</f>
        <v>1.7441860465116279E-3</v>
      </c>
      <c r="G26" s="267">
        <f>SUM(G25/Q25)</f>
        <v>0</v>
      </c>
      <c r="H26" s="267">
        <f>SUM(H25/Q25)</f>
        <v>0</v>
      </c>
      <c r="I26" s="267">
        <f>SUM(I25/Q25)</f>
        <v>0.46918604651162793</v>
      </c>
      <c r="J26" s="267">
        <f>SUM(J25/Q25)</f>
        <v>7.7906976744186049E-2</v>
      </c>
      <c r="K26" s="267">
        <f>SUM(K25/Q25)</f>
        <v>1.3953488372093023E-2</v>
      </c>
      <c r="L26" s="267">
        <f>SUM(L25/Q25)</f>
        <v>0.22965116279069767</v>
      </c>
      <c r="M26" s="267">
        <f>SUM(M25/Q25)</f>
        <v>9.3023255813953487E-2</v>
      </c>
      <c r="N26" s="267">
        <f>SUM(N25/Q25)</f>
        <v>6.9767441860465115E-3</v>
      </c>
      <c r="O26" s="267">
        <f>SUM(O25/Q25)</f>
        <v>2.8488372093023257E-2</v>
      </c>
      <c r="P26" s="734">
        <f>SUM(P25/Q25)</f>
        <v>0</v>
      </c>
      <c r="Q26" s="744">
        <f>SUM(B26:P26)</f>
        <v>1</v>
      </c>
      <c r="R26" s="739"/>
      <c r="T26" s="86"/>
      <c r="U26" s="86"/>
      <c r="V26" s="86"/>
      <c r="W26" s="86"/>
      <c r="X26" s="86"/>
      <c r="Y26" s="86"/>
      <c r="Z26" s="86"/>
      <c r="AA26" s="86"/>
      <c r="AB26" s="86"/>
      <c r="AC26" s="86"/>
      <c r="AD26" s="86"/>
      <c r="AE26" s="86"/>
      <c r="AF26" s="86"/>
      <c r="AG26" s="86"/>
      <c r="AH26" s="86"/>
      <c r="AI26" s="86"/>
      <c r="AJ26" s="86"/>
      <c r="AK26" s="86"/>
    </row>
    <row r="27" spans="1:37" ht="15.75" hidden="1" thickBot="1" x14ac:dyDescent="0.3"/>
    <row r="28" spans="1:37" s="1413" customFormat="1" ht="15.75" hidden="1" thickBot="1" x14ac:dyDescent="0.3">
      <c r="A28" s="2263" t="s">
        <v>768</v>
      </c>
      <c r="B28" s="2264"/>
      <c r="C28" s="2264"/>
      <c r="D28" s="2264"/>
      <c r="E28" s="2264"/>
      <c r="F28" s="2264"/>
      <c r="G28" s="2264"/>
      <c r="H28" s="2264"/>
      <c r="I28" s="2264"/>
      <c r="J28" s="2264"/>
      <c r="K28" s="2264"/>
      <c r="L28" s="2264"/>
      <c r="M28" s="2264"/>
      <c r="N28" s="2264"/>
      <c r="O28" s="2264"/>
      <c r="P28" s="2264"/>
      <c r="Q28" s="2264"/>
      <c r="R28" s="2265"/>
      <c r="T28" s="86"/>
      <c r="U28" s="86"/>
      <c r="V28" s="86"/>
      <c r="W28" s="86"/>
      <c r="X28" s="86"/>
      <c r="Y28" s="86"/>
      <c r="Z28" s="86"/>
      <c r="AA28" s="86"/>
      <c r="AB28" s="86"/>
      <c r="AC28" s="86"/>
      <c r="AD28" s="86"/>
      <c r="AE28" s="86"/>
      <c r="AF28" s="86"/>
      <c r="AG28" s="86"/>
      <c r="AH28" s="86"/>
      <c r="AI28" s="86"/>
      <c r="AJ28" s="86"/>
      <c r="AK28" s="86"/>
    </row>
    <row r="29" spans="1:37" s="32" customFormat="1" ht="59.25" hidden="1" thickBot="1" x14ac:dyDescent="0.3">
      <c r="A29" s="723"/>
      <c r="B29" s="725" t="s">
        <v>80</v>
      </c>
      <c r="C29" s="726" t="s">
        <v>81</v>
      </c>
      <c r="D29" s="726" t="s">
        <v>82</v>
      </c>
      <c r="E29" s="726" t="s">
        <v>83</v>
      </c>
      <c r="F29" s="726" t="s">
        <v>84</v>
      </c>
      <c r="G29" s="726" t="s">
        <v>85</v>
      </c>
      <c r="H29" s="726" t="s">
        <v>86</v>
      </c>
      <c r="I29" s="726" t="s">
        <v>87</v>
      </c>
      <c r="J29" s="726" t="s">
        <v>88</v>
      </c>
      <c r="K29" s="726" t="s">
        <v>89</v>
      </c>
      <c r="L29" s="726" t="s">
        <v>90</v>
      </c>
      <c r="M29" s="726" t="s">
        <v>91</v>
      </c>
      <c r="N29" s="726" t="s">
        <v>92</v>
      </c>
      <c r="O29" s="726" t="s">
        <v>93</v>
      </c>
      <c r="P29" s="728" t="s">
        <v>94</v>
      </c>
      <c r="Q29" s="76" t="s">
        <v>95</v>
      </c>
      <c r="R29" s="735" t="s">
        <v>96</v>
      </c>
      <c r="T29" s="1311"/>
      <c r="U29" s="1311"/>
      <c r="V29" s="1311"/>
      <c r="W29" s="1311"/>
      <c r="X29" s="1311"/>
      <c r="Y29" s="1311"/>
      <c r="Z29" s="1311"/>
      <c r="AA29" s="1311"/>
      <c r="AB29" s="1311"/>
      <c r="AC29" s="1311"/>
      <c r="AD29" s="1311"/>
      <c r="AE29" s="1311"/>
      <c r="AF29" s="1311"/>
      <c r="AG29" s="1311"/>
      <c r="AH29" s="1311"/>
      <c r="AI29" s="1311"/>
      <c r="AJ29" s="1311"/>
      <c r="AK29" s="1311"/>
    </row>
    <row r="30" spans="1:37" s="1413" customFormat="1" hidden="1" x14ac:dyDescent="0.25">
      <c r="A30" s="173" t="s">
        <v>182</v>
      </c>
      <c r="B30" s="363">
        <v>2</v>
      </c>
      <c r="C30" s="364">
        <v>47</v>
      </c>
      <c r="D30" s="364">
        <v>62</v>
      </c>
      <c r="E30" s="364">
        <v>18</v>
      </c>
      <c r="F30" s="364">
        <v>3</v>
      </c>
      <c r="G30" s="364">
        <v>0</v>
      </c>
      <c r="H30" s="364">
        <v>8</v>
      </c>
      <c r="I30" s="365">
        <v>799</v>
      </c>
      <c r="J30" s="364">
        <v>165</v>
      </c>
      <c r="K30" s="364">
        <v>24</v>
      </c>
      <c r="L30" s="364">
        <v>320</v>
      </c>
      <c r="M30" s="364">
        <v>122</v>
      </c>
      <c r="N30" s="364">
        <v>0</v>
      </c>
      <c r="O30" s="364">
        <v>91</v>
      </c>
      <c r="P30" s="729">
        <v>7</v>
      </c>
      <c r="Q30" s="740">
        <f t="shared" ref="Q30:Q35" si="5">SUM(B30:P30)</f>
        <v>1668</v>
      </c>
      <c r="R30" s="736">
        <f>SUM(Q30/Q34)</f>
        <v>0.99760765550239239</v>
      </c>
      <c r="T30" s="86"/>
      <c r="U30" s="86"/>
      <c r="V30" s="86"/>
      <c r="W30" s="86"/>
      <c r="X30" s="86"/>
      <c r="Y30" s="86"/>
      <c r="Z30" s="86"/>
      <c r="AA30" s="86"/>
      <c r="AB30" s="86"/>
      <c r="AC30" s="86"/>
      <c r="AD30" s="86"/>
      <c r="AE30" s="86"/>
      <c r="AF30" s="86"/>
      <c r="AG30" s="86"/>
      <c r="AH30" s="86"/>
      <c r="AI30" s="86"/>
      <c r="AJ30" s="86"/>
      <c r="AK30" s="86"/>
    </row>
    <row r="31" spans="1:37" s="1413" customFormat="1" hidden="1" x14ac:dyDescent="0.25">
      <c r="A31" s="174" t="s">
        <v>183</v>
      </c>
      <c r="B31" s="367">
        <v>0</v>
      </c>
      <c r="C31" s="368">
        <v>0</v>
      </c>
      <c r="D31" s="368">
        <v>0</v>
      </c>
      <c r="E31" s="368">
        <v>0</v>
      </c>
      <c r="F31" s="368">
        <v>0</v>
      </c>
      <c r="G31" s="368">
        <v>0</v>
      </c>
      <c r="H31" s="368">
        <v>0</v>
      </c>
      <c r="I31" s="369">
        <v>0</v>
      </c>
      <c r="J31" s="368">
        <v>0</v>
      </c>
      <c r="K31" s="368">
        <v>0</v>
      </c>
      <c r="L31" s="368">
        <v>1</v>
      </c>
      <c r="M31" s="368">
        <v>2</v>
      </c>
      <c r="N31" s="368">
        <v>0</v>
      </c>
      <c r="O31" s="368">
        <v>0</v>
      </c>
      <c r="P31" s="730">
        <v>0</v>
      </c>
      <c r="Q31" s="741">
        <f t="shared" si="5"/>
        <v>3</v>
      </c>
      <c r="R31" s="737">
        <f>SUM(Q31/Q34)</f>
        <v>1.7942583732057417E-3</v>
      </c>
      <c r="T31" s="86"/>
      <c r="U31" s="86"/>
      <c r="V31" s="86"/>
      <c r="W31" s="86"/>
      <c r="X31" s="86"/>
      <c r="Y31" s="86"/>
      <c r="Z31" s="86"/>
      <c r="AA31" s="86"/>
      <c r="AB31" s="86"/>
      <c r="AC31" s="86"/>
      <c r="AD31" s="86"/>
      <c r="AE31" s="86"/>
      <c r="AF31" s="86"/>
      <c r="AG31" s="86"/>
      <c r="AH31" s="86"/>
      <c r="AI31" s="86"/>
      <c r="AJ31" s="86"/>
      <c r="AK31" s="86"/>
    </row>
    <row r="32" spans="1:37" s="1413" customFormat="1" ht="25.5" hidden="1" x14ac:dyDescent="0.25">
      <c r="A32" s="174" t="s">
        <v>268</v>
      </c>
      <c r="B32" s="367">
        <v>0</v>
      </c>
      <c r="C32" s="368">
        <v>0</v>
      </c>
      <c r="D32" s="368">
        <v>0</v>
      </c>
      <c r="E32" s="368">
        <v>0</v>
      </c>
      <c r="F32" s="368">
        <v>0</v>
      </c>
      <c r="G32" s="368">
        <v>0</v>
      </c>
      <c r="H32" s="368">
        <v>0</v>
      </c>
      <c r="I32" s="369">
        <v>0</v>
      </c>
      <c r="J32" s="368">
        <v>0</v>
      </c>
      <c r="K32" s="368">
        <v>0</v>
      </c>
      <c r="L32" s="368">
        <v>0</v>
      </c>
      <c r="M32" s="368">
        <v>0</v>
      </c>
      <c r="N32" s="368">
        <v>0</v>
      </c>
      <c r="O32" s="368">
        <v>0</v>
      </c>
      <c r="P32" s="731">
        <v>0</v>
      </c>
      <c r="Q32" s="741">
        <f t="shared" si="5"/>
        <v>0</v>
      </c>
      <c r="R32" s="737">
        <f>SUM(Q32/Q34)</f>
        <v>0</v>
      </c>
      <c r="T32" s="86"/>
      <c r="U32" s="86"/>
      <c r="V32" s="86"/>
      <c r="W32" s="86"/>
      <c r="X32" s="86"/>
      <c r="Y32" s="86"/>
      <c r="Z32" s="86"/>
      <c r="AA32" s="86"/>
      <c r="AB32" s="86"/>
      <c r="AC32" s="86"/>
      <c r="AD32" s="86"/>
      <c r="AE32" s="86"/>
      <c r="AF32" s="86"/>
      <c r="AG32" s="86"/>
      <c r="AH32" s="86"/>
      <c r="AI32" s="86"/>
      <c r="AJ32" s="86"/>
      <c r="AK32" s="86"/>
    </row>
    <row r="33" spans="1:38" s="1413" customFormat="1" ht="15.75" hidden="1" thickBot="1" x14ac:dyDescent="0.3">
      <c r="A33" s="175" t="s">
        <v>184</v>
      </c>
      <c r="B33" s="504">
        <v>0</v>
      </c>
      <c r="C33" s="505">
        <v>0</v>
      </c>
      <c r="D33" s="505">
        <v>0</v>
      </c>
      <c r="E33" s="505">
        <v>0</v>
      </c>
      <c r="F33" s="505">
        <v>0</v>
      </c>
      <c r="G33" s="505">
        <v>0</v>
      </c>
      <c r="H33" s="505">
        <v>0</v>
      </c>
      <c r="I33" s="431">
        <v>1</v>
      </c>
      <c r="J33" s="505">
        <v>0</v>
      </c>
      <c r="K33" s="505">
        <v>0</v>
      </c>
      <c r="L33" s="505">
        <v>0</v>
      </c>
      <c r="M33" s="505">
        <v>0</v>
      </c>
      <c r="N33" s="505">
        <v>0</v>
      </c>
      <c r="O33" s="505">
        <v>0</v>
      </c>
      <c r="P33" s="732">
        <v>0</v>
      </c>
      <c r="Q33" s="742">
        <f t="shared" si="5"/>
        <v>1</v>
      </c>
      <c r="R33" s="738">
        <f>SUM(Q33/Q34)</f>
        <v>5.9808612440191385E-4</v>
      </c>
      <c r="T33" s="86"/>
      <c r="U33" s="86"/>
      <c r="V33" s="86"/>
      <c r="W33" s="86"/>
      <c r="X33" s="86"/>
      <c r="Y33" s="86"/>
      <c r="Z33" s="86"/>
      <c r="AA33" s="86"/>
      <c r="AB33" s="86"/>
      <c r="AC33" s="86"/>
      <c r="AD33" s="86"/>
      <c r="AE33" s="86"/>
      <c r="AF33" s="86"/>
      <c r="AG33" s="86"/>
      <c r="AH33" s="86"/>
      <c r="AI33" s="86"/>
      <c r="AJ33" s="86"/>
      <c r="AK33" s="86"/>
    </row>
    <row r="34" spans="1:38" s="1413" customFormat="1" ht="16.5" hidden="1" thickTop="1" thickBot="1" x14ac:dyDescent="0.3">
      <c r="A34" s="176" t="s">
        <v>26</v>
      </c>
      <c r="B34" s="219">
        <f t="shared" ref="B34:P34" si="6">SUM(B30:B33)</f>
        <v>2</v>
      </c>
      <c r="C34" s="239">
        <f t="shared" si="6"/>
        <v>47</v>
      </c>
      <c r="D34" s="239">
        <f t="shared" si="6"/>
        <v>62</v>
      </c>
      <c r="E34" s="239">
        <f t="shared" si="6"/>
        <v>18</v>
      </c>
      <c r="F34" s="239">
        <f t="shared" si="6"/>
        <v>3</v>
      </c>
      <c r="G34" s="239">
        <f t="shared" si="6"/>
        <v>0</v>
      </c>
      <c r="H34" s="239">
        <f t="shared" si="6"/>
        <v>8</v>
      </c>
      <c r="I34" s="239">
        <f t="shared" si="6"/>
        <v>800</v>
      </c>
      <c r="J34" s="239">
        <f t="shared" si="6"/>
        <v>165</v>
      </c>
      <c r="K34" s="239">
        <f t="shared" si="6"/>
        <v>24</v>
      </c>
      <c r="L34" s="239">
        <f t="shared" si="6"/>
        <v>321</v>
      </c>
      <c r="M34" s="239">
        <f t="shared" si="6"/>
        <v>124</v>
      </c>
      <c r="N34" s="239">
        <f t="shared" si="6"/>
        <v>0</v>
      </c>
      <c r="O34" s="239">
        <f t="shared" si="6"/>
        <v>91</v>
      </c>
      <c r="P34" s="733">
        <f t="shared" si="6"/>
        <v>7</v>
      </c>
      <c r="Q34" s="743">
        <f t="shared" si="5"/>
        <v>1672</v>
      </c>
      <c r="R34" s="341">
        <f>SUM(R30:R33)</f>
        <v>1</v>
      </c>
      <c r="T34" s="86"/>
      <c r="U34" s="86"/>
      <c r="V34" s="86"/>
      <c r="W34" s="86"/>
      <c r="X34" s="86"/>
      <c r="Y34" s="86"/>
      <c r="Z34" s="86"/>
      <c r="AA34" s="86"/>
      <c r="AB34" s="86"/>
      <c r="AC34" s="86"/>
      <c r="AD34" s="86"/>
      <c r="AE34" s="86"/>
      <c r="AF34" s="86"/>
      <c r="AG34" s="86"/>
      <c r="AH34" s="86"/>
      <c r="AI34" s="86"/>
      <c r="AJ34" s="86"/>
      <c r="AK34" s="86"/>
    </row>
    <row r="35" spans="1:38" s="1413" customFormat="1" ht="15.75" hidden="1" thickBot="1" x14ac:dyDescent="0.3">
      <c r="A35" s="93" t="s">
        <v>132</v>
      </c>
      <c r="B35" s="266">
        <f>SUM(B34/Q34)</f>
        <v>1.1961722488038277E-3</v>
      </c>
      <c r="C35" s="267">
        <f>SUM(C34/Q34)</f>
        <v>2.8110047846889953E-2</v>
      </c>
      <c r="D35" s="267">
        <f>SUM(D34/Q34)</f>
        <v>3.7081339712918659E-2</v>
      </c>
      <c r="E35" s="267">
        <f>SUM(E34/Q34)</f>
        <v>1.076555023923445E-2</v>
      </c>
      <c r="F35" s="267">
        <f>SUM(F34/Q34)</f>
        <v>1.7942583732057417E-3</v>
      </c>
      <c r="G35" s="267">
        <f>SUM(G34/Q34)</f>
        <v>0</v>
      </c>
      <c r="H35" s="267">
        <f>SUM(H34/Q34)</f>
        <v>4.7846889952153108E-3</v>
      </c>
      <c r="I35" s="267">
        <f>SUM(I34/Q34)</f>
        <v>0.4784688995215311</v>
      </c>
      <c r="J35" s="267">
        <f>SUM(J34/Q34)</f>
        <v>9.8684210526315791E-2</v>
      </c>
      <c r="K35" s="267">
        <f>SUM(K34/Q34)</f>
        <v>1.4354066985645933E-2</v>
      </c>
      <c r="L35" s="267">
        <f>SUM(L34/Q34)</f>
        <v>0.19198564593301434</v>
      </c>
      <c r="M35" s="267">
        <f>SUM(M34/Q34)</f>
        <v>7.4162679425837319E-2</v>
      </c>
      <c r="N35" s="267">
        <f>SUM(N34/Q34)</f>
        <v>0</v>
      </c>
      <c r="O35" s="267">
        <f>SUM(O34/Q34)</f>
        <v>5.4425837320574162E-2</v>
      </c>
      <c r="P35" s="734">
        <f>SUM(P34/Q34)</f>
        <v>4.1866028708133973E-3</v>
      </c>
      <c r="Q35" s="744">
        <f t="shared" si="5"/>
        <v>1</v>
      </c>
      <c r="R35" s="739"/>
      <c r="T35" s="86"/>
      <c r="U35" s="86"/>
      <c r="V35" s="86"/>
      <c r="W35" s="86"/>
      <c r="X35" s="86"/>
      <c r="Y35" s="86"/>
      <c r="Z35" s="86"/>
      <c r="AA35" s="86"/>
      <c r="AB35" s="86"/>
      <c r="AC35" s="86"/>
      <c r="AD35" s="86"/>
      <c r="AE35" s="86"/>
      <c r="AF35" s="86"/>
      <c r="AG35" s="86"/>
      <c r="AH35" s="86"/>
      <c r="AI35" s="86"/>
      <c r="AJ35" s="86"/>
      <c r="AK35" s="86"/>
    </row>
    <row r="36" spans="1:38" s="1413" customFormat="1" ht="15.75" hidden="1" thickBot="1" x14ac:dyDescent="0.3">
      <c r="T36" s="86"/>
      <c r="U36" s="86"/>
      <c r="V36" s="86"/>
      <c r="W36" s="86"/>
      <c r="X36" s="86"/>
      <c r="Y36" s="86"/>
      <c r="Z36" s="86"/>
      <c r="AA36" s="86"/>
      <c r="AB36" s="86"/>
      <c r="AC36" s="86"/>
      <c r="AD36" s="86"/>
      <c r="AE36" s="86"/>
      <c r="AF36" s="86"/>
      <c r="AG36" s="86"/>
      <c r="AH36" s="86"/>
      <c r="AI36" s="86"/>
      <c r="AJ36" s="86"/>
      <c r="AK36" s="86"/>
    </row>
    <row r="37" spans="1:38" s="203" customFormat="1" ht="15.75" hidden="1" thickBot="1" x14ac:dyDescent="0.3">
      <c r="A37" s="2263" t="s">
        <v>688</v>
      </c>
      <c r="B37" s="2264"/>
      <c r="C37" s="2264"/>
      <c r="D37" s="2264"/>
      <c r="E37" s="2264"/>
      <c r="F37" s="2264"/>
      <c r="G37" s="2264"/>
      <c r="H37" s="2264"/>
      <c r="I37" s="2264"/>
      <c r="J37" s="2264"/>
      <c r="K37" s="2264"/>
      <c r="L37" s="2264"/>
      <c r="M37" s="2264"/>
      <c r="N37" s="2264"/>
      <c r="O37" s="2264"/>
      <c r="P37" s="2264"/>
      <c r="Q37" s="2264"/>
      <c r="R37" s="2265"/>
      <c r="T37" s="86"/>
      <c r="U37" s="86"/>
      <c r="V37" s="86"/>
      <c r="W37" s="86"/>
      <c r="X37" s="86"/>
      <c r="Y37" s="86"/>
      <c r="Z37" s="86"/>
      <c r="AA37" s="86"/>
      <c r="AB37" s="86"/>
      <c r="AC37" s="86"/>
      <c r="AD37" s="86"/>
      <c r="AE37" s="86"/>
      <c r="AF37" s="86"/>
      <c r="AG37" s="86"/>
      <c r="AH37" s="86"/>
      <c r="AI37" s="86"/>
      <c r="AJ37" s="86"/>
      <c r="AK37" s="86"/>
    </row>
    <row r="38" spans="1:38" s="32" customFormat="1" ht="59.25" hidden="1" thickBot="1" x14ac:dyDescent="0.3">
      <c r="A38" s="723"/>
      <c r="B38" s="1423" t="s">
        <v>80</v>
      </c>
      <c r="C38" s="1424" t="s">
        <v>81</v>
      </c>
      <c r="D38" s="1424" t="s">
        <v>82</v>
      </c>
      <c r="E38" s="1424" t="s">
        <v>83</v>
      </c>
      <c r="F38" s="1424" t="s">
        <v>84</v>
      </c>
      <c r="G38" s="1424" t="s">
        <v>85</v>
      </c>
      <c r="H38" s="1424" t="s">
        <v>86</v>
      </c>
      <c r="I38" s="1424" t="s">
        <v>87</v>
      </c>
      <c r="J38" s="1424" t="s">
        <v>88</v>
      </c>
      <c r="K38" s="1424" t="s">
        <v>89</v>
      </c>
      <c r="L38" s="1424" t="s">
        <v>90</v>
      </c>
      <c r="M38" s="1424" t="s">
        <v>91</v>
      </c>
      <c r="N38" s="1424" t="s">
        <v>92</v>
      </c>
      <c r="O38" s="1424" t="s">
        <v>93</v>
      </c>
      <c r="P38" s="1425" t="s">
        <v>94</v>
      </c>
      <c r="Q38" s="76" t="s">
        <v>95</v>
      </c>
      <c r="R38" s="735" t="s">
        <v>96</v>
      </c>
      <c r="T38" s="1311"/>
      <c r="U38" s="1311"/>
      <c r="V38" s="1311"/>
      <c r="W38" s="1311"/>
      <c r="X38" s="1311"/>
      <c r="Y38" s="1311"/>
      <c r="Z38" s="1311"/>
      <c r="AA38" s="1311"/>
      <c r="AB38" s="1311"/>
      <c r="AC38" s="1311"/>
      <c r="AD38" s="1311"/>
      <c r="AE38" s="1311"/>
      <c r="AF38" s="1311"/>
      <c r="AG38" s="1311"/>
      <c r="AH38" s="1311"/>
      <c r="AI38" s="1311"/>
      <c r="AJ38" s="1311"/>
      <c r="AK38" s="1311"/>
    </row>
    <row r="39" spans="1:38" s="203" customFormat="1" hidden="1" x14ac:dyDescent="0.25">
      <c r="A39" s="173" t="s">
        <v>182</v>
      </c>
      <c r="B39" s="1489">
        <v>8</v>
      </c>
      <c r="C39" s="1490">
        <v>56</v>
      </c>
      <c r="D39" s="1490">
        <v>39</v>
      </c>
      <c r="E39" s="1490">
        <v>20</v>
      </c>
      <c r="F39" s="1490">
        <v>7</v>
      </c>
      <c r="G39" s="1490">
        <v>0</v>
      </c>
      <c r="H39" s="1490">
        <v>4</v>
      </c>
      <c r="I39" s="1490">
        <v>815</v>
      </c>
      <c r="J39" s="1490">
        <v>142</v>
      </c>
      <c r="K39" s="1490">
        <v>18</v>
      </c>
      <c r="L39" s="1490">
        <v>308</v>
      </c>
      <c r="M39" s="1490">
        <v>136</v>
      </c>
      <c r="N39" s="1490">
        <v>5</v>
      </c>
      <c r="O39" s="1490">
        <v>78</v>
      </c>
      <c r="P39" s="1491">
        <v>8</v>
      </c>
      <c r="Q39" s="1492">
        <f t="shared" ref="Q39:Q44" si="7">SUM(B39:P39)</f>
        <v>1644</v>
      </c>
      <c r="R39" s="1493">
        <f>SUM(Q39/Q43)</f>
        <v>0.99576014536644453</v>
      </c>
      <c r="T39" s="86"/>
      <c r="U39" s="86"/>
      <c r="V39" s="86"/>
      <c r="W39" s="86"/>
      <c r="X39" s="86"/>
      <c r="Y39" s="86"/>
      <c r="Z39" s="86"/>
      <c r="AA39" s="86"/>
      <c r="AB39" s="86"/>
      <c r="AC39" s="86"/>
      <c r="AD39" s="86"/>
      <c r="AE39" s="86"/>
      <c r="AF39" s="86"/>
      <c r="AG39" s="86"/>
      <c r="AH39" s="86"/>
      <c r="AI39" s="86"/>
      <c r="AJ39" s="86"/>
      <c r="AK39" s="86"/>
    </row>
    <row r="40" spans="1:38" s="203" customFormat="1" hidden="1" x14ac:dyDescent="0.25">
      <c r="A40" s="174" t="s">
        <v>183</v>
      </c>
      <c r="B40" s="1494">
        <v>0</v>
      </c>
      <c r="C40" s="1429">
        <v>0</v>
      </c>
      <c r="D40" s="1429">
        <v>0</v>
      </c>
      <c r="E40" s="1429">
        <v>0</v>
      </c>
      <c r="F40" s="1429">
        <v>0</v>
      </c>
      <c r="G40" s="1429">
        <v>0</v>
      </c>
      <c r="H40" s="1429">
        <v>0</v>
      </c>
      <c r="I40" s="388">
        <v>3</v>
      </c>
      <c r="J40" s="1429">
        <v>0</v>
      </c>
      <c r="K40" s="1429">
        <v>0</v>
      </c>
      <c r="L40" s="1429">
        <v>4</v>
      </c>
      <c r="M40" s="1429">
        <v>0</v>
      </c>
      <c r="N40" s="1429">
        <v>0</v>
      </c>
      <c r="O40" s="1429">
        <v>0</v>
      </c>
      <c r="P40" s="1430">
        <v>0</v>
      </c>
      <c r="Q40" s="1495">
        <f t="shared" si="7"/>
        <v>7</v>
      </c>
      <c r="R40" s="1496">
        <f>SUM(Q40/Q43)</f>
        <v>4.2398546335554212E-3</v>
      </c>
      <c r="T40" s="86"/>
      <c r="U40" s="86"/>
      <c r="V40" s="86"/>
      <c r="W40" s="86"/>
      <c r="X40" s="86"/>
      <c r="Y40" s="86"/>
      <c r="Z40" s="86"/>
      <c r="AA40" s="86"/>
      <c r="AB40" s="86"/>
      <c r="AC40" s="86"/>
      <c r="AD40" s="86"/>
      <c r="AE40" s="86"/>
      <c r="AF40" s="86"/>
      <c r="AG40" s="86"/>
      <c r="AH40" s="86"/>
      <c r="AI40" s="86"/>
      <c r="AJ40" s="86"/>
      <c r="AK40" s="86"/>
    </row>
    <row r="41" spans="1:38" s="203" customFormat="1" ht="25.5" hidden="1" x14ac:dyDescent="0.25">
      <c r="A41" s="174" t="s">
        <v>268</v>
      </c>
      <c r="B41" s="1497">
        <v>0</v>
      </c>
      <c r="C41" s="1498">
        <v>0</v>
      </c>
      <c r="D41" s="1498">
        <v>0</v>
      </c>
      <c r="E41" s="1498">
        <v>0</v>
      </c>
      <c r="F41" s="1498">
        <v>0</v>
      </c>
      <c r="G41" s="1498">
        <v>0</v>
      </c>
      <c r="H41" s="1498">
        <v>0</v>
      </c>
      <c r="I41" s="1498">
        <v>0</v>
      </c>
      <c r="J41" s="1498">
        <v>0</v>
      </c>
      <c r="K41" s="1498">
        <v>0</v>
      </c>
      <c r="L41" s="1498">
        <v>0</v>
      </c>
      <c r="M41" s="1498">
        <v>0</v>
      </c>
      <c r="N41" s="1498">
        <v>0</v>
      </c>
      <c r="O41" s="1498">
        <v>0</v>
      </c>
      <c r="P41" s="1499">
        <v>0</v>
      </c>
      <c r="Q41" s="1495">
        <f t="shared" si="7"/>
        <v>0</v>
      </c>
      <c r="R41" s="1496">
        <f>SUM(Q41/Q43)</f>
        <v>0</v>
      </c>
      <c r="T41" s="86"/>
      <c r="U41" s="86"/>
      <c r="V41" s="1313"/>
      <c r="W41" s="1313"/>
      <c r="X41" s="1313"/>
      <c r="Y41" s="1313"/>
      <c r="Z41" s="1313"/>
      <c r="AA41" s="1313"/>
      <c r="AB41" s="1313"/>
      <c r="AC41" s="1313"/>
      <c r="AD41" s="1313"/>
      <c r="AE41" s="1313"/>
      <c r="AF41" s="1313"/>
      <c r="AG41" s="1313"/>
      <c r="AH41" s="1313"/>
      <c r="AI41" s="1313"/>
      <c r="AJ41" s="1313"/>
      <c r="AK41" s="1313"/>
      <c r="AL41" s="86"/>
    </row>
    <row r="42" spans="1:38" s="203" customFormat="1" ht="15.75" hidden="1" thickBot="1" x14ac:dyDescent="0.3">
      <c r="A42" s="175" t="s">
        <v>184</v>
      </c>
      <c r="B42" s="1500">
        <v>0</v>
      </c>
      <c r="C42" s="1501">
        <v>0</v>
      </c>
      <c r="D42" s="1501">
        <v>0</v>
      </c>
      <c r="E42" s="1501">
        <v>0</v>
      </c>
      <c r="F42" s="1501">
        <v>0</v>
      </c>
      <c r="G42" s="1501">
        <v>0</v>
      </c>
      <c r="H42" s="1501">
        <v>0</v>
      </c>
      <c r="I42" s="1502">
        <v>0</v>
      </c>
      <c r="J42" s="1501">
        <v>0</v>
      </c>
      <c r="K42" s="1501">
        <v>0</v>
      </c>
      <c r="L42" s="1501">
        <v>0</v>
      </c>
      <c r="M42" s="1501">
        <v>0</v>
      </c>
      <c r="N42" s="1501">
        <v>0</v>
      </c>
      <c r="O42" s="1501">
        <v>0</v>
      </c>
      <c r="P42" s="1503">
        <v>0</v>
      </c>
      <c r="Q42" s="1504">
        <f t="shared" si="7"/>
        <v>0</v>
      </c>
      <c r="R42" s="1505">
        <f>SUM(Q42/Q43)</f>
        <v>0</v>
      </c>
      <c r="T42" s="86"/>
      <c r="U42" s="86"/>
      <c r="V42" s="1313"/>
      <c r="W42" s="86"/>
      <c r="X42" s="86"/>
      <c r="Y42" s="86"/>
      <c r="Z42" s="86"/>
      <c r="AA42" s="86"/>
      <c r="AB42" s="86"/>
      <c r="AC42" s="86"/>
      <c r="AD42" s="86"/>
      <c r="AE42" s="86"/>
      <c r="AF42" s="86"/>
      <c r="AG42" s="86"/>
      <c r="AH42" s="86"/>
      <c r="AI42" s="86"/>
      <c r="AJ42" s="86"/>
      <c r="AK42" s="86"/>
      <c r="AL42" s="86"/>
    </row>
    <row r="43" spans="1:38" s="203" customFormat="1" ht="16.5" hidden="1" thickTop="1" thickBot="1" x14ac:dyDescent="0.3">
      <c r="A43" s="176" t="s">
        <v>26</v>
      </c>
      <c r="B43" s="1461">
        <f t="shared" ref="B43:P43" si="8">SUM(B39:B42)</f>
        <v>8</v>
      </c>
      <c r="C43" s="1506">
        <f t="shared" si="8"/>
        <v>56</v>
      </c>
      <c r="D43" s="1506">
        <f t="shared" si="8"/>
        <v>39</v>
      </c>
      <c r="E43" s="1506">
        <f t="shared" si="8"/>
        <v>20</v>
      </c>
      <c r="F43" s="1506">
        <f t="shared" si="8"/>
        <v>7</v>
      </c>
      <c r="G43" s="1506">
        <f t="shared" si="8"/>
        <v>0</v>
      </c>
      <c r="H43" s="1506">
        <f t="shared" si="8"/>
        <v>4</v>
      </c>
      <c r="I43" s="1506">
        <f t="shared" si="8"/>
        <v>818</v>
      </c>
      <c r="J43" s="1506">
        <f t="shared" si="8"/>
        <v>142</v>
      </c>
      <c r="K43" s="1506">
        <f t="shared" si="8"/>
        <v>18</v>
      </c>
      <c r="L43" s="1506">
        <f t="shared" si="8"/>
        <v>312</v>
      </c>
      <c r="M43" s="1506">
        <f t="shared" si="8"/>
        <v>136</v>
      </c>
      <c r="N43" s="1506">
        <f t="shared" si="8"/>
        <v>5</v>
      </c>
      <c r="O43" s="1506">
        <f t="shared" si="8"/>
        <v>78</v>
      </c>
      <c r="P43" s="1507">
        <f t="shared" si="8"/>
        <v>8</v>
      </c>
      <c r="Q43" s="1508">
        <f t="shared" si="7"/>
        <v>1651</v>
      </c>
      <c r="R43" s="1509">
        <f>SUM(R39:R42)</f>
        <v>1</v>
      </c>
      <c r="T43" s="86"/>
      <c r="U43" s="86"/>
      <c r="V43" s="1313"/>
      <c r="W43" s="86"/>
      <c r="X43" s="86"/>
      <c r="Y43" s="86"/>
      <c r="Z43" s="86"/>
      <c r="AA43" s="86"/>
      <c r="AB43" s="86"/>
      <c r="AC43" s="86"/>
      <c r="AD43" s="86"/>
      <c r="AE43" s="86"/>
      <c r="AF43" s="86"/>
      <c r="AG43" s="86"/>
      <c r="AH43" s="86"/>
      <c r="AI43" s="86"/>
      <c r="AJ43" s="86"/>
      <c r="AK43" s="86"/>
      <c r="AL43" s="86"/>
    </row>
    <row r="44" spans="1:38" s="203" customFormat="1" ht="15.75" hidden="1" thickBot="1" x14ac:dyDescent="0.3">
      <c r="A44" s="93" t="s">
        <v>132</v>
      </c>
      <c r="B44" s="642">
        <f>SUM(B43/Q43)</f>
        <v>4.8455481526347667E-3</v>
      </c>
      <c r="C44" s="643">
        <f>SUM(C43/Q43)</f>
        <v>3.3918837068443369E-2</v>
      </c>
      <c r="D44" s="643">
        <f>SUM(D43/Q43)</f>
        <v>2.3622047244094488E-2</v>
      </c>
      <c r="E44" s="643">
        <f>SUM(E43/Q43)</f>
        <v>1.2113870381586917E-2</v>
      </c>
      <c r="F44" s="643">
        <f>SUM(F43/Q43)</f>
        <v>4.2398546335554212E-3</v>
      </c>
      <c r="G44" s="643">
        <f>SUM(G43/Q43)</f>
        <v>0</v>
      </c>
      <c r="H44" s="643">
        <f>SUM(H43/Q43)</f>
        <v>2.4227740763173833E-3</v>
      </c>
      <c r="I44" s="643">
        <f>SUM(I43/Q43)</f>
        <v>0.49545729860690491</v>
      </c>
      <c r="J44" s="643">
        <f>SUM(J43/Q43)</f>
        <v>8.6008479709267116E-2</v>
      </c>
      <c r="K44" s="643">
        <f>SUM(K43/Q43)</f>
        <v>1.0902483343428226E-2</v>
      </c>
      <c r="L44" s="643">
        <f>SUM(L43/Q43)</f>
        <v>0.1889763779527559</v>
      </c>
      <c r="M44" s="643">
        <f>SUM(M43/Q43)</f>
        <v>8.2374318594791038E-2</v>
      </c>
      <c r="N44" s="643">
        <f>SUM(N43/Q43)</f>
        <v>3.0284675953967293E-3</v>
      </c>
      <c r="O44" s="643">
        <f>SUM(O43/Q43)</f>
        <v>4.7244094488188976E-2</v>
      </c>
      <c r="P44" s="1510">
        <f>SUM(P43/Q43)</f>
        <v>4.8455481526347667E-3</v>
      </c>
      <c r="Q44" s="1511">
        <f t="shared" si="7"/>
        <v>1</v>
      </c>
      <c r="R44" s="739"/>
      <c r="T44" s="86"/>
      <c r="U44" s="86"/>
      <c r="V44" s="1313"/>
      <c r="W44" s="86"/>
      <c r="X44" s="86"/>
      <c r="Y44" s="86"/>
      <c r="Z44" s="86"/>
      <c r="AA44" s="86"/>
      <c r="AB44" s="86"/>
      <c r="AC44" s="86"/>
      <c r="AD44" s="86"/>
      <c r="AE44" s="86"/>
      <c r="AF44" s="86"/>
      <c r="AG44" s="86"/>
      <c r="AH44" s="86"/>
      <c r="AI44" s="86"/>
      <c r="AJ44" s="86"/>
      <c r="AK44" s="86"/>
      <c r="AL44" s="86"/>
    </row>
    <row r="45" spans="1:38" s="203" customFormat="1" ht="15.75" hidden="1" thickBot="1" x14ac:dyDescent="0.3">
      <c r="T45" s="86"/>
      <c r="U45" s="86"/>
      <c r="V45" s="1313"/>
      <c r="W45" s="86"/>
      <c r="X45" s="86"/>
      <c r="Y45" s="86"/>
      <c r="Z45" s="86"/>
      <c r="AA45" s="86"/>
      <c r="AB45" s="86"/>
      <c r="AC45" s="86"/>
      <c r="AD45" s="86"/>
      <c r="AE45" s="86"/>
      <c r="AF45" s="86"/>
      <c r="AG45" s="86"/>
      <c r="AH45" s="86"/>
      <c r="AI45" s="86"/>
      <c r="AJ45" s="86"/>
      <c r="AK45" s="86"/>
      <c r="AL45" s="86"/>
    </row>
    <row r="46" spans="1:38" s="203" customFormat="1" ht="15.75" hidden="1" thickBot="1" x14ac:dyDescent="0.3">
      <c r="A46" s="2263" t="s">
        <v>697</v>
      </c>
      <c r="B46" s="2264"/>
      <c r="C46" s="2264"/>
      <c r="D46" s="2264"/>
      <c r="E46" s="2264"/>
      <c r="F46" s="2264"/>
      <c r="G46" s="2264"/>
      <c r="H46" s="2264"/>
      <c r="I46" s="2264"/>
      <c r="J46" s="2264"/>
      <c r="K46" s="2264"/>
      <c r="L46" s="2264"/>
      <c r="M46" s="2264"/>
      <c r="N46" s="2264"/>
      <c r="O46" s="2264"/>
      <c r="P46" s="2264"/>
      <c r="Q46" s="2264"/>
      <c r="R46" s="2265"/>
      <c r="T46" s="86"/>
      <c r="U46" s="86"/>
      <c r="V46" s="1313"/>
      <c r="W46" s="86"/>
      <c r="X46" s="86"/>
      <c r="Y46" s="86"/>
      <c r="Z46" s="86"/>
      <c r="AA46" s="86"/>
      <c r="AB46" s="86"/>
      <c r="AC46" s="86"/>
      <c r="AD46" s="86"/>
      <c r="AE46" s="86"/>
      <c r="AF46" s="86"/>
      <c r="AG46" s="86"/>
      <c r="AH46" s="86"/>
      <c r="AI46" s="86"/>
      <c r="AJ46" s="86"/>
      <c r="AK46" s="86"/>
      <c r="AL46" s="86"/>
    </row>
    <row r="47" spans="1:38" s="32" customFormat="1" ht="59.25" hidden="1" thickBot="1" x14ac:dyDescent="0.3">
      <c r="A47" s="723"/>
      <c r="B47" s="725" t="s">
        <v>80</v>
      </c>
      <c r="C47" s="726" t="s">
        <v>81</v>
      </c>
      <c r="D47" s="726" t="s">
        <v>82</v>
      </c>
      <c r="E47" s="726" t="s">
        <v>83</v>
      </c>
      <c r="F47" s="726" t="s">
        <v>84</v>
      </c>
      <c r="G47" s="726" t="s">
        <v>85</v>
      </c>
      <c r="H47" s="726" t="s">
        <v>86</v>
      </c>
      <c r="I47" s="726" t="s">
        <v>87</v>
      </c>
      <c r="J47" s="726" t="s">
        <v>88</v>
      </c>
      <c r="K47" s="726" t="s">
        <v>89</v>
      </c>
      <c r="L47" s="726" t="s">
        <v>90</v>
      </c>
      <c r="M47" s="726" t="s">
        <v>91</v>
      </c>
      <c r="N47" s="726" t="s">
        <v>92</v>
      </c>
      <c r="O47" s="726" t="s">
        <v>93</v>
      </c>
      <c r="P47" s="728" t="s">
        <v>94</v>
      </c>
      <c r="Q47" s="76" t="s">
        <v>95</v>
      </c>
      <c r="R47" s="735" t="s">
        <v>96</v>
      </c>
      <c r="T47" s="1312"/>
      <c r="U47" s="1313"/>
      <c r="V47" s="1313"/>
      <c r="W47" s="1312"/>
      <c r="X47" s="1312"/>
      <c r="Y47" s="1312"/>
      <c r="Z47" s="1312"/>
      <c r="AA47" s="1312"/>
      <c r="AB47" s="1312"/>
      <c r="AC47" s="1312"/>
      <c r="AD47" s="1312"/>
      <c r="AE47" s="1312"/>
      <c r="AF47" s="1312"/>
      <c r="AG47" s="1312"/>
      <c r="AH47" s="1312"/>
      <c r="AI47" s="1312"/>
      <c r="AJ47" s="1312"/>
      <c r="AK47" s="1312"/>
      <c r="AL47" s="1311"/>
    </row>
    <row r="48" spans="1:38" s="203" customFormat="1" hidden="1" x14ac:dyDescent="0.25">
      <c r="A48" s="173" t="s">
        <v>182</v>
      </c>
      <c r="B48" s="1185">
        <v>15</v>
      </c>
      <c r="C48" s="1186">
        <v>44</v>
      </c>
      <c r="D48" s="1186">
        <v>50</v>
      </c>
      <c r="E48" s="1186">
        <v>38</v>
      </c>
      <c r="F48" s="1186">
        <v>11</v>
      </c>
      <c r="G48" s="1186">
        <v>1</v>
      </c>
      <c r="H48" s="1186">
        <v>8</v>
      </c>
      <c r="I48" s="1124">
        <v>1279</v>
      </c>
      <c r="J48" s="1186">
        <v>205</v>
      </c>
      <c r="K48" s="1186">
        <v>10</v>
      </c>
      <c r="L48" s="1186">
        <v>426</v>
      </c>
      <c r="M48" s="1186">
        <v>107</v>
      </c>
      <c r="N48" s="1186">
        <v>8</v>
      </c>
      <c r="O48" s="1186">
        <v>62</v>
      </c>
      <c r="P48" s="1187">
        <v>36</v>
      </c>
      <c r="Q48" s="136">
        <f t="shared" ref="Q48:Q53" si="9">SUM(B48:P48)</f>
        <v>2300</v>
      </c>
      <c r="R48" s="868">
        <f>SUM(Q48/Q52)</f>
        <v>0.989247311827957</v>
      </c>
      <c r="T48" s="1312"/>
      <c r="U48" s="1313"/>
      <c r="V48" s="1313"/>
      <c r="W48" s="1313"/>
      <c r="X48" s="1313"/>
      <c r="Y48" s="1313"/>
      <c r="Z48" s="1313"/>
      <c r="AA48" s="1313"/>
      <c r="AB48" s="1313"/>
      <c r="AC48" s="1313"/>
      <c r="AD48" s="1313"/>
      <c r="AE48" s="1313"/>
      <c r="AF48" s="1313"/>
      <c r="AG48" s="1313"/>
      <c r="AH48" s="1313"/>
      <c r="AI48" s="1313"/>
      <c r="AJ48" s="1313"/>
      <c r="AK48" s="1313"/>
      <c r="AL48" s="86"/>
    </row>
    <row r="49" spans="1:38" s="203" customFormat="1" hidden="1" x14ac:dyDescent="0.25">
      <c r="A49" s="174" t="s">
        <v>183</v>
      </c>
      <c r="B49" s="1188">
        <v>0</v>
      </c>
      <c r="C49" s="1189">
        <v>0</v>
      </c>
      <c r="D49" s="1189">
        <v>0</v>
      </c>
      <c r="E49" s="1189">
        <v>0</v>
      </c>
      <c r="F49" s="1189">
        <v>0</v>
      </c>
      <c r="G49" s="1189">
        <v>0</v>
      </c>
      <c r="H49" s="1189">
        <v>0</v>
      </c>
      <c r="I49" s="1127">
        <v>3</v>
      </c>
      <c r="J49" s="1189">
        <v>0</v>
      </c>
      <c r="K49" s="1189">
        <v>0</v>
      </c>
      <c r="L49" s="1189">
        <v>12</v>
      </c>
      <c r="M49" s="1189">
        <v>0</v>
      </c>
      <c r="N49" s="1189">
        <v>0</v>
      </c>
      <c r="O49" s="1189">
        <v>1</v>
      </c>
      <c r="P49" s="1190">
        <v>0</v>
      </c>
      <c r="Q49" s="137">
        <f t="shared" si="9"/>
        <v>16</v>
      </c>
      <c r="R49" s="869">
        <f>SUM(Q49/Q52)</f>
        <v>6.8817204301075269E-3</v>
      </c>
      <c r="T49" s="1312"/>
      <c r="U49" s="1313"/>
      <c r="V49" s="1313"/>
      <c r="W49" s="86"/>
      <c r="X49" s="86"/>
      <c r="Y49" s="86"/>
      <c r="Z49" s="86"/>
      <c r="AA49" s="86"/>
      <c r="AB49" s="86"/>
      <c r="AC49" s="86"/>
      <c r="AD49" s="86"/>
      <c r="AE49" s="86"/>
      <c r="AF49" s="86"/>
      <c r="AG49" s="86"/>
      <c r="AH49" s="86"/>
      <c r="AI49" s="86"/>
      <c r="AJ49" s="86"/>
      <c r="AK49" s="86"/>
      <c r="AL49" s="86"/>
    </row>
    <row r="50" spans="1:38" s="203" customFormat="1" ht="25.5" hidden="1" x14ac:dyDescent="0.25">
      <c r="A50" s="174" t="s">
        <v>268</v>
      </c>
      <c r="B50" s="1191">
        <v>0</v>
      </c>
      <c r="C50" s="1192">
        <v>0</v>
      </c>
      <c r="D50" s="1192">
        <v>0</v>
      </c>
      <c r="E50" s="1192">
        <v>0</v>
      </c>
      <c r="F50" s="1192">
        <v>0</v>
      </c>
      <c r="G50" s="1192">
        <v>0</v>
      </c>
      <c r="H50" s="1192">
        <v>0</v>
      </c>
      <c r="I50" s="1192">
        <v>3</v>
      </c>
      <c r="J50" s="1192">
        <v>0</v>
      </c>
      <c r="K50" s="1192">
        <v>0</v>
      </c>
      <c r="L50" s="1192">
        <v>6</v>
      </c>
      <c r="M50" s="1192">
        <v>0</v>
      </c>
      <c r="N50" s="1192">
        <v>0</v>
      </c>
      <c r="O50" s="1192">
        <v>0</v>
      </c>
      <c r="P50" s="1193">
        <v>0</v>
      </c>
      <c r="Q50" s="137">
        <f t="shared" si="9"/>
        <v>9</v>
      </c>
      <c r="R50" s="869">
        <f>SUM(Q50/Q52)</f>
        <v>3.8709677419354839E-3</v>
      </c>
      <c r="T50" s="1312"/>
      <c r="U50" s="1313"/>
      <c r="V50" s="1313"/>
      <c r="W50" s="86"/>
      <c r="X50" s="86"/>
      <c r="Y50" s="86"/>
      <c r="Z50" s="86"/>
      <c r="AA50" s="86"/>
      <c r="AB50" s="86"/>
      <c r="AC50" s="86"/>
      <c r="AD50" s="86"/>
      <c r="AE50" s="86"/>
      <c r="AF50" s="86"/>
      <c r="AG50" s="86"/>
      <c r="AH50" s="86"/>
      <c r="AI50" s="86"/>
      <c r="AJ50" s="86"/>
      <c r="AK50" s="86"/>
      <c r="AL50" s="86"/>
    </row>
    <row r="51" spans="1:38" s="203" customFormat="1" ht="15.75" hidden="1" thickBot="1" x14ac:dyDescent="0.3">
      <c r="A51" s="175" t="s">
        <v>184</v>
      </c>
      <c r="B51" s="1194">
        <v>0</v>
      </c>
      <c r="C51" s="1195">
        <v>0</v>
      </c>
      <c r="D51" s="1195">
        <v>0</v>
      </c>
      <c r="E51" s="1195">
        <v>0</v>
      </c>
      <c r="F51" s="1195">
        <v>0</v>
      </c>
      <c r="G51" s="1195">
        <v>0</v>
      </c>
      <c r="H51" s="1195">
        <v>0</v>
      </c>
      <c r="I51" s="1130">
        <v>0</v>
      </c>
      <c r="J51" s="1195">
        <v>0</v>
      </c>
      <c r="K51" s="1195">
        <v>0</v>
      </c>
      <c r="L51" s="1195">
        <v>0</v>
      </c>
      <c r="M51" s="1195">
        <v>0</v>
      </c>
      <c r="N51" s="1195">
        <v>0</v>
      </c>
      <c r="O51" s="1195">
        <v>0</v>
      </c>
      <c r="P51" s="1196">
        <v>0</v>
      </c>
      <c r="Q51" s="138">
        <f t="shared" si="9"/>
        <v>0</v>
      </c>
      <c r="R51" s="870">
        <f>SUM(Q51/Q52)</f>
        <v>0</v>
      </c>
      <c r="T51" s="1312"/>
      <c r="U51" s="1313"/>
      <c r="V51" s="1313"/>
      <c r="W51" s="86"/>
      <c r="X51" s="86"/>
      <c r="Y51" s="86"/>
      <c r="Z51" s="86"/>
      <c r="AA51" s="86"/>
      <c r="AB51" s="86"/>
      <c r="AC51" s="86"/>
      <c r="AD51" s="86"/>
      <c r="AE51" s="86"/>
      <c r="AF51" s="86"/>
      <c r="AG51" s="86"/>
      <c r="AH51" s="86"/>
      <c r="AI51" s="86"/>
      <c r="AJ51" s="86"/>
      <c r="AK51" s="86"/>
      <c r="AL51" s="86"/>
    </row>
    <row r="52" spans="1:38" s="203" customFormat="1" ht="16.5" hidden="1" thickTop="1" thickBot="1" x14ac:dyDescent="0.3">
      <c r="A52" s="176" t="s">
        <v>26</v>
      </c>
      <c r="B52" s="1077">
        <f t="shared" ref="B52:P52" si="10">SUM(B48:B51)</f>
        <v>15</v>
      </c>
      <c r="C52" s="1078">
        <f t="shared" si="10"/>
        <v>44</v>
      </c>
      <c r="D52" s="1078">
        <f t="shared" si="10"/>
        <v>50</v>
      </c>
      <c r="E52" s="1078">
        <f t="shared" si="10"/>
        <v>38</v>
      </c>
      <c r="F52" s="1078">
        <f t="shared" si="10"/>
        <v>11</v>
      </c>
      <c r="G52" s="1078">
        <f t="shared" si="10"/>
        <v>1</v>
      </c>
      <c r="H52" s="1078">
        <f t="shared" si="10"/>
        <v>8</v>
      </c>
      <c r="I52" s="1078">
        <f t="shared" si="10"/>
        <v>1285</v>
      </c>
      <c r="J52" s="1078">
        <f t="shared" si="10"/>
        <v>205</v>
      </c>
      <c r="K52" s="1078">
        <f t="shared" si="10"/>
        <v>10</v>
      </c>
      <c r="L52" s="1078">
        <f t="shared" si="10"/>
        <v>444</v>
      </c>
      <c r="M52" s="1078">
        <f t="shared" si="10"/>
        <v>107</v>
      </c>
      <c r="N52" s="1078">
        <f t="shared" si="10"/>
        <v>8</v>
      </c>
      <c r="O52" s="1078">
        <f t="shared" si="10"/>
        <v>63</v>
      </c>
      <c r="P52" s="1079">
        <f t="shared" si="10"/>
        <v>36</v>
      </c>
      <c r="Q52" s="871">
        <f t="shared" si="9"/>
        <v>2325</v>
      </c>
      <c r="R52" s="872">
        <f>SUM(R48:R51)</f>
        <v>1</v>
      </c>
      <c r="T52" s="1312"/>
      <c r="U52" s="1313"/>
      <c r="V52" s="1313"/>
      <c r="W52" s="86"/>
      <c r="X52" s="86"/>
      <c r="Y52" s="86"/>
      <c r="Z52" s="86"/>
      <c r="AA52" s="86"/>
      <c r="AB52" s="86"/>
      <c r="AC52" s="86"/>
      <c r="AD52" s="86"/>
      <c r="AE52" s="86"/>
      <c r="AF52" s="86"/>
      <c r="AG52" s="86"/>
      <c r="AH52" s="86"/>
      <c r="AI52" s="86"/>
      <c r="AJ52" s="86"/>
      <c r="AK52" s="86"/>
      <c r="AL52" s="86"/>
    </row>
    <row r="53" spans="1:38" s="203" customFormat="1" ht="15.75" hidden="1" thickBot="1" x14ac:dyDescent="0.3">
      <c r="A53" s="93" t="s">
        <v>132</v>
      </c>
      <c r="B53" s="873">
        <f>SUM(B52/Q52)</f>
        <v>6.4516129032258064E-3</v>
      </c>
      <c r="C53" s="874">
        <f>SUM(C52/Q52)</f>
        <v>1.8924731182795699E-2</v>
      </c>
      <c r="D53" s="874">
        <f>SUM(D52/Q52)</f>
        <v>2.1505376344086023E-2</v>
      </c>
      <c r="E53" s="874">
        <f>SUM(E52/Q52)</f>
        <v>1.6344086021505378E-2</v>
      </c>
      <c r="F53" s="874">
        <f>SUM(F52/Q52)</f>
        <v>4.7311827956989247E-3</v>
      </c>
      <c r="G53" s="874">
        <f>SUM(G52/Q52)</f>
        <v>4.3010752688172043E-4</v>
      </c>
      <c r="H53" s="874">
        <f>SUM(H52/Q52)</f>
        <v>3.4408602150537634E-3</v>
      </c>
      <c r="I53" s="874">
        <f>SUM(I52/Q52)</f>
        <v>0.55268817204301079</v>
      </c>
      <c r="J53" s="874">
        <f>SUM(J52/Q52)</f>
        <v>8.8172043010752682E-2</v>
      </c>
      <c r="K53" s="874">
        <f>SUM(K52/Q52)</f>
        <v>4.3010752688172043E-3</v>
      </c>
      <c r="L53" s="874">
        <f>SUM(L52/Q52)</f>
        <v>0.19096774193548388</v>
      </c>
      <c r="M53" s="874">
        <f>SUM(M52/Q52)</f>
        <v>4.6021505376344085E-2</v>
      </c>
      <c r="N53" s="874">
        <f>SUM(N52/Q52)</f>
        <v>3.4408602150537634E-3</v>
      </c>
      <c r="O53" s="874">
        <f>SUM(O52/Q52)</f>
        <v>2.7096774193548386E-2</v>
      </c>
      <c r="P53" s="875">
        <f>SUM(P52/Q52)</f>
        <v>1.5483870967741935E-2</v>
      </c>
      <c r="Q53" s="876">
        <f t="shared" si="9"/>
        <v>1</v>
      </c>
      <c r="R53" s="739"/>
      <c r="T53" s="1312"/>
      <c r="U53" s="1313"/>
      <c r="V53" s="1313"/>
      <c r="W53" s="86"/>
      <c r="X53" s="86"/>
      <c r="Y53" s="86"/>
      <c r="Z53" s="86"/>
      <c r="AA53" s="86"/>
      <c r="AB53" s="86"/>
      <c r="AC53" s="86"/>
      <c r="AD53" s="86"/>
      <c r="AE53" s="86"/>
      <c r="AF53" s="86"/>
      <c r="AG53" s="86"/>
      <c r="AH53" s="86"/>
      <c r="AI53" s="86"/>
      <c r="AJ53" s="86"/>
      <c r="AK53" s="86"/>
      <c r="AL53" s="86"/>
    </row>
    <row r="54" spans="1:38" s="203" customFormat="1" ht="15.75" hidden="1" customHeight="1" thickBot="1" x14ac:dyDescent="0.3">
      <c r="T54" s="1312"/>
      <c r="U54" s="1313"/>
      <c r="V54" s="1313"/>
      <c r="W54" s="86"/>
      <c r="X54" s="86"/>
      <c r="Y54" s="86"/>
      <c r="Z54" s="86"/>
      <c r="AA54" s="86"/>
      <c r="AB54" s="86"/>
      <c r="AC54" s="86"/>
      <c r="AD54" s="86"/>
      <c r="AE54" s="86"/>
      <c r="AF54" s="86"/>
      <c r="AG54" s="86"/>
      <c r="AH54" s="86"/>
      <c r="AI54" s="86"/>
      <c r="AJ54" s="86"/>
      <c r="AK54" s="86"/>
      <c r="AL54" s="86"/>
    </row>
    <row r="55" spans="1:38" s="203" customFormat="1" ht="15.75" hidden="1" customHeight="1" thickBot="1" x14ac:dyDescent="0.3">
      <c r="A55" s="2263" t="s">
        <v>698</v>
      </c>
      <c r="B55" s="2264"/>
      <c r="C55" s="2264"/>
      <c r="D55" s="2264"/>
      <c r="E55" s="2264"/>
      <c r="F55" s="2264"/>
      <c r="G55" s="2264"/>
      <c r="H55" s="2264"/>
      <c r="I55" s="2264"/>
      <c r="J55" s="2264"/>
      <c r="K55" s="2264"/>
      <c r="L55" s="2264"/>
      <c r="M55" s="2264"/>
      <c r="N55" s="2264"/>
      <c r="O55" s="2264"/>
      <c r="P55" s="2264"/>
      <c r="Q55" s="2264"/>
      <c r="R55" s="2265"/>
      <c r="T55" s="1312"/>
      <c r="U55" s="1313"/>
      <c r="V55" s="1313"/>
      <c r="W55" s="86"/>
      <c r="X55" s="86"/>
      <c r="Y55" s="86"/>
      <c r="Z55" s="86"/>
      <c r="AA55" s="86"/>
      <c r="AB55" s="86"/>
      <c r="AC55" s="86"/>
      <c r="AD55" s="86"/>
      <c r="AE55" s="86"/>
      <c r="AF55" s="86"/>
      <c r="AG55" s="86"/>
      <c r="AH55" s="86"/>
      <c r="AI55" s="86"/>
      <c r="AJ55" s="86"/>
      <c r="AK55" s="86"/>
      <c r="AL55" s="86"/>
    </row>
    <row r="56" spans="1:38" s="32" customFormat="1" ht="69.75" hidden="1" customHeight="1" thickBot="1" x14ac:dyDescent="0.3">
      <c r="A56" s="723"/>
      <c r="B56" s="725" t="s">
        <v>80</v>
      </c>
      <c r="C56" s="726" t="s">
        <v>81</v>
      </c>
      <c r="D56" s="726" t="s">
        <v>82</v>
      </c>
      <c r="E56" s="726" t="s">
        <v>83</v>
      </c>
      <c r="F56" s="726" t="s">
        <v>84</v>
      </c>
      <c r="G56" s="726" t="s">
        <v>85</v>
      </c>
      <c r="H56" s="726" t="s">
        <v>86</v>
      </c>
      <c r="I56" s="726" t="s">
        <v>87</v>
      </c>
      <c r="J56" s="726" t="s">
        <v>88</v>
      </c>
      <c r="K56" s="726" t="s">
        <v>89</v>
      </c>
      <c r="L56" s="726" t="s">
        <v>90</v>
      </c>
      <c r="M56" s="726" t="s">
        <v>91</v>
      </c>
      <c r="N56" s="726" t="s">
        <v>92</v>
      </c>
      <c r="O56" s="726" t="s">
        <v>93</v>
      </c>
      <c r="P56" s="728" t="s">
        <v>94</v>
      </c>
      <c r="Q56" s="76" t="s">
        <v>95</v>
      </c>
      <c r="R56" s="735" t="s">
        <v>96</v>
      </c>
      <c r="T56" s="1312"/>
      <c r="U56" s="1313"/>
      <c r="V56" s="1311"/>
      <c r="W56" s="1311"/>
      <c r="X56" s="1311"/>
      <c r="Y56" s="1311"/>
      <c r="Z56" s="1311"/>
      <c r="AA56" s="1311"/>
      <c r="AB56" s="1311"/>
      <c r="AC56" s="1311"/>
      <c r="AD56" s="1311"/>
      <c r="AE56" s="1311"/>
      <c r="AF56" s="1311"/>
      <c r="AG56" s="1311"/>
      <c r="AH56" s="1311"/>
      <c r="AI56" s="1311"/>
      <c r="AJ56" s="1311"/>
      <c r="AK56" s="1311"/>
      <c r="AL56" s="1311"/>
    </row>
    <row r="57" spans="1:38" s="203" customFormat="1" hidden="1" x14ac:dyDescent="0.25">
      <c r="A57" s="173" t="s">
        <v>182</v>
      </c>
      <c r="B57" s="1185">
        <v>9</v>
      </c>
      <c r="C57" s="1186">
        <v>41</v>
      </c>
      <c r="D57" s="1186">
        <v>14</v>
      </c>
      <c r="E57" s="1186">
        <v>36</v>
      </c>
      <c r="F57" s="1186">
        <v>9</v>
      </c>
      <c r="G57" s="1186">
        <v>9</v>
      </c>
      <c r="H57" s="1186">
        <v>1</v>
      </c>
      <c r="I57" s="1124">
        <v>1519</v>
      </c>
      <c r="J57" s="1186">
        <v>192</v>
      </c>
      <c r="K57" s="1186">
        <v>21</v>
      </c>
      <c r="L57" s="1186">
        <v>532</v>
      </c>
      <c r="M57" s="1186">
        <v>181</v>
      </c>
      <c r="N57" s="1186">
        <v>10</v>
      </c>
      <c r="O57" s="1186">
        <v>105</v>
      </c>
      <c r="P57" s="1187">
        <v>10</v>
      </c>
      <c r="Q57" s="136">
        <v>2689</v>
      </c>
      <c r="R57" s="868">
        <f>SUM(Q57/Q61)</f>
        <v>0.99408502772643248</v>
      </c>
      <c r="T57" s="1312"/>
      <c r="U57" s="1313"/>
      <c r="V57" s="86"/>
      <c r="W57" s="86"/>
      <c r="X57" s="86"/>
      <c r="Y57" s="86"/>
      <c r="Z57" s="86"/>
      <c r="AA57" s="86"/>
      <c r="AB57" s="86"/>
      <c r="AC57" s="86"/>
      <c r="AD57" s="86"/>
      <c r="AE57" s="86"/>
      <c r="AF57" s="86"/>
      <c r="AG57" s="86"/>
      <c r="AH57" s="86"/>
      <c r="AI57" s="86"/>
      <c r="AJ57" s="86"/>
      <c r="AK57" s="86"/>
      <c r="AL57" s="86"/>
    </row>
    <row r="58" spans="1:38" s="203" customFormat="1" hidden="1" x14ac:dyDescent="0.25">
      <c r="A58" s="174" t="s">
        <v>183</v>
      </c>
      <c r="B58" s="1188">
        <v>0</v>
      </c>
      <c r="C58" s="1189">
        <v>0</v>
      </c>
      <c r="D58" s="1189">
        <v>0</v>
      </c>
      <c r="E58" s="1189">
        <v>0</v>
      </c>
      <c r="F58" s="1189">
        <v>0</v>
      </c>
      <c r="G58" s="1189">
        <v>0</v>
      </c>
      <c r="H58" s="1189">
        <v>0</v>
      </c>
      <c r="I58" s="1127">
        <v>10</v>
      </c>
      <c r="J58" s="1189">
        <v>0</v>
      </c>
      <c r="K58" s="1189">
        <v>0</v>
      </c>
      <c r="L58" s="1189">
        <v>4</v>
      </c>
      <c r="M58" s="1189">
        <v>0</v>
      </c>
      <c r="N58" s="1189">
        <v>0</v>
      </c>
      <c r="O58" s="1189">
        <v>0</v>
      </c>
      <c r="P58" s="1190">
        <v>0</v>
      </c>
      <c r="Q58" s="137">
        <v>14</v>
      </c>
      <c r="R58" s="869">
        <f>SUM(Q58/Q61)</f>
        <v>5.1756007393715343E-3</v>
      </c>
      <c r="T58" s="1312"/>
      <c r="U58" s="1313"/>
      <c r="V58" s="86"/>
      <c r="W58" s="86"/>
      <c r="X58" s="86"/>
      <c r="Y58" s="86"/>
      <c r="Z58" s="86"/>
      <c r="AA58" s="86"/>
      <c r="AB58" s="86"/>
      <c r="AC58" s="86"/>
      <c r="AD58" s="86"/>
      <c r="AE58" s="86"/>
      <c r="AF58" s="86"/>
      <c r="AG58" s="86"/>
      <c r="AH58" s="86"/>
      <c r="AI58" s="86"/>
      <c r="AJ58" s="86"/>
      <c r="AK58" s="86"/>
      <c r="AL58" s="86"/>
    </row>
    <row r="59" spans="1:38" s="203" customFormat="1" ht="25.5" hidden="1" x14ac:dyDescent="0.25">
      <c r="A59" s="174" t="s">
        <v>268</v>
      </c>
      <c r="B59" s="1191">
        <v>0</v>
      </c>
      <c r="C59" s="1192">
        <v>0</v>
      </c>
      <c r="D59" s="1192">
        <v>0</v>
      </c>
      <c r="E59" s="1192">
        <v>0</v>
      </c>
      <c r="F59" s="1192">
        <v>0</v>
      </c>
      <c r="G59" s="1192">
        <v>0</v>
      </c>
      <c r="H59" s="1192">
        <v>0</v>
      </c>
      <c r="I59" s="1192">
        <v>0</v>
      </c>
      <c r="J59" s="1192">
        <v>0</v>
      </c>
      <c r="K59" s="1192">
        <v>0</v>
      </c>
      <c r="L59" s="1192">
        <v>0</v>
      </c>
      <c r="M59" s="1192">
        <v>0</v>
      </c>
      <c r="N59" s="1192">
        <v>0</v>
      </c>
      <c r="O59" s="1192">
        <v>0</v>
      </c>
      <c r="P59" s="1193">
        <v>0</v>
      </c>
      <c r="Q59" s="137">
        <v>0</v>
      </c>
      <c r="R59" s="869">
        <f>SUM(Q59/Q61)</f>
        <v>0</v>
      </c>
      <c r="T59" s="1312"/>
      <c r="U59" s="1313"/>
      <c r="V59" s="86"/>
      <c r="W59" s="86"/>
      <c r="X59" s="86"/>
      <c r="Y59" s="86"/>
      <c r="Z59" s="86"/>
      <c r="AA59" s="86"/>
      <c r="AB59" s="86"/>
      <c r="AC59" s="86"/>
      <c r="AD59" s="86"/>
      <c r="AE59" s="86"/>
      <c r="AF59" s="86"/>
      <c r="AG59" s="86"/>
      <c r="AH59" s="86"/>
      <c r="AI59" s="86"/>
      <c r="AJ59" s="86"/>
      <c r="AK59" s="86"/>
      <c r="AL59" s="86"/>
    </row>
    <row r="60" spans="1:38" s="203" customFormat="1" ht="15.75" hidden="1" thickBot="1" x14ac:dyDescent="0.3">
      <c r="A60" s="175" t="s">
        <v>184</v>
      </c>
      <c r="B60" s="1194">
        <v>0</v>
      </c>
      <c r="C60" s="1195">
        <v>1</v>
      </c>
      <c r="D60" s="1195">
        <v>0</v>
      </c>
      <c r="E60" s="1195">
        <v>0</v>
      </c>
      <c r="F60" s="1195">
        <v>0</v>
      </c>
      <c r="G60" s="1195">
        <v>0</v>
      </c>
      <c r="H60" s="1195">
        <v>0</v>
      </c>
      <c r="I60" s="1130">
        <v>0</v>
      </c>
      <c r="J60" s="1195">
        <v>1</v>
      </c>
      <c r="K60" s="1195">
        <v>0</v>
      </c>
      <c r="L60" s="1195">
        <v>0</v>
      </c>
      <c r="M60" s="1195">
        <v>0</v>
      </c>
      <c r="N60" s="1195">
        <v>0</v>
      </c>
      <c r="O60" s="1195">
        <v>0</v>
      </c>
      <c r="P60" s="1196">
        <v>0</v>
      </c>
      <c r="Q60" s="138">
        <v>2</v>
      </c>
      <c r="R60" s="870">
        <f>SUM(Q60/Q61)</f>
        <v>7.3937153419593343E-4</v>
      </c>
      <c r="T60" s="1312"/>
      <c r="U60" s="1313"/>
      <c r="V60" s="86"/>
      <c r="W60" s="86"/>
      <c r="X60" s="86"/>
      <c r="Y60" s="86"/>
      <c r="Z60" s="86"/>
      <c r="AA60" s="86"/>
      <c r="AB60" s="86"/>
      <c r="AC60" s="86"/>
      <c r="AD60" s="86"/>
      <c r="AE60" s="86"/>
      <c r="AF60" s="86"/>
      <c r="AG60" s="86"/>
      <c r="AH60" s="86"/>
      <c r="AI60" s="86"/>
      <c r="AJ60" s="86"/>
      <c r="AK60" s="86"/>
      <c r="AL60" s="86"/>
    </row>
    <row r="61" spans="1:38" s="203" customFormat="1" ht="16.5" hidden="1" thickTop="1" thickBot="1" x14ac:dyDescent="0.3">
      <c r="A61" s="176" t="s">
        <v>26</v>
      </c>
      <c r="B61" s="1077">
        <f t="shared" ref="B61:P61" si="11">SUM(B57:B60)</f>
        <v>9</v>
      </c>
      <c r="C61" s="1078">
        <f t="shared" si="11"/>
        <v>42</v>
      </c>
      <c r="D61" s="1078">
        <f t="shared" si="11"/>
        <v>14</v>
      </c>
      <c r="E61" s="1078">
        <f t="shared" si="11"/>
        <v>36</v>
      </c>
      <c r="F61" s="1078">
        <f t="shared" si="11"/>
        <v>9</v>
      </c>
      <c r="G61" s="1078">
        <f t="shared" si="11"/>
        <v>9</v>
      </c>
      <c r="H61" s="1078">
        <f t="shared" si="11"/>
        <v>1</v>
      </c>
      <c r="I61" s="1078">
        <f t="shared" si="11"/>
        <v>1529</v>
      </c>
      <c r="J61" s="1078">
        <f t="shared" si="11"/>
        <v>193</v>
      </c>
      <c r="K61" s="1078">
        <f t="shared" si="11"/>
        <v>21</v>
      </c>
      <c r="L61" s="1078">
        <f t="shared" si="11"/>
        <v>536</v>
      </c>
      <c r="M61" s="1078">
        <f t="shared" si="11"/>
        <v>181</v>
      </c>
      <c r="N61" s="1078">
        <f t="shared" si="11"/>
        <v>10</v>
      </c>
      <c r="O61" s="1078">
        <f t="shared" si="11"/>
        <v>105</v>
      </c>
      <c r="P61" s="1079">
        <f t="shared" si="11"/>
        <v>10</v>
      </c>
      <c r="Q61" s="871">
        <f>SUM(B61:P61)</f>
        <v>2705</v>
      </c>
      <c r="R61" s="872">
        <f>SUM(R57:R60)</f>
        <v>0.99999999999999989</v>
      </c>
      <c r="T61" s="1312"/>
      <c r="U61" s="1313"/>
      <c r="V61" s="86"/>
      <c r="W61" s="86"/>
      <c r="X61" s="86"/>
      <c r="Y61" s="86"/>
      <c r="Z61" s="86"/>
      <c r="AA61" s="86"/>
      <c r="AB61" s="86"/>
      <c r="AC61" s="86"/>
      <c r="AD61" s="86"/>
      <c r="AE61" s="86"/>
      <c r="AF61" s="86"/>
      <c r="AG61" s="86"/>
      <c r="AH61" s="86"/>
      <c r="AI61" s="86"/>
      <c r="AJ61" s="86"/>
      <c r="AK61" s="86"/>
      <c r="AL61" s="86"/>
    </row>
    <row r="62" spans="1:38" s="203" customFormat="1" ht="15.75" hidden="1" thickBot="1" x14ac:dyDescent="0.3">
      <c r="A62" s="93" t="s">
        <v>132</v>
      </c>
      <c r="B62" s="873">
        <f>SUM(B61/Q61)</f>
        <v>3.3271719038817007E-3</v>
      </c>
      <c r="C62" s="874">
        <f>SUM(C61/Q61)</f>
        <v>1.5526802218114602E-2</v>
      </c>
      <c r="D62" s="874">
        <f>SUM(D61/Q61)</f>
        <v>5.1756007393715343E-3</v>
      </c>
      <c r="E62" s="874">
        <f>SUM(E61/Q61)</f>
        <v>1.3308687615526803E-2</v>
      </c>
      <c r="F62" s="874">
        <f>SUM(F61/Q61)</f>
        <v>3.3271719038817007E-3</v>
      </c>
      <c r="G62" s="874">
        <f>SUM(G61/Q61)</f>
        <v>3.3271719038817007E-3</v>
      </c>
      <c r="H62" s="874">
        <f>SUM(H61/Q61)</f>
        <v>3.6968576709796671E-4</v>
      </c>
      <c r="I62" s="874">
        <v>0.56599999999999995</v>
      </c>
      <c r="J62" s="874">
        <f>SUM(J61/Q61)</f>
        <v>7.1349353049907582E-2</v>
      </c>
      <c r="K62" s="874">
        <f>SUM(K61/Q61)</f>
        <v>7.763401109057301E-3</v>
      </c>
      <c r="L62" s="874">
        <f>SUM(L61/Q61)</f>
        <v>0.19815157116451015</v>
      </c>
      <c r="M62" s="874">
        <f>SUM(M61/Q61)</f>
        <v>6.6913123844731984E-2</v>
      </c>
      <c r="N62" s="874">
        <f>SUM(N61/Q61)</f>
        <v>3.6968576709796672E-3</v>
      </c>
      <c r="O62" s="874">
        <f>SUM(O61/Q61)</f>
        <v>3.8817005545286505E-2</v>
      </c>
      <c r="P62" s="875">
        <f>SUM(P61/Q61)</f>
        <v>3.6968576709796672E-3</v>
      </c>
      <c r="Q62" s="876">
        <f>SUM(B62:P62)</f>
        <v>1.000750462107209</v>
      </c>
      <c r="R62" s="739"/>
      <c r="T62" s="1312"/>
      <c r="U62" s="1313"/>
      <c r="V62" s="86"/>
      <c r="W62" s="86"/>
      <c r="X62" s="86"/>
      <c r="Y62" s="86"/>
      <c r="Z62" s="86"/>
      <c r="AA62" s="86"/>
      <c r="AB62" s="86"/>
      <c r="AC62" s="86"/>
      <c r="AD62" s="86"/>
      <c r="AE62" s="86"/>
      <c r="AF62" s="86"/>
      <c r="AG62" s="86"/>
      <c r="AH62" s="86"/>
      <c r="AI62" s="86"/>
      <c r="AJ62" s="86"/>
      <c r="AK62" s="86"/>
      <c r="AL62" s="86"/>
    </row>
    <row r="63" spans="1:38" s="203" customFormat="1" ht="15.75" hidden="1" thickBot="1" x14ac:dyDescent="0.3">
      <c r="T63" s="86"/>
      <c r="U63" s="86"/>
      <c r="V63" s="86"/>
      <c r="W63" s="86"/>
      <c r="X63" s="86"/>
      <c r="Y63" s="86"/>
      <c r="Z63" s="86"/>
      <c r="AA63" s="86"/>
      <c r="AB63" s="86"/>
      <c r="AC63" s="86"/>
      <c r="AD63" s="86"/>
      <c r="AE63" s="86"/>
      <c r="AF63" s="86"/>
      <c r="AG63" s="86"/>
      <c r="AH63" s="86"/>
      <c r="AI63" s="86"/>
      <c r="AJ63" s="86"/>
      <c r="AK63" s="86"/>
      <c r="AL63" s="86"/>
    </row>
    <row r="64" spans="1:38" ht="15.75" hidden="1" thickBot="1" x14ac:dyDescent="0.3">
      <c r="A64" s="2263" t="s">
        <v>711</v>
      </c>
      <c r="B64" s="2264"/>
      <c r="C64" s="2264"/>
      <c r="D64" s="2264"/>
      <c r="E64" s="2264"/>
      <c r="F64" s="2264"/>
      <c r="G64" s="2264"/>
      <c r="H64" s="2264"/>
      <c r="I64" s="2264"/>
      <c r="J64" s="2264"/>
      <c r="K64" s="2264"/>
      <c r="L64" s="2264"/>
      <c r="M64" s="2264"/>
      <c r="N64" s="2264"/>
      <c r="O64" s="2264"/>
      <c r="P64" s="2264"/>
      <c r="Q64" s="2264"/>
      <c r="R64" s="2265"/>
      <c r="AL64" s="86"/>
    </row>
    <row r="65" spans="1:38" s="32" customFormat="1" ht="70.5" hidden="1" customHeight="1" thickBot="1" x14ac:dyDescent="0.3">
      <c r="A65" s="723"/>
      <c r="B65" s="725" t="s">
        <v>80</v>
      </c>
      <c r="C65" s="726" t="s">
        <v>81</v>
      </c>
      <c r="D65" s="726" t="s">
        <v>82</v>
      </c>
      <c r="E65" s="726" t="s">
        <v>83</v>
      </c>
      <c r="F65" s="726" t="s">
        <v>84</v>
      </c>
      <c r="G65" s="726" t="s">
        <v>85</v>
      </c>
      <c r="H65" s="726" t="s">
        <v>86</v>
      </c>
      <c r="I65" s="726" t="s">
        <v>87</v>
      </c>
      <c r="J65" s="726" t="s">
        <v>88</v>
      </c>
      <c r="K65" s="726" t="s">
        <v>89</v>
      </c>
      <c r="L65" s="726" t="s">
        <v>90</v>
      </c>
      <c r="M65" s="726" t="s">
        <v>91</v>
      </c>
      <c r="N65" s="726" t="s">
        <v>92</v>
      </c>
      <c r="O65" s="726" t="s">
        <v>93</v>
      </c>
      <c r="P65" s="728" t="s">
        <v>94</v>
      </c>
      <c r="Q65" s="76" t="s">
        <v>95</v>
      </c>
      <c r="R65" s="735" t="s">
        <v>96</v>
      </c>
      <c r="T65" s="1311"/>
      <c r="U65" s="1311"/>
      <c r="V65" s="1311"/>
      <c r="W65" s="1311"/>
      <c r="X65" s="1311"/>
      <c r="Y65" s="1311"/>
      <c r="Z65" s="1311"/>
      <c r="AA65" s="1311"/>
      <c r="AB65" s="1311"/>
      <c r="AC65" s="1311"/>
      <c r="AD65" s="1311"/>
      <c r="AE65" s="1311"/>
      <c r="AF65" s="1311"/>
      <c r="AG65" s="1311"/>
      <c r="AH65" s="1311"/>
      <c r="AI65" s="1311"/>
      <c r="AJ65" s="1311"/>
      <c r="AK65" s="1311"/>
      <c r="AL65" s="1311"/>
    </row>
    <row r="66" spans="1:38" hidden="1" x14ac:dyDescent="0.25">
      <c r="A66" s="173" t="s">
        <v>182</v>
      </c>
      <c r="B66" s="867">
        <v>7</v>
      </c>
      <c r="C66" s="867">
        <v>78</v>
      </c>
      <c r="D66" s="867">
        <v>9</v>
      </c>
      <c r="E66" s="867">
        <v>13</v>
      </c>
      <c r="F66" s="867">
        <v>16</v>
      </c>
      <c r="G66" s="867">
        <v>0</v>
      </c>
      <c r="H66" s="867">
        <v>1</v>
      </c>
      <c r="I66" s="867">
        <v>1429</v>
      </c>
      <c r="J66" s="867">
        <v>124</v>
      </c>
      <c r="K66" s="867">
        <v>18</v>
      </c>
      <c r="L66" s="867">
        <v>546</v>
      </c>
      <c r="M66" s="867">
        <v>158</v>
      </c>
      <c r="N66" s="867">
        <v>18</v>
      </c>
      <c r="O66" s="867">
        <v>88</v>
      </c>
      <c r="P66" s="867">
        <v>21</v>
      </c>
      <c r="Q66" s="136">
        <f t="shared" ref="Q66:Q71" si="12">SUM(B66:P66)</f>
        <v>2526</v>
      </c>
      <c r="R66" s="868">
        <f>SUM(Q66/Q70)</f>
        <v>0.99175500588928156</v>
      </c>
      <c r="AL66" s="86"/>
    </row>
    <row r="67" spans="1:38" hidden="1" x14ac:dyDescent="0.25">
      <c r="A67" s="174" t="s">
        <v>183</v>
      </c>
      <c r="B67" s="867">
        <v>0</v>
      </c>
      <c r="C67" s="867">
        <v>0</v>
      </c>
      <c r="D67" s="867">
        <v>0</v>
      </c>
      <c r="E67" s="867">
        <v>0</v>
      </c>
      <c r="F67" s="867">
        <v>0</v>
      </c>
      <c r="G67" s="867">
        <v>0</v>
      </c>
      <c r="H67" s="867">
        <v>0</v>
      </c>
      <c r="I67" s="867">
        <v>5</v>
      </c>
      <c r="J67" s="867">
        <v>0</v>
      </c>
      <c r="K67" s="867">
        <v>0</v>
      </c>
      <c r="L67" s="867">
        <v>11</v>
      </c>
      <c r="M67" s="867">
        <v>2</v>
      </c>
      <c r="N67" s="867">
        <v>0</v>
      </c>
      <c r="O67" s="867">
        <v>0</v>
      </c>
      <c r="P67" s="867">
        <v>1</v>
      </c>
      <c r="Q67" s="137">
        <f t="shared" si="12"/>
        <v>19</v>
      </c>
      <c r="R67" s="869">
        <f>SUM(Q67/Q70)</f>
        <v>7.45975657636435E-3</v>
      </c>
      <c r="AL67" s="86"/>
    </row>
    <row r="68" spans="1:38" ht="25.5" hidden="1" x14ac:dyDescent="0.25">
      <c r="A68" s="174" t="s">
        <v>268</v>
      </c>
      <c r="B68" s="867">
        <v>0</v>
      </c>
      <c r="C68" s="867">
        <v>0</v>
      </c>
      <c r="D68" s="867">
        <v>0</v>
      </c>
      <c r="E68" s="867">
        <v>0</v>
      </c>
      <c r="F68" s="867">
        <v>0</v>
      </c>
      <c r="G68" s="867">
        <v>0</v>
      </c>
      <c r="H68" s="867">
        <v>0</v>
      </c>
      <c r="I68" s="867">
        <v>0</v>
      </c>
      <c r="J68" s="867">
        <v>0</v>
      </c>
      <c r="K68" s="867">
        <v>0</v>
      </c>
      <c r="L68" s="867">
        <v>0</v>
      </c>
      <c r="M68" s="867">
        <v>0</v>
      </c>
      <c r="N68" s="867">
        <v>0</v>
      </c>
      <c r="O68" s="867">
        <v>0</v>
      </c>
      <c r="P68" s="867">
        <v>0</v>
      </c>
      <c r="Q68" s="137">
        <f t="shared" si="12"/>
        <v>0</v>
      </c>
      <c r="R68" s="869">
        <f>SUM(Q68/Q70)</f>
        <v>0</v>
      </c>
      <c r="AL68" s="86"/>
    </row>
    <row r="69" spans="1:38" ht="15.75" hidden="1" thickBot="1" x14ac:dyDescent="0.3">
      <c r="A69" s="175" t="s">
        <v>184</v>
      </c>
      <c r="B69" s="877">
        <v>0</v>
      </c>
      <c r="C69" s="877">
        <v>0</v>
      </c>
      <c r="D69" s="877">
        <v>0</v>
      </c>
      <c r="E69" s="877">
        <v>0</v>
      </c>
      <c r="F69" s="877">
        <v>0</v>
      </c>
      <c r="G69" s="877">
        <v>0</v>
      </c>
      <c r="H69" s="877">
        <v>0</v>
      </c>
      <c r="I69" s="877">
        <v>0</v>
      </c>
      <c r="J69" s="877">
        <v>0</v>
      </c>
      <c r="K69" s="877">
        <v>0</v>
      </c>
      <c r="L69" s="877">
        <v>2</v>
      </c>
      <c r="M69" s="877">
        <v>0</v>
      </c>
      <c r="N69" s="877">
        <v>0</v>
      </c>
      <c r="O69" s="877">
        <v>0</v>
      </c>
      <c r="P69" s="877">
        <v>0</v>
      </c>
      <c r="Q69" s="138">
        <f t="shared" si="12"/>
        <v>2</v>
      </c>
      <c r="R69" s="870">
        <f>SUM(Q69/Q70)</f>
        <v>7.8523753435414214E-4</v>
      </c>
      <c r="AL69" s="86"/>
    </row>
    <row r="70" spans="1:38" ht="16.5" hidden="1" thickTop="1" thickBot="1" x14ac:dyDescent="0.3">
      <c r="A70" s="176" t="s">
        <v>26</v>
      </c>
      <c r="B70" s="123">
        <f t="shared" ref="B70:P70" si="13">SUM(B66:B69)</f>
        <v>7</v>
      </c>
      <c r="C70" s="124">
        <f t="shared" si="13"/>
        <v>78</v>
      </c>
      <c r="D70" s="124">
        <f t="shared" si="13"/>
        <v>9</v>
      </c>
      <c r="E70" s="124">
        <f t="shared" si="13"/>
        <v>13</v>
      </c>
      <c r="F70" s="124">
        <f t="shared" si="13"/>
        <v>16</v>
      </c>
      <c r="G70" s="124">
        <f t="shared" si="13"/>
        <v>0</v>
      </c>
      <c r="H70" s="124">
        <f t="shared" si="13"/>
        <v>1</v>
      </c>
      <c r="I70" s="124">
        <f t="shared" si="13"/>
        <v>1434</v>
      </c>
      <c r="J70" s="124">
        <f t="shared" si="13"/>
        <v>124</v>
      </c>
      <c r="K70" s="124">
        <f t="shared" si="13"/>
        <v>18</v>
      </c>
      <c r="L70" s="124">
        <f t="shared" si="13"/>
        <v>559</v>
      </c>
      <c r="M70" s="124">
        <f t="shared" si="13"/>
        <v>160</v>
      </c>
      <c r="N70" s="124">
        <f t="shared" si="13"/>
        <v>18</v>
      </c>
      <c r="O70" s="124">
        <f t="shared" si="13"/>
        <v>88</v>
      </c>
      <c r="P70" s="878">
        <f t="shared" si="13"/>
        <v>22</v>
      </c>
      <c r="Q70" s="871">
        <f>SUM(Q66:Q69)</f>
        <v>2547</v>
      </c>
      <c r="R70" s="872">
        <f>SUM(R66:R69)</f>
        <v>1</v>
      </c>
      <c r="AL70" s="86"/>
    </row>
    <row r="71" spans="1:38" ht="15.75" hidden="1" thickBot="1" x14ac:dyDescent="0.3">
      <c r="A71" s="93" t="s">
        <v>132</v>
      </c>
      <c r="B71" s="873">
        <f>SUM(B70/Q70)</f>
        <v>2.7483313702394976E-3</v>
      </c>
      <c r="C71" s="874">
        <f>SUM(C70/Q70)</f>
        <v>3.0624263839811542E-2</v>
      </c>
      <c r="D71" s="874">
        <f>SUM(D70/Q70)</f>
        <v>3.5335689045936395E-3</v>
      </c>
      <c r="E71" s="874">
        <f>SUM(E70/Q70)</f>
        <v>5.1040439733019242E-3</v>
      </c>
      <c r="F71" s="874">
        <f>SUM(F70/Q70)</f>
        <v>6.2819002748331371E-3</v>
      </c>
      <c r="G71" s="874">
        <f>SUM(G70/Q70)</f>
        <v>0</v>
      </c>
      <c r="H71" s="874">
        <f>SUM(H70/Q70)</f>
        <v>3.9261876717707107E-4</v>
      </c>
      <c r="I71" s="874">
        <v>0.56200000000000006</v>
      </c>
      <c r="J71" s="874">
        <f>SUM(J70/Q70)</f>
        <v>4.8684727129956813E-2</v>
      </c>
      <c r="K71" s="874">
        <f>SUM(K70/Q70)</f>
        <v>7.0671378091872791E-3</v>
      </c>
      <c r="L71" s="874">
        <f>SUM(L70/Q70)</f>
        <v>0.21947389085198271</v>
      </c>
      <c r="M71" s="874">
        <f>SUM(M70/Q70)</f>
        <v>6.2819002748331368E-2</v>
      </c>
      <c r="N71" s="874">
        <f>SUM(N70/Q70)</f>
        <v>7.0671378091872791E-3</v>
      </c>
      <c r="O71" s="874">
        <f>SUM(O70/Q70)</f>
        <v>3.4550451511582252E-2</v>
      </c>
      <c r="P71" s="875">
        <f>SUM(P70/Q70)</f>
        <v>8.6376128778955629E-3</v>
      </c>
      <c r="Q71" s="876">
        <f t="shared" si="12"/>
        <v>0.99898468786808026</v>
      </c>
      <c r="R71" s="739"/>
      <c r="AL71" s="86"/>
    </row>
    <row r="72" spans="1:38" ht="15.75" hidden="1" thickBot="1" x14ac:dyDescent="0.3">
      <c r="AL72" s="86"/>
    </row>
    <row r="73" spans="1:38" s="203" customFormat="1" ht="15.75" hidden="1" thickBot="1" x14ac:dyDescent="0.3">
      <c r="A73" s="2263" t="s">
        <v>702</v>
      </c>
      <c r="B73" s="2264"/>
      <c r="C73" s="2264"/>
      <c r="D73" s="2264"/>
      <c r="E73" s="2264"/>
      <c r="F73" s="2264"/>
      <c r="G73" s="2264"/>
      <c r="H73" s="2264"/>
      <c r="I73" s="2264"/>
      <c r="J73" s="2264"/>
      <c r="K73" s="2264"/>
      <c r="L73" s="2264"/>
      <c r="M73" s="2264"/>
      <c r="N73" s="2264"/>
      <c r="O73" s="2264"/>
      <c r="P73" s="2264"/>
      <c r="Q73" s="2264"/>
      <c r="R73" s="2265"/>
      <c r="T73" s="86"/>
      <c r="U73" s="86"/>
      <c r="V73" s="86"/>
      <c r="W73" s="86"/>
      <c r="X73" s="86"/>
      <c r="Y73" s="86"/>
      <c r="Z73" s="86"/>
      <c r="AA73" s="86"/>
      <c r="AB73" s="86"/>
      <c r="AC73" s="86"/>
      <c r="AD73" s="86"/>
      <c r="AE73" s="86"/>
      <c r="AF73" s="86"/>
      <c r="AG73" s="86"/>
      <c r="AH73" s="86"/>
      <c r="AI73" s="86"/>
      <c r="AJ73" s="86"/>
      <c r="AK73" s="86"/>
      <c r="AL73" s="86"/>
    </row>
    <row r="74" spans="1:38" s="32" customFormat="1" ht="70.5" hidden="1" customHeight="1" thickBot="1" x14ac:dyDescent="0.3">
      <c r="A74" s="723"/>
      <c r="B74" s="725" t="s">
        <v>80</v>
      </c>
      <c r="C74" s="726" t="s">
        <v>81</v>
      </c>
      <c r="D74" s="726" t="s">
        <v>82</v>
      </c>
      <c r="E74" s="726" t="s">
        <v>83</v>
      </c>
      <c r="F74" s="726" t="s">
        <v>84</v>
      </c>
      <c r="G74" s="726" t="s">
        <v>85</v>
      </c>
      <c r="H74" s="726" t="s">
        <v>86</v>
      </c>
      <c r="I74" s="726" t="s">
        <v>87</v>
      </c>
      <c r="J74" s="726" t="s">
        <v>88</v>
      </c>
      <c r="K74" s="726" t="s">
        <v>89</v>
      </c>
      <c r="L74" s="726" t="s">
        <v>90</v>
      </c>
      <c r="M74" s="726" t="s">
        <v>91</v>
      </c>
      <c r="N74" s="726" t="s">
        <v>92</v>
      </c>
      <c r="O74" s="726" t="s">
        <v>93</v>
      </c>
      <c r="P74" s="728" t="s">
        <v>94</v>
      </c>
      <c r="Q74" s="76" t="s">
        <v>95</v>
      </c>
      <c r="R74" s="735" t="s">
        <v>96</v>
      </c>
      <c r="T74" s="1311"/>
      <c r="U74" s="1311"/>
      <c r="V74" s="1311"/>
      <c r="W74" s="1311"/>
      <c r="X74" s="1311"/>
      <c r="Y74" s="1311"/>
      <c r="Z74" s="1311"/>
      <c r="AA74" s="1311"/>
      <c r="AB74" s="1311"/>
      <c r="AC74" s="1311"/>
      <c r="AD74" s="1311"/>
      <c r="AE74" s="1311"/>
      <c r="AF74" s="1311"/>
      <c r="AG74" s="1311"/>
      <c r="AH74" s="1311"/>
      <c r="AI74" s="1311"/>
      <c r="AJ74" s="1311"/>
      <c r="AK74" s="1311"/>
      <c r="AL74" s="1311"/>
    </row>
    <row r="75" spans="1:38" s="203" customFormat="1" hidden="1" x14ac:dyDescent="0.25">
      <c r="A75" s="173" t="s">
        <v>182</v>
      </c>
      <c r="B75" s="363">
        <v>12</v>
      </c>
      <c r="C75" s="364">
        <v>79</v>
      </c>
      <c r="D75" s="364">
        <v>48</v>
      </c>
      <c r="E75" s="364">
        <v>20</v>
      </c>
      <c r="F75" s="364">
        <v>15</v>
      </c>
      <c r="G75" s="364">
        <v>0</v>
      </c>
      <c r="H75" s="364">
        <v>5</v>
      </c>
      <c r="I75" s="365">
        <v>1577</v>
      </c>
      <c r="J75" s="364">
        <v>162</v>
      </c>
      <c r="K75" s="364">
        <v>5</v>
      </c>
      <c r="L75" s="364">
        <v>603</v>
      </c>
      <c r="M75" s="364">
        <v>306</v>
      </c>
      <c r="N75" s="364">
        <v>4</v>
      </c>
      <c r="O75" s="364">
        <v>55</v>
      </c>
      <c r="P75" s="729">
        <v>37</v>
      </c>
      <c r="Q75" s="740">
        <v>2928</v>
      </c>
      <c r="R75" s="736">
        <f>SUM(Q75/Q79)</f>
        <v>0.99557973478408701</v>
      </c>
      <c r="T75" s="86"/>
      <c r="U75" s="86"/>
      <c r="V75" s="86"/>
      <c r="W75" s="86"/>
      <c r="X75" s="86"/>
      <c r="Y75" s="86"/>
      <c r="Z75" s="86"/>
      <c r="AA75" s="86"/>
      <c r="AB75" s="86"/>
      <c r="AC75" s="86"/>
      <c r="AD75" s="86"/>
      <c r="AE75" s="86"/>
      <c r="AF75" s="86"/>
      <c r="AG75" s="86"/>
      <c r="AH75" s="86"/>
      <c r="AI75" s="86"/>
      <c r="AJ75" s="86"/>
      <c r="AK75" s="86"/>
      <c r="AL75" s="86"/>
    </row>
    <row r="76" spans="1:38" s="203" customFormat="1" hidden="1" x14ac:dyDescent="0.25">
      <c r="A76" s="174" t="s">
        <v>183</v>
      </c>
      <c r="B76" s="367">
        <v>0</v>
      </c>
      <c r="C76" s="368">
        <v>0</v>
      </c>
      <c r="D76" s="368">
        <v>0</v>
      </c>
      <c r="E76" s="368">
        <v>0</v>
      </c>
      <c r="F76" s="368">
        <v>0</v>
      </c>
      <c r="G76" s="368">
        <v>0</v>
      </c>
      <c r="H76" s="368">
        <v>0</v>
      </c>
      <c r="I76" s="369">
        <v>3</v>
      </c>
      <c r="J76" s="368">
        <v>0</v>
      </c>
      <c r="K76" s="368">
        <v>0</v>
      </c>
      <c r="L76" s="368">
        <v>8</v>
      </c>
      <c r="M76" s="368">
        <v>0</v>
      </c>
      <c r="N76" s="368">
        <v>0</v>
      </c>
      <c r="O76" s="368">
        <v>0</v>
      </c>
      <c r="P76" s="730">
        <v>0</v>
      </c>
      <c r="Q76" s="741">
        <v>11</v>
      </c>
      <c r="R76" s="737">
        <f>SUM(Q76/Q79)</f>
        <v>3.7402244134648079E-3</v>
      </c>
      <c r="T76" s="86"/>
      <c r="U76" s="86"/>
      <c r="V76" s="86"/>
      <c r="W76" s="86"/>
      <c r="X76" s="86"/>
      <c r="Y76" s="86"/>
      <c r="Z76" s="86"/>
      <c r="AA76" s="86"/>
      <c r="AB76" s="86"/>
      <c r="AC76" s="86"/>
      <c r="AD76" s="86"/>
      <c r="AE76" s="86"/>
      <c r="AF76" s="86"/>
      <c r="AG76" s="86"/>
      <c r="AH76" s="86"/>
      <c r="AI76" s="86"/>
      <c r="AJ76" s="86"/>
      <c r="AK76" s="86"/>
      <c r="AL76" s="86"/>
    </row>
    <row r="77" spans="1:38" s="203" customFormat="1" ht="25.5" hidden="1" x14ac:dyDescent="0.25">
      <c r="A77" s="174" t="s">
        <v>268</v>
      </c>
      <c r="B77" s="502">
        <v>0</v>
      </c>
      <c r="C77" s="503">
        <v>0</v>
      </c>
      <c r="D77" s="503">
        <v>0</v>
      </c>
      <c r="E77" s="503">
        <v>0</v>
      </c>
      <c r="F77" s="503">
        <v>0</v>
      </c>
      <c r="G77" s="503">
        <v>0</v>
      </c>
      <c r="H77" s="503">
        <v>0</v>
      </c>
      <c r="I77" s="503">
        <v>0</v>
      </c>
      <c r="J77" s="503">
        <v>0</v>
      </c>
      <c r="K77" s="503">
        <v>0</v>
      </c>
      <c r="L77" s="503">
        <v>0</v>
      </c>
      <c r="M77" s="503">
        <v>0</v>
      </c>
      <c r="N77" s="503">
        <v>0</v>
      </c>
      <c r="O77" s="503">
        <v>0</v>
      </c>
      <c r="P77" s="731">
        <v>0</v>
      </c>
      <c r="Q77" s="741">
        <v>0</v>
      </c>
      <c r="R77" s="737">
        <f>SUM(Q77/Q79)</f>
        <v>0</v>
      </c>
      <c r="T77" s="86"/>
      <c r="U77" s="86"/>
      <c r="V77" s="86"/>
      <c r="W77" s="86"/>
      <c r="X77" s="86"/>
      <c r="Y77" s="86"/>
      <c r="Z77" s="86"/>
      <c r="AA77" s="86"/>
      <c r="AB77" s="86"/>
      <c r="AC77" s="86"/>
      <c r="AD77" s="86"/>
      <c r="AE77" s="86"/>
      <c r="AF77" s="86"/>
      <c r="AG77" s="86"/>
      <c r="AH77" s="86"/>
      <c r="AI77" s="86"/>
      <c r="AJ77" s="86"/>
      <c r="AK77" s="86"/>
      <c r="AL77" s="86"/>
    </row>
    <row r="78" spans="1:38" s="203" customFormat="1" ht="15.75" hidden="1" thickBot="1" x14ac:dyDescent="0.3">
      <c r="A78" s="175" t="s">
        <v>184</v>
      </c>
      <c r="B78" s="504">
        <v>0</v>
      </c>
      <c r="C78" s="505">
        <v>0</v>
      </c>
      <c r="D78" s="505">
        <v>0</v>
      </c>
      <c r="E78" s="505">
        <v>0</v>
      </c>
      <c r="F78" s="505">
        <v>0</v>
      </c>
      <c r="G78" s="505">
        <v>0</v>
      </c>
      <c r="H78" s="505">
        <v>0</v>
      </c>
      <c r="I78" s="431">
        <v>2</v>
      </c>
      <c r="J78" s="505">
        <v>0</v>
      </c>
      <c r="K78" s="505">
        <v>0</v>
      </c>
      <c r="L78" s="505">
        <v>0</v>
      </c>
      <c r="M78" s="505">
        <v>0</v>
      </c>
      <c r="N78" s="505">
        <v>0</v>
      </c>
      <c r="O78" s="505">
        <v>0</v>
      </c>
      <c r="P78" s="732">
        <v>0</v>
      </c>
      <c r="Q78" s="742">
        <v>2</v>
      </c>
      <c r="R78" s="738">
        <f>SUM(Q78/Q79)</f>
        <v>6.8004080244814691E-4</v>
      </c>
      <c r="T78" s="86"/>
      <c r="U78" s="86"/>
      <c r="V78" s="86"/>
      <c r="W78" s="86"/>
      <c r="X78" s="86"/>
      <c r="Y78" s="86"/>
      <c r="Z78" s="86"/>
      <c r="AA78" s="86"/>
      <c r="AB78" s="86"/>
      <c r="AC78" s="86"/>
      <c r="AD78" s="86"/>
      <c r="AE78" s="86"/>
      <c r="AF78" s="86"/>
      <c r="AG78" s="86"/>
      <c r="AH78" s="86"/>
      <c r="AI78" s="86"/>
      <c r="AJ78" s="86"/>
      <c r="AK78" s="86"/>
      <c r="AL78" s="86"/>
    </row>
    <row r="79" spans="1:38" s="203" customFormat="1" ht="16.5" hidden="1" thickTop="1" thickBot="1" x14ac:dyDescent="0.3">
      <c r="A79" s="176" t="s">
        <v>26</v>
      </c>
      <c r="B79" s="219">
        <f t="shared" ref="B79:P79" si="14">SUM(B75:B78)</f>
        <v>12</v>
      </c>
      <c r="C79" s="239">
        <f t="shared" si="14"/>
        <v>79</v>
      </c>
      <c r="D79" s="239">
        <f t="shared" si="14"/>
        <v>48</v>
      </c>
      <c r="E79" s="239">
        <f t="shared" si="14"/>
        <v>20</v>
      </c>
      <c r="F79" s="239">
        <f t="shared" si="14"/>
        <v>15</v>
      </c>
      <c r="G79" s="239">
        <f t="shared" si="14"/>
        <v>0</v>
      </c>
      <c r="H79" s="239">
        <f t="shared" si="14"/>
        <v>5</v>
      </c>
      <c r="I79" s="239">
        <f t="shared" si="14"/>
        <v>1582</v>
      </c>
      <c r="J79" s="239">
        <f t="shared" si="14"/>
        <v>162</v>
      </c>
      <c r="K79" s="239">
        <f t="shared" si="14"/>
        <v>5</v>
      </c>
      <c r="L79" s="239">
        <f t="shared" si="14"/>
        <v>611</v>
      </c>
      <c r="M79" s="239">
        <f t="shared" si="14"/>
        <v>306</v>
      </c>
      <c r="N79" s="239">
        <f t="shared" si="14"/>
        <v>4</v>
      </c>
      <c r="O79" s="239">
        <f t="shared" si="14"/>
        <v>55</v>
      </c>
      <c r="P79" s="733">
        <f t="shared" si="14"/>
        <v>37</v>
      </c>
      <c r="Q79" s="743">
        <f>SUM(B79:P79)</f>
        <v>2941</v>
      </c>
      <c r="R79" s="341">
        <f>SUM(Q79/Q79)</f>
        <v>1</v>
      </c>
      <c r="T79" s="86"/>
      <c r="U79" s="86"/>
      <c r="V79" s="86"/>
      <c r="W79" s="86"/>
      <c r="X79" s="86"/>
      <c r="Y79" s="86"/>
      <c r="Z79" s="86"/>
      <c r="AA79" s="86"/>
      <c r="AB79" s="86"/>
      <c r="AC79" s="86"/>
      <c r="AD79" s="86"/>
      <c r="AE79" s="86"/>
      <c r="AF79" s="86"/>
      <c r="AG79" s="86"/>
      <c r="AH79" s="86"/>
      <c r="AI79" s="86"/>
      <c r="AJ79" s="86"/>
      <c r="AK79" s="86"/>
      <c r="AL79" s="86"/>
    </row>
    <row r="80" spans="1:38" s="203" customFormat="1" ht="15.75" hidden="1" thickBot="1" x14ac:dyDescent="0.3">
      <c r="A80" s="93" t="s">
        <v>132</v>
      </c>
      <c r="B80" s="266">
        <f>SUM(B79/Q79)</f>
        <v>4.0802448146888817E-3</v>
      </c>
      <c r="C80" s="267">
        <f>SUM(C79/Q79)</f>
        <v>2.6861611696701801E-2</v>
      </c>
      <c r="D80" s="267">
        <f>SUM(D79/Q79)</f>
        <v>1.6320979258755527E-2</v>
      </c>
      <c r="E80" s="267">
        <f>SUM(E79/Q79)</f>
        <v>6.8004080244814689E-3</v>
      </c>
      <c r="F80" s="267">
        <f>SUM(F79/Q79)</f>
        <v>5.1003060183611015E-3</v>
      </c>
      <c r="G80" s="267">
        <f>SUM(G79/Q79)</f>
        <v>0</v>
      </c>
      <c r="H80" s="267">
        <f>SUM(H79/Q79)</f>
        <v>1.7001020061203672E-3</v>
      </c>
      <c r="I80" s="267">
        <f>SUM(I79/Q79)</f>
        <v>0.53791227473648418</v>
      </c>
      <c r="J80" s="267">
        <f>SUM(J79/Q79)</f>
        <v>5.5083304998299901E-2</v>
      </c>
      <c r="K80" s="267">
        <f>SUM(K79/Q79)</f>
        <v>1.7001020061203672E-3</v>
      </c>
      <c r="L80" s="267">
        <f>SUM(L79/Q79)</f>
        <v>0.20775246514790888</v>
      </c>
      <c r="M80" s="267">
        <f>SUM(M79/Q79)</f>
        <v>0.10404624277456648</v>
      </c>
      <c r="N80" s="267">
        <f>SUM(N79/Q79)</f>
        <v>1.3600816048962938E-3</v>
      </c>
      <c r="O80" s="267">
        <f>SUM(O79/Q79)</f>
        <v>1.8701122067324039E-2</v>
      </c>
      <c r="P80" s="734">
        <f>SUM(P79/Q79)</f>
        <v>1.2580754845290717E-2</v>
      </c>
      <c r="Q80" s="744">
        <f>SUM(Q79/Q79)</f>
        <v>1</v>
      </c>
      <c r="R80" s="739"/>
      <c r="T80" s="86"/>
      <c r="U80" s="86"/>
      <c r="V80" s="86"/>
      <c r="W80" s="86"/>
      <c r="X80" s="86"/>
      <c r="Y80" s="86"/>
      <c r="Z80" s="86"/>
      <c r="AA80" s="86"/>
      <c r="AB80" s="86"/>
      <c r="AC80" s="86"/>
      <c r="AD80" s="86"/>
      <c r="AE80" s="86"/>
      <c r="AF80" s="86"/>
      <c r="AG80" s="86"/>
      <c r="AH80" s="86"/>
      <c r="AI80" s="86"/>
      <c r="AJ80" s="86"/>
      <c r="AK80" s="86"/>
      <c r="AL80" s="86"/>
    </row>
    <row r="81" spans="38:38" hidden="1" x14ac:dyDescent="0.25">
      <c r="AL81" s="86"/>
    </row>
    <row r="82" spans="38:38" x14ac:dyDescent="0.25">
      <c r="AL82" s="86"/>
    </row>
  </sheetData>
  <sheetProtection algorithmName="SHA-512" hashValue="NyZDnhansCsrHmJaH1Gm85kTiICVFYYhR+uTw6btQJVyUFgG+X04wwK//1rWpT1T/xWYkjoqsi51YMOTQkq0oQ==" saltValue="7bHJeFUmxvO+ApgzQPGyaw==" spinCount="100000" sheet="1" objects="1" scenarios="1"/>
  <mergeCells count="10">
    <mergeCell ref="A73:R73"/>
    <mergeCell ref="A2:R2"/>
    <mergeCell ref="A3:R3"/>
    <mergeCell ref="A64:R64"/>
    <mergeCell ref="A55:R55"/>
    <mergeCell ref="A46:R46"/>
    <mergeCell ref="A37:R37"/>
    <mergeCell ref="A28:R28"/>
    <mergeCell ref="A19:R19"/>
    <mergeCell ref="A11:R11"/>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Q70 Q52 Q61 Q43 Q34 Q25 Q1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502"/>
  <sheetViews>
    <sheetView showGridLines="0" zoomScaleNormal="100" workbookViewId="0">
      <selection activeCell="C97" sqref="C97"/>
    </sheetView>
  </sheetViews>
  <sheetFormatPr defaultColWidth="8.85546875" defaultRowHeight="15" x14ac:dyDescent="0.25"/>
  <cols>
    <col min="1" max="5" width="18.42578125" customWidth="1"/>
  </cols>
  <sheetData>
    <row r="1" spans="1:5" s="203" customFormat="1" ht="19.5" thickBot="1" x14ac:dyDescent="0.35">
      <c r="A1" s="2087" t="s">
        <v>163</v>
      </c>
      <c r="B1" s="2088"/>
      <c r="C1" s="2088"/>
      <c r="D1" s="2088"/>
      <c r="E1" s="2089"/>
    </row>
    <row r="2" spans="1:5" s="203" customFormat="1" ht="16.5" hidden="1" thickBot="1" x14ac:dyDescent="0.3">
      <c r="A2" s="2266" t="s">
        <v>850</v>
      </c>
      <c r="B2" s="2267"/>
      <c r="C2" s="2267"/>
      <c r="D2" s="2267"/>
      <c r="E2" s="2268"/>
    </row>
    <row r="3" spans="1:5" s="203" customFormat="1" ht="15.75" hidden="1" thickBot="1" x14ac:dyDescent="0.3">
      <c r="A3" s="302"/>
      <c r="B3" s="2269" t="s">
        <v>161</v>
      </c>
      <c r="C3" s="2270"/>
      <c r="D3" s="2269" t="s">
        <v>162</v>
      </c>
      <c r="E3" s="2270"/>
    </row>
    <row r="4" spans="1:5" s="203" customFormat="1" ht="15.75" hidden="1" thickBot="1" x14ac:dyDescent="0.3">
      <c r="A4" s="141"/>
      <c r="B4" s="182" t="s">
        <v>142</v>
      </c>
      <c r="C4" s="181" t="s">
        <v>127</v>
      </c>
      <c r="D4" s="182" t="s">
        <v>142</v>
      </c>
      <c r="E4" s="181" t="s">
        <v>127</v>
      </c>
    </row>
    <row r="5" spans="1:5" s="203" customFormat="1" ht="15.75" hidden="1" thickBot="1" x14ac:dyDescent="0.3">
      <c r="A5" s="2025" t="s">
        <v>456</v>
      </c>
      <c r="B5" s="2026"/>
      <c r="C5" s="2026"/>
      <c r="D5" s="2026"/>
      <c r="E5" s="2027"/>
    </row>
    <row r="6" spans="1:5" s="203" customFormat="1" hidden="1" x14ac:dyDescent="0.25">
      <c r="A6" s="95" t="s">
        <v>391</v>
      </c>
      <c r="B6" s="1533"/>
      <c r="C6" s="333" t="e">
        <f>SUM(B6/B14)</f>
        <v>#DIV/0!</v>
      </c>
      <c r="D6" s="1533"/>
      <c r="E6" s="333" t="e">
        <f>SUM(D6/D14)</f>
        <v>#DIV/0!</v>
      </c>
    </row>
    <row r="7" spans="1:5" s="203" customFormat="1" hidden="1" x14ac:dyDescent="0.25">
      <c r="A7" s="96" t="s">
        <v>392</v>
      </c>
      <c r="B7" s="1534"/>
      <c r="C7" s="334" t="e">
        <f>SUM(B7/B14)</f>
        <v>#DIV/0!</v>
      </c>
      <c r="D7" s="1534"/>
      <c r="E7" s="334" t="e">
        <f>SUM(D7/D14)</f>
        <v>#DIV/0!</v>
      </c>
    </row>
    <row r="8" spans="1:5" s="203" customFormat="1" hidden="1" x14ac:dyDescent="0.25">
      <c r="A8" s="96" t="s">
        <v>327</v>
      </c>
      <c r="B8" s="1534"/>
      <c r="C8" s="334" t="e">
        <f>SUM(B8/B14)</f>
        <v>#DIV/0!</v>
      </c>
      <c r="D8" s="1534"/>
      <c r="E8" s="334" t="e">
        <f>SUM(D8/D14)</f>
        <v>#DIV/0!</v>
      </c>
    </row>
    <row r="9" spans="1:5" s="203" customFormat="1" hidden="1" x14ac:dyDescent="0.25">
      <c r="A9" s="96" t="s">
        <v>328</v>
      </c>
      <c r="B9" s="1534"/>
      <c r="C9" s="334" t="e">
        <f>SUM(B9/B14)</f>
        <v>#DIV/0!</v>
      </c>
      <c r="D9" s="1534"/>
      <c r="E9" s="334" t="e">
        <f>SUM(D9/D15)</f>
        <v>#DIV/0!</v>
      </c>
    </row>
    <row r="10" spans="1:5" s="203" customFormat="1" hidden="1" x14ac:dyDescent="0.25">
      <c r="A10" s="96" t="s">
        <v>329</v>
      </c>
      <c r="B10" s="1534"/>
      <c r="C10" s="334" t="e">
        <f>SUM(B10/B14)</f>
        <v>#DIV/0!</v>
      </c>
      <c r="D10" s="1534"/>
      <c r="E10" s="334" t="e">
        <f>SUM(D10/D14)</f>
        <v>#DIV/0!</v>
      </c>
    </row>
    <row r="11" spans="1:5" s="203" customFormat="1" hidden="1" x14ac:dyDescent="0.25">
      <c r="A11" s="96" t="s">
        <v>124</v>
      </c>
      <c r="B11" s="1534"/>
      <c r="C11" s="334" t="e">
        <f>SUM(B11/B14)</f>
        <v>#DIV/0!</v>
      </c>
      <c r="D11" s="1534"/>
      <c r="E11" s="334" t="e">
        <f>SUM(D11/D14)</f>
        <v>#DIV/0!</v>
      </c>
    </row>
    <row r="12" spans="1:5" s="203" customFormat="1" hidden="1" x14ac:dyDescent="0.25">
      <c r="A12" s="96" t="s">
        <v>125</v>
      </c>
      <c r="B12" s="1534"/>
      <c r="C12" s="334" t="e">
        <f>SUM(B12/B14)</f>
        <v>#DIV/0!</v>
      </c>
      <c r="D12" s="1534"/>
      <c r="E12" s="334" t="e">
        <f>SUM(D12/D14)</f>
        <v>#DIV/0!</v>
      </c>
    </row>
    <row r="13" spans="1:5" s="203" customFormat="1" ht="15.75" hidden="1" thickBot="1" x14ac:dyDescent="0.3">
      <c r="A13" s="97" t="s">
        <v>117</v>
      </c>
      <c r="B13" s="1535"/>
      <c r="C13" s="335" t="e">
        <f>SUM(B13/B14)</f>
        <v>#DIV/0!</v>
      </c>
      <c r="D13" s="1535"/>
      <c r="E13" s="335" t="e">
        <f>SUM(D13/D14)</f>
        <v>#DIV/0!</v>
      </c>
    </row>
    <row r="14" spans="1:5" s="203" customFormat="1" ht="16.5" hidden="1" thickTop="1" thickBot="1" x14ac:dyDescent="0.3">
      <c r="A14" s="34" t="s">
        <v>164</v>
      </c>
      <c r="B14" s="407">
        <f>SUM(B6:B13)</f>
        <v>0</v>
      </c>
      <c r="C14" s="209" t="e">
        <f>SUM(C6:C13)</f>
        <v>#DIV/0!</v>
      </c>
      <c r="D14" s="407">
        <f>SUM(D6:D13)</f>
        <v>0</v>
      </c>
      <c r="E14" s="209" t="e">
        <f>SUM(E6:E13)</f>
        <v>#DIV/0!</v>
      </c>
    </row>
    <row r="15" spans="1:5" s="33" customFormat="1" ht="15.75" hidden="1" thickBot="1" x14ac:dyDescent="0.25">
      <c r="A15" s="2025" t="s">
        <v>457</v>
      </c>
      <c r="B15" s="2026"/>
      <c r="C15" s="2026"/>
      <c r="D15" s="2026"/>
      <c r="E15" s="2027"/>
    </row>
    <row r="16" spans="1:5" s="203" customFormat="1" hidden="1" x14ac:dyDescent="0.25">
      <c r="A16" s="95" t="s">
        <v>118</v>
      </c>
      <c r="B16" s="1533"/>
      <c r="C16" s="336" t="e">
        <f>SUM(B16/B22)</f>
        <v>#DIV/0!</v>
      </c>
      <c r="D16" s="1533"/>
      <c r="E16" s="336" t="e">
        <f>SUM(D16/D22)</f>
        <v>#DIV/0!</v>
      </c>
    </row>
    <row r="17" spans="1:5" s="203" customFormat="1" hidden="1" x14ac:dyDescent="0.25">
      <c r="A17" s="96" t="s">
        <v>119</v>
      </c>
      <c r="B17" s="1534"/>
      <c r="C17" s="337" t="e">
        <f>SUM(B17/B22)</f>
        <v>#DIV/0!</v>
      </c>
      <c r="D17" s="1534"/>
      <c r="E17" s="337" t="e">
        <f>SUM(D17/D22)</f>
        <v>#DIV/0!</v>
      </c>
    </row>
    <row r="18" spans="1:5" s="203" customFormat="1" hidden="1" x14ac:dyDescent="0.25">
      <c r="A18" s="96" t="s">
        <v>120</v>
      </c>
      <c r="B18" s="1534"/>
      <c r="C18" s="337" t="e">
        <f>SUM(B18/B22)</f>
        <v>#DIV/0!</v>
      </c>
      <c r="D18" s="1534"/>
      <c r="E18" s="337" t="e">
        <f>SUM(D18/D22)</f>
        <v>#DIV/0!</v>
      </c>
    </row>
    <row r="19" spans="1:5" s="203" customFormat="1" hidden="1" x14ac:dyDescent="0.25">
      <c r="A19" s="96" t="s">
        <v>121</v>
      </c>
      <c r="B19" s="1534"/>
      <c r="C19" s="337" t="e">
        <f>SUM(B19/B22)</f>
        <v>#DIV/0!</v>
      </c>
      <c r="D19" s="1534"/>
      <c r="E19" s="337" t="e">
        <f>SUM(D19/D23)</f>
        <v>#DIV/0!</v>
      </c>
    </row>
    <row r="20" spans="1:5" s="203" customFormat="1" hidden="1" x14ac:dyDescent="0.25">
      <c r="A20" s="96" t="s">
        <v>341</v>
      </c>
      <c r="B20" s="1534"/>
      <c r="C20" s="337" t="e">
        <f>SUM(B20/B22)</f>
        <v>#DIV/0!</v>
      </c>
      <c r="D20" s="1534"/>
      <c r="E20" s="337" t="e">
        <f>SUM(D20/D22)</f>
        <v>#DIV/0!</v>
      </c>
    </row>
    <row r="21" spans="1:5" s="203" customFormat="1" ht="15.75" hidden="1" thickBot="1" x14ac:dyDescent="0.3">
      <c r="A21" s="114" t="s">
        <v>123</v>
      </c>
      <c r="B21" s="1535"/>
      <c r="C21" s="338" t="e">
        <f>SUM(B21/B22)</f>
        <v>#DIV/0!</v>
      </c>
      <c r="D21" s="1535"/>
      <c r="E21" s="338" t="e">
        <f>SUM(D21/D22)</f>
        <v>#DIV/0!</v>
      </c>
    </row>
    <row r="22" spans="1:5" s="203" customFormat="1" ht="16.5" hidden="1" thickTop="1" thickBot="1" x14ac:dyDescent="0.3">
      <c r="A22" s="128" t="s">
        <v>166</v>
      </c>
      <c r="B22" s="127">
        <f>SUM(B16:B21)</f>
        <v>0</v>
      </c>
      <c r="C22" s="748" t="e">
        <f>SUM(C16:C21)</f>
        <v>#DIV/0!</v>
      </c>
      <c r="D22" s="127">
        <f>SUM(D16:D21)</f>
        <v>0</v>
      </c>
      <c r="E22" s="748" t="e">
        <f>SUM(E16:E21)</f>
        <v>#DIV/0!</v>
      </c>
    </row>
    <row r="23" spans="1:5" s="33" customFormat="1" ht="15.75" hidden="1" thickBot="1" x14ac:dyDescent="0.25">
      <c r="A23" s="2025" t="s">
        <v>458</v>
      </c>
      <c r="B23" s="2026"/>
      <c r="C23" s="2026"/>
      <c r="D23" s="2026"/>
      <c r="E23" s="2027"/>
    </row>
    <row r="24" spans="1:5" s="203" customFormat="1" ht="15.75" hidden="1" thickBot="1" x14ac:dyDescent="0.3">
      <c r="A24" s="754" t="s">
        <v>334</v>
      </c>
      <c r="B24" s="2288" t="s">
        <v>397</v>
      </c>
      <c r="C24" s="2289"/>
      <c r="D24" s="2288" t="s">
        <v>397</v>
      </c>
      <c r="E24" s="2289"/>
    </row>
    <row r="25" spans="1:5" s="203" customFormat="1" ht="15.75" hidden="1" thickBot="1" x14ac:dyDescent="0.3">
      <c r="A25" s="2025" t="s">
        <v>459</v>
      </c>
      <c r="B25" s="2026"/>
      <c r="C25" s="2026"/>
      <c r="D25" s="2026"/>
      <c r="E25" s="2027"/>
    </row>
    <row r="26" spans="1:5" s="203" customFormat="1" hidden="1" x14ac:dyDescent="0.25">
      <c r="A26" s="809" t="s">
        <v>167</v>
      </c>
      <c r="B26" s="1589"/>
      <c r="C26" s="340" t="e">
        <f>SUM(B26/B29)</f>
        <v>#DIV/0!</v>
      </c>
      <c r="D26" s="1589"/>
      <c r="E26" s="340" t="e">
        <f>SUM(D26/D29)</f>
        <v>#DIV/0!</v>
      </c>
    </row>
    <row r="27" spans="1:5" s="203" customFormat="1" hidden="1" x14ac:dyDescent="0.25">
      <c r="A27" s="99" t="s">
        <v>168</v>
      </c>
      <c r="B27" s="1534"/>
      <c r="C27" s="334" t="e">
        <f>SUM(B27/B29)</f>
        <v>#DIV/0!</v>
      </c>
      <c r="D27" s="1534"/>
      <c r="E27" s="334" t="e">
        <f>SUM(D27/D29)</f>
        <v>#DIV/0!</v>
      </c>
    </row>
    <row r="28" spans="1:5" s="203" customFormat="1" ht="15.75" hidden="1" thickBot="1" x14ac:dyDescent="0.3">
      <c r="A28" s="97" t="s">
        <v>169</v>
      </c>
      <c r="B28" s="1535"/>
      <c r="C28" s="338" t="e">
        <f>SUM(B28/B29)</f>
        <v>#DIV/0!</v>
      </c>
      <c r="D28" s="1535"/>
      <c r="E28" s="338" t="e">
        <f>SUM(D28/D29)</f>
        <v>#DIV/0!</v>
      </c>
    </row>
    <row r="29" spans="1:5" s="203" customFormat="1" ht="16.5" hidden="1" thickTop="1" thickBot="1" x14ac:dyDescent="0.3">
      <c r="A29" s="126" t="s">
        <v>26</v>
      </c>
      <c r="B29" s="210">
        <f>SUM(B26:B28)</f>
        <v>0</v>
      </c>
      <c r="C29" s="748" t="e">
        <f>SUM(C26:C28)</f>
        <v>#DIV/0!</v>
      </c>
      <c r="D29" s="210">
        <f>SUM(D26:D28)</f>
        <v>0</v>
      </c>
      <c r="E29" s="748" t="e">
        <f>SUM(E26:E28)</f>
        <v>#DIV/0!</v>
      </c>
    </row>
    <row r="30" spans="1:5" s="203" customFormat="1" ht="15.75" hidden="1" thickBot="1" x14ac:dyDescent="0.3">
      <c r="A30" s="2025" t="s">
        <v>737</v>
      </c>
      <c r="B30" s="2026"/>
      <c r="C30" s="2026"/>
      <c r="D30" s="2026"/>
      <c r="E30" s="2027"/>
    </row>
    <row r="31" spans="1:5" s="203" customFormat="1" hidden="1" x14ac:dyDescent="0.25">
      <c r="A31" s="809" t="s">
        <v>170</v>
      </c>
      <c r="B31" s="1589"/>
      <c r="C31" s="336" t="e">
        <f>SUM(B31/B38)</f>
        <v>#DIV/0!</v>
      </c>
      <c r="D31" s="823"/>
      <c r="E31" s="752"/>
    </row>
    <row r="32" spans="1:5" s="203" customFormat="1" hidden="1" x14ac:dyDescent="0.25">
      <c r="A32" s="96" t="s">
        <v>171</v>
      </c>
      <c r="B32" s="1534"/>
      <c r="C32" s="337" t="e">
        <f>SUM(B32/B38)</f>
        <v>#DIV/0!</v>
      </c>
      <c r="D32" s="824"/>
      <c r="E32" s="425"/>
    </row>
    <row r="33" spans="1:5" s="203" customFormat="1" hidden="1" x14ac:dyDescent="0.25">
      <c r="A33" s="96" t="s">
        <v>172</v>
      </c>
      <c r="B33" s="1534"/>
      <c r="C33" s="337" t="e">
        <f>SUM(B33/B38)</f>
        <v>#DIV/0!</v>
      </c>
      <c r="D33" s="824"/>
      <c r="E33" s="425"/>
    </row>
    <row r="34" spans="1:5" s="203" customFormat="1" hidden="1" x14ac:dyDescent="0.25">
      <c r="A34" s="96" t="s">
        <v>173</v>
      </c>
      <c r="B34" s="1534"/>
      <c r="C34" s="337" t="e">
        <f>SUM(B34/B38)</f>
        <v>#DIV/0!</v>
      </c>
      <c r="D34" s="824"/>
      <c r="E34" s="425"/>
    </row>
    <row r="35" spans="1:5" s="203" customFormat="1" hidden="1" x14ac:dyDescent="0.25">
      <c r="A35" s="96" t="s">
        <v>332</v>
      </c>
      <c r="B35" s="1534"/>
      <c r="C35" s="337" t="e">
        <f>SUM(B35/B38)</f>
        <v>#DIV/0!</v>
      </c>
      <c r="D35" s="824"/>
      <c r="E35" s="425"/>
    </row>
    <row r="36" spans="1:5" s="203" customFormat="1" hidden="1" x14ac:dyDescent="0.25">
      <c r="A36" s="96" t="s">
        <v>333</v>
      </c>
      <c r="B36" s="1534"/>
      <c r="C36" s="337" t="e">
        <f>SUM(B36/B38)</f>
        <v>#DIV/0!</v>
      </c>
      <c r="D36" s="824"/>
      <c r="E36" s="425"/>
    </row>
    <row r="37" spans="1:5" s="203" customFormat="1" ht="15.75" hidden="1" thickBot="1" x14ac:dyDescent="0.3">
      <c r="A37" s="114" t="s">
        <v>174</v>
      </c>
      <c r="B37" s="1535"/>
      <c r="C37" s="338" t="e">
        <f>SUM(B37/B38)</f>
        <v>#DIV/0!</v>
      </c>
      <c r="D37" s="824"/>
      <c r="E37" s="425"/>
    </row>
    <row r="38" spans="1:5" s="203" customFormat="1" ht="16.5" hidden="1" thickTop="1" thickBot="1" x14ac:dyDescent="0.3">
      <c r="A38" s="128" t="s">
        <v>26</v>
      </c>
      <c r="B38" s="210">
        <f>SUM(B31:B37)</f>
        <v>0</v>
      </c>
      <c r="C38" s="826" t="e">
        <f>SUM(C31:C37)</f>
        <v>#DIV/0!</v>
      </c>
      <c r="D38" s="825"/>
      <c r="E38" s="749"/>
    </row>
    <row r="39" spans="1:5" s="203" customFormat="1" ht="15.75" hidden="1" thickBot="1" x14ac:dyDescent="0.3">
      <c r="A39" s="2025" t="s">
        <v>738</v>
      </c>
      <c r="B39" s="2026"/>
      <c r="C39" s="2026"/>
      <c r="D39" s="2026"/>
      <c r="E39" s="2027"/>
    </row>
    <row r="40" spans="1:5" s="203" customFormat="1" hidden="1" x14ac:dyDescent="0.25">
      <c r="A40" s="809" t="s">
        <v>175</v>
      </c>
      <c r="B40" s="1589"/>
      <c r="C40" s="336" t="e">
        <f>SUM(B40/B44)</f>
        <v>#DIV/0!</v>
      </c>
      <c r="D40" s="823"/>
      <c r="E40" s="752"/>
    </row>
    <row r="41" spans="1:5" s="203" customFormat="1" hidden="1" x14ac:dyDescent="0.25">
      <c r="A41" s="96" t="s">
        <v>176</v>
      </c>
      <c r="B41" s="1534"/>
      <c r="C41" s="337" t="e">
        <f>SUM(B41/B44)</f>
        <v>#DIV/0!</v>
      </c>
      <c r="D41" s="425"/>
      <c r="E41" s="425"/>
    </row>
    <row r="42" spans="1:5" s="203" customFormat="1" hidden="1" x14ac:dyDescent="0.25">
      <c r="A42" s="96" t="s">
        <v>177</v>
      </c>
      <c r="B42" s="1534"/>
      <c r="C42" s="337" t="e">
        <f>SUM(B42/B44)</f>
        <v>#DIV/0!</v>
      </c>
      <c r="D42" s="425"/>
      <c r="E42" s="425"/>
    </row>
    <row r="43" spans="1:5" s="203" customFormat="1" ht="15.75" hidden="1" thickBot="1" x14ac:dyDescent="0.3">
      <c r="A43" s="114" t="s">
        <v>178</v>
      </c>
      <c r="B43" s="1535"/>
      <c r="C43" s="338" t="e">
        <f>SUM(B43/B44)</f>
        <v>#DIV/0!</v>
      </c>
      <c r="D43" s="425"/>
      <c r="E43" s="425"/>
    </row>
    <row r="44" spans="1:5" s="203" customFormat="1" ht="16.5" hidden="1" thickTop="1" thickBot="1" x14ac:dyDescent="0.3">
      <c r="A44" s="128" t="s">
        <v>26</v>
      </c>
      <c r="B44" s="210">
        <f>SUM(B40:B43)</f>
        <v>0</v>
      </c>
      <c r="C44" s="748" t="e">
        <f>SUM(C40:C43)</f>
        <v>#DIV/0!</v>
      </c>
      <c r="D44" s="749"/>
      <c r="E44" s="749"/>
    </row>
    <row r="45" spans="1:5" s="203" customFormat="1" ht="15.75" hidden="1" thickBot="1" x14ac:dyDescent="0.3">
      <c r="A45" s="2025" t="s">
        <v>739</v>
      </c>
      <c r="B45" s="2026"/>
      <c r="C45" s="2026"/>
      <c r="D45" s="2026"/>
      <c r="E45" s="2027"/>
    </row>
    <row r="46" spans="1:5" s="203" customFormat="1" hidden="1" x14ac:dyDescent="0.25">
      <c r="A46" s="809" t="s">
        <v>179</v>
      </c>
      <c r="B46" s="1589"/>
      <c r="C46" s="751" t="e">
        <f>SUM(B46/B49)</f>
        <v>#DIV/0!</v>
      </c>
      <c r="D46" s="752"/>
      <c r="E46" s="752"/>
    </row>
    <row r="47" spans="1:5" s="203" customFormat="1" hidden="1" x14ac:dyDescent="0.25">
      <c r="A47" s="96" t="s">
        <v>180</v>
      </c>
      <c r="B47" s="1534"/>
      <c r="C47" s="751" t="e">
        <f>SUM(B47/B50)</f>
        <v>#DIV/0!</v>
      </c>
      <c r="D47" s="425"/>
      <c r="E47" s="425"/>
    </row>
    <row r="48" spans="1:5" s="203" customFormat="1" ht="15.75" hidden="1" thickBot="1" x14ac:dyDescent="0.3">
      <c r="A48" s="114" t="s">
        <v>181</v>
      </c>
      <c r="B48" s="1535"/>
      <c r="C48" s="338" t="e">
        <f>SUM(B48/B49)</f>
        <v>#DIV/0!</v>
      </c>
      <c r="D48" s="425"/>
      <c r="E48" s="425"/>
    </row>
    <row r="49" spans="1:6" s="203" customFormat="1" ht="16.5" hidden="1" thickTop="1" thickBot="1" x14ac:dyDescent="0.3">
      <c r="A49" s="35" t="s">
        <v>26</v>
      </c>
      <c r="B49" s="112">
        <f>SUM(B46:B48)</f>
        <v>0</v>
      </c>
      <c r="C49" s="339" t="e">
        <f>SUM(C46:C48)</f>
        <v>#DIV/0!</v>
      </c>
      <c r="D49" s="425"/>
      <c r="E49" s="425"/>
    </row>
    <row r="50" spans="1:6" s="203" customFormat="1" ht="3.6" customHeight="1" x14ac:dyDescent="0.25"/>
    <row r="51" spans="1:6" s="203" customFormat="1" ht="3.6" customHeight="1" thickBot="1" x14ac:dyDescent="0.3"/>
    <row r="52" spans="1:6" s="1413" customFormat="1" ht="16.5" thickBot="1" x14ac:dyDescent="0.3">
      <c r="A52" s="2266" t="s">
        <v>912</v>
      </c>
      <c r="B52" s="2267"/>
      <c r="C52" s="2267"/>
      <c r="D52" s="2267"/>
      <c r="E52" s="2268"/>
    </row>
    <row r="53" spans="1:6" s="1413" customFormat="1" ht="15.75" thickBot="1" x14ac:dyDescent="0.3">
      <c r="A53" s="302"/>
      <c r="B53" s="2269" t="s">
        <v>161</v>
      </c>
      <c r="C53" s="2270"/>
      <c r="D53" s="2269" t="s">
        <v>162</v>
      </c>
      <c r="E53" s="2270"/>
    </row>
    <row r="54" spans="1:6" s="1413" customFormat="1" ht="15.75" thickBot="1" x14ac:dyDescent="0.3">
      <c r="A54" s="141"/>
      <c r="B54" s="182" t="s">
        <v>142</v>
      </c>
      <c r="C54" s="181" t="s">
        <v>127</v>
      </c>
      <c r="D54" s="182" t="s">
        <v>142</v>
      </c>
      <c r="E54" s="181" t="s">
        <v>127</v>
      </c>
    </row>
    <row r="55" spans="1:6" s="1413" customFormat="1" ht="15.75" thickBot="1" x14ac:dyDescent="0.3">
      <c r="A55" s="2025" t="s">
        <v>456</v>
      </c>
      <c r="B55" s="2026"/>
      <c r="C55" s="2026"/>
      <c r="D55" s="2026"/>
      <c r="E55" s="2027"/>
    </row>
    <row r="56" spans="1:6" s="1413" customFormat="1" x14ac:dyDescent="0.25">
      <c r="A56" s="95" t="s">
        <v>391</v>
      </c>
      <c r="B56" s="406">
        <v>89</v>
      </c>
      <c r="C56" s="333">
        <f>SUM(B56/B64)</f>
        <v>6.2853107344632772E-2</v>
      </c>
      <c r="D56" s="406">
        <v>14</v>
      </c>
      <c r="E56" s="333">
        <f>SUM(D56/D64)</f>
        <v>1.7789072426937738E-2</v>
      </c>
    </row>
    <row r="57" spans="1:6" s="1413" customFormat="1" x14ac:dyDescent="0.25">
      <c r="A57" s="96" t="s">
        <v>392</v>
      </c>
      <c r="B57" s="1870">
        <v>307</v>
      </c>
      <c r="C57" s="334">
        <f>SUM(B57/B64)</f>
        <v>0.21680790960451976</v>
      </c>
      <c r="D57" s="1870">
        <v>133</v>
      </c>
      <c r="E57" s="334">
        <f>SUM(D57/D64)</f>
        <v>0.16899618805590852</v>
      </c>
    </row>
    <row r="58" spans="1:6" s="1413" customFormat="1" x14ac:dyDescent="0.25">
      <c r="A58" s="96" t="s">
        <v>327</v>
      </c>
      <c r="B58" s="1870">
        <v>278</v>
      </c>
      <c r="C58" s="334">
        <f>SUM(B58/B64)</f>
        <v>0.1963276836158192</v>
      </c>
      <c r="D58" s="1870">
        <v>150</v>
      </c>
      <c r="E58" s="334">
        <f>SUM(D58/D64)</f>
        <v>0.19059720457433291</v>
      </c>
    </row>
    <row r="59" spans="1:6" s="1413" customFormat="1" x14ac:dyDescent="0.25">
      <c r="A59" s="96" t="s">
        <v>328</v>
      </c>
      <c r="B59" s="1870">
        <v>168</v>
      </c>
      <c r="C59" s="334">
        <f>SUM(B59/B64)</f>
        <v>0.11864406779661017</v>
      </c>
      <c r="D59" s="1870">
        <v>140</v>
      </c>
      <c r="E59" s="334">
        <f>SUM(D59/D64)</f>
        <v>0.17789072426937738</v>
      </c>
      <c r="F59" s="1865"/>
    </row>
    <row r="60" spans="1:6" s="1413" customFormat="1" x14ac:dyDescent="0.25">
      <c r="A60" s="96" t="s">
        <v>329</v>
      </c>
      <c r="B60" s="1870">
        <v>386</v>
      </c>
      <c r="C60" s="334">
        <f>SUM(B60/B64)</f>
        <v>0.27259887005649719</v>
      </c>
      <c r="D60" s="1870">
        <v>102</v>
      </c>
      <c r="E60" s="334">
        <f>SUM(D60/D64)</f>
        <v>0.12960609911054638</v>
      </c>
    </row>
    <row r="61" spans="1:6" s="1413" customFormat="1" x14ac:dyDescent="0.25">
      <c r="A61" s="96" t="s">
        <v>124</v>
      </c>
      <c r="B61" s="1870">
        <v>146</v>
      </c>
      <c r="C61" s="334">
        <f>SUM(B61/B64)</f>
        <v>0.10310734463276836</v>
      </c>
      <c r="D61" s="1870">
        <v>188</v>
      </c>
      <c r="E61" s="334">
        <f>SUM(D61/D64)</f>
        <v>0.23888182973316391</v>
      </c>
    </row>
    <row r="62" spans="1:6" s="1413" customFormat="1" x14ac:dyDescent="0.25">
      <c r="A62" s="96" t="s">
        <v>125</v>
      </c>
      <c r="B62" s="1870">
        <v>42</v>
      </c>
      <c r="C62" s="334">
        <f>SUM(B62/B64)</f>
        <v>2.9661016949152543E-2</v>
      </c>
      <c r="D62" s="1870">
        <v>60</v>
      </c>
      <c r="E62" s="334">
        <f>SUM(D62/D64)</f>
        <v>7.6238881829733166E-2</v>
      </c>
    </row>
    <row r="63" spans="1:6" s="1413" customFormat="1" ht="15.75" thickBot="1" x14ac:dyDescent="0.3">
      <c r="A63" s="97" t="s">
        <v>117</v>
      </c>
      <c r="B63" s="358">
        <v>0</v>
      </c>
      <c r="C63" s="335">
        <f>SUM(B63/B64)</f>
        <v>0</v>
      </c>
      <c r="D63" s="358">
        <v>0</v>
      </c>
      <c r="E63" s="335">
        <f>SUM(D63/D64)</f>
        <v>0</v>
      </c>
    </row>
    <row r="64" spans="1:6" s="1413" customFormat="1" ht="16.5" thickTop="1" thickBot="1" x14ac:dyDescent="0.3">
      <c r="A64" s="34" t="s">
        <v>164</v>
      </c>
      <c r="B64" s="407">
        <f>SUM(B56:B63)</f>
        <v>1416</v>
      </c>
      <c r="C64" s="209">
        <f>SUM(C56:C63)</f>
        <v>1</v>
      </c>
      <c r="D64" s="407">
        <f>SUM(D56:D63)</f>
        <v>787</v>
      </c>
      <c r="E64" s="209">
        <f>SUM(E56:E63)</f>
        <v>0.99999999999999989</v>
      </c>
    </row>
    <row r="65" spans="1:5" s="33" customFormat="1" ht="15.75" thickBot="1" x14ac:dyDescent="0.25">
      <c r="A65" s="2025" t="s">
        <v>457</v>
      </c>
      <c r="B65" s="2026"/>
      <c r="C65" s="2026"/>
      <c r="D65" s="2026"/>
      <c r="E65" s="2027"/>
    </row>
    <row r="66" spans="1:5" s="1413" customFormat="1" x14ac:dyDescent="0.25">
      <c r="A66" s="95" t="s">
        <v>118</v>
      </c>
      <c r="B66" s="406">
        <v>195</v>
      </c>
      <c r="C66" s="616">
        <f>SUM(B66/B72)</f>
        <v>0.13771186440677965</v>
      </c>
      <c r="D66" s="406">
        <v>141</v>
      </c>
      <c r="E66" s="336">
        <f>SUM(D66/D72)</f>
        <v>0.17916137229987295</v>
      </c>
    </row>
    <row r="67" spans="1:5" s="1413" customFormat="1" x14ac:dyDescent="0.25">
      <c r="A67" s="96" t="s">
        <v>119</v>
      </c>
      <c r="B67" s="1870">
        <v>113</v>
      </c>
      <c r="C67" s="617">
        <f>SUM(B67/B72)</f>
        <v>7.980225988700565E-2</v>
      </c>
      <c r="D67" s="1870">
        <v>57</v>
      </c>
      <c r="E67" s="337">
        <f>SUM(D67/D72)</f>
        <v>7.2426937738246502E-2</v>
      </c>
    </row>
    <row r="68" spans="1:5" s="1413" customFormat="1" x14ac:dyDescent="0.25">
      <c r="A68" s="96" t="s">
        <v>120</v>
      </c>
      <c r="B68" s="1870">
        <v>14</v>
      </c>
      <c r="C68" s="617">
        <f>SUM(B68/B72)</f>
        <v>9.887005649717515E-3</v>
      </c>
      <c r="D68" s="1870">
        <v>6</v>
      </c>
      <c r="E68" s="337">
        <f>SUM(D68/D72)</f>
        <v>7.6238881829733167E-3</v>
      </c>
    </row>
    <row r="69" spans="1:5" s="1413" customFormat="1" x14ac:dyDescent="0.25">
      <c r="A69" s="96" t="s">
        <v>121</v>
      </c>
      <c r="B69" s="1870">
        <v>447</v>
      </c>
      <c r="C69" s="617">
        <f>SUM(B69/B72)</f>
        <v>0.31567796610169491</v>
      </c>
      <c r="D69" s="1870">
        <v>248</v>
      </c>
      <c r="E69" s="337">
        <f>SUM(D69/D72)</f>
        <v>0.31512071156289706</v>
      </c>
    </row>
    <row r="70" spans="1:5" s="1413" customFormat="1" x14ac:dyDescent="0.25">
      <c r="A70" s="96" t="s">
        <v>341</v>
      </c>
      <c r="B70" s="1870">
        <v>446</v>
      </c>
      <c r="C70" s="617">
        <f>SUM(B70/B72)</f>
        <v>0.31497175141242939</v>
      </c>
      <c r="D70" s="1870">
        <v>275</v>
      </c>
      <c r="E70" s="337">
        <f>SUM(D70/D72)</f>
        <v>0.34942820838627703</v>
      </c>
    </row>
    <row r="71" spans="1:5" s="1413" customFormat="1" ht="15.75" thickBot="1" x14ac:dyDescent="0.3">
      <c r="A71" s="114" t="s">
        <v>123</v>
      </c>
      <c r="B71" s="358">
        <v>201</v>
      </c>
      <c r="C71" s="618">
        <f>SUM(B71/B72)</f>
        <v>0.14194915254237289</v>
      </c>
      <c r="D71" s="358">
        <v>60</v>
      </c>
      <c r="E71" s="338">
        <f>SUM(D71/D72)</f>
        <v>7.6238881829733166E-2</v>
      </c>
    </row>
    <row r="72" spans="1:5" s="1413" customFormat="1" ht="16.5" thickTop="1" thickBot="1" x14ac:dyDescent="0.3">
      <c r="A72" s="128" t="s">
        <v>166</v>
      </c>
      <c r="B72" s="127">
        <f>SUM(B66:B71)</f>
        <v>1416</v>
      </c>
      <c r="C72" s="748">
        <f>SUM(C66:C71)</f>
        <v>1</v>
      </c>
      <c r="D72" s="127">
        <f>SUM(D66:D71)</f>
        <v>787</v>
      </c>
      <c r="E72" s="748">
        <f>SUM(E66:E71)</f>
        <v>0.99999999999999989</v>
      </c>
    </row>
    <row r="73" spans="1:5" s="33" customFormat="1" ht="15.75" thickBot="1" x14ac:dyDescent="0.25">
      <c r="A73" s="2025" t="s">
        <v>458</v>
      </c>
      <c r="B73" s="2026"/>
      <c r="C73" s="2026"/>
      <c r="D73" s="2026"/>
      <c r="E73" s="2027"/>
    </row>
    <row r="74" spans="1:5" s="1413" customFormat="1" ht="15.75" thickBot="1" x14ac:dyDescent="0.3">
      <c r="A74" s="754" t="s">
        <v>334</v>
      </c>
      <c r="B74" s="2271" t="s">
        <v>946</v>
      </c>
      <c r="C74" s="2272"/>
      <c r="D74" s="2271" t="s">
        <v>432</v>
      </c>
      <c r="E74" s="2272"/>
    </row>
    <row r="75" spans="1:5" s="1413" customFormat="1" ht="15.75" thickBot="1" x14ac:dyDescent="0.3">
      <c r="A75" s="2025" t="s">
        <v>459</v>
      </c>
      <c r="B75" s="2026"/>
      <c r="C75" s="2026"/>
      <c r="D75" s="2026"/>
      <c r="E75" s="2027"/>
    </row>
    <row r="76" spans="1:5" s="1413" customFormat="1" x14ac:dyDescent="0.25">
      <c r="A76" s="1799" t="s">
        <v>167</v>
      </c>
      <c r="B76" s="1867">
        <v>965</v>
      </c>
      <c r="C76" s="746">
        <f>SUM(B76/B79)</f>
        <v>0.68149717514124297</v>
      </c>
      <c r="D76" s="1867">
        <v>592</v>
      </c>
      <c r="E76" s="340">
        <f>SUM(D76/D79)</f>
        <v>0.75222363405336723</v>
      </c>
    </row>
    <row r="77" spans="1:5" s="1413" customFormat="1" x14ac:dyDescent="0.25">
      <c r="A77" s="99" t="s">
        <v>168</v>
      </c>
      <c r="B77" s="1870">
        <v>399</v>
      </c>
      <c r="C77" s="357">
        <f>SUM(B77/B79)</f>
        <v>0.28177966101694918</v>
      </c>
      <c r="D77" s="1870">
        <v>172</v>
      </c>
      <c r="E77" s="334">
        <f>SUM(D77/D79)</f>
        <v>0.21855146124523506</v>
      </c>
    </row>
    <row r="78" spans="1:5" s="1413" customFormat="1" ht="15.75" thickBot="1" x14ac:dyDescent="0.3">
      <c r="A78" s="97" t="s">
        <v>169</v>
      </c>
      <c r="B78" s="358">
        <v>52</v>
      </c>
      <c r="C78" s="618">
        <f>SUM(B78/B79)</f>
        <v>3.6723163841807911E-2</v>
      </c>
      <c r="D78" s="358">
        <v>23</v>
      </c>
      <c r="E78" s="338">
        <f>SUM(D78/D79)</f>
        <v>2.9224904701397714E-2</v>
      </c>
    </row>
    <row r="79" spans="1:5" s="1413" customFormat="1" ht="16.5" thickTop="1" thickBot="1" x14ac:dyDescent="0.3">
      <c r="A79" s="126" t="s">
        <v>26</v>
      </c>
      <c r="B79" s="210">
        <f>SUM(B76:B78)</f>
        <v>1416</v>
      </c>
      <c r="C79" s="748">
        <f>SUM(C76:C78)</f>
        <v>1</v>
      </c>
      <c r="D79" s="210">
        <f>SUM(D76:D78)</f>
        <v>787</v>
      </c>
      <c r="E79" s="748">
        <f>SUM(E76:E78)</f>
        <v>1</v>
      </c>
    </row>
    <row r="80" spans="1:5" s="1413" customFormat="1" ht="15.75" thickBot="1" x14ac:dyDescent="0.3">
      <c r="A80" s="2025" t="s">
        <v>737</v>
      </c>
      <c r="B80" s="2026"/>
      <c r="C80" s="2026"/>
      <c r="D80" s="2026"/>
      <c r="E80" s="2027"/>
    </row>
    <row r="81" spans="1:5" s="1413" customFormat="1" x14ac:dyDescent="0.25">
      <c r="A81" s="1799" t="s">
        <v>170</v>
      </c>
      <c r="B81" s="1867">
        <v>27</v>
      </c>
      <c r="C81" s="336">
        <f>SUM(B81/B88)</f>
        <v>1.9067796610169493E-2</v>
      </c>
      <c r="D81" s="823"/>
      <c r="E81" s="752"/>
    </row>
    <row r="82" spans="1:5" s="1413" customFormat="1" x14ac:dyDescent="0.25">
      <c r="A82" s="96" t="s">
        <v>171</v>
      </c>
      <c r="B82" s="1870">
        <v>109</v>
      </c>
      <c r="C82" s="337">
        <f>SUM(B82/B88)</f>
        <v>7.6977401129943501E-2</v>
      </c>
      <c r="D82" s="824"/>
      <c r="E82" s="425"/>
    </row>
    <row r="83" spans="1:5" s="1413" customFormat="1" x14ac:dyDescent="0.25">
      <c r="A83" s="96" t="s">
        <v>172</v>
      </c>
      <c r="B83" s="1870">
        <v>147</v>
      </c>
      <c r="C83" s="337">
        <f>SUM(B83/B88)</f>
        <v>0.1038135593220339</v>
      </c>
      <c r="D83" s="824"/>
      <c r="E83" s="425"/>
    </row>
    <row r="84" spans="1:5" s="1413" customFormat="1" x14ac:dyDescent="0.25">
      <c r="A84" s="96" t="s">
        <v>173</v>
      </c>
      <c r="B84" s="1870">
        <v>403</v>
      </c>
      <c r="C84" s="337">
        <f>SUM(B84/B88)</f>
        <v>0.2846045197740113</v>
      </c>
      <c r="D84" s="824"/>
      <c r="E84" s="425"/>
    </row>
    <row r="85" spans="1:5" s="1413" customFormat="1" x14ac:dyDescent="0.25">
      <c r="A85" s="96" t="s">
        <v>332</v>
      </c>
      <c r="B85" s="1870">
        <v>541</v>
      </c>
      <c r="C85" s="337">
        <f>SUM(B85/B88)</f>
        <v>0.38206214689265539</v>
      </c>
      <c r="D85" s="824"/>
      <c r="E85" s="425"/>
    </row>
    <row r="86" spans="1:5" s="1413" customFormat="1" x14ac:dyDescent="0.25">
      <c r="A86" s="96" t="s">
        <v>333</v>
      </c>
      <c r="B86" s="1870">
        <v>141</v>
      </c>
      <c r="C86" s="337">
        <f>SUM(B86/B88)</f>
        <v>9.9576271186440676E-2</v>
      </c>
      <c r="D86" s="824"/>
      <c r="E86" s="425"/>
    </row>
    <row r="87" spans="1:5" s="1413" customFormat="1" ht="15.75" thickBot="1" x14ac:dyDescent="0.3">
      <c r="A87" s="114" t="s">
        <v>174</v>
      </c>
      <c r="B87" s="358">
        <v>48</v>
      </c>
      <c r="C87" s="338">
        <f>SUM(B87/B88)</f>
        <v>3.3898305084745763E-2</v>
      </c>
      <c r="D87" s="824"/>
      <c r="E87" s="425"/>
    </row>
    <row r="88" spans="1:5" s="1413" customFormat="1" ht="16.5" thickTop="1" thickBot="1" x14ac:dyDescent="0.3">
      <c r="A88" s="128" t="s">
        <v>26</v>
      </c>
      <c r="B88" s="210">
        <f>SUM(B81:B87)</f>
        <v>1416</v>
      </c>
      <c r="C88" s="826">
        <f>SUM(C81:C87)</f>
        <v>1</v>
      </c>
      <c r="D88" s="825"/>
      <c r="E88" s="749"/>
    </row>
    <row r="89" spans="1:5" s="1413" customFormat="1" ht="15.75" thickBot="1" x14ac:dyDescent="0.3">
      <c r="A89" s="2025" t="s">
        <v>738</v>
      </c>
      <c r="B89" s="2026"/>
      <c r="C89" s="2026"/>
      <c r="D89" s="2026"/>
      <c r="E89" s="2027"/>
    </row>
    <row r="90" spans="1:5" s="1413" customFormat="1" x14ac:dyDescent="0.25">
      <c r="A90" s="1799" t="s">
        <v>175</v>
      </c>
      <c r="B90" s="1867">
        <v>20</v>
      </c>
      <c r="C90" s="336">
        <f>SUM(B90/B94)</f>
        <v>1.4124293785310734E-2</v>
      </c>
      <c r="D90" s="823"/>
      <c r="E90" s="752"/>
    </row>
    <row r="91" spans="1:5" s="1413" customFormat="1" x14ac:dyDescent="0.25">
      <c r="A91" s="96" t="s">
        <v>176</v>
      </c>
      <c r="B91" s="1870">
        <v>451</v>
      </c>
      <c r="C91" s="337">
        <f>SUM(B91/B94)</f>
        <v>0.31850282485875708</v>
      </c>
      <c r="D91" s="425"/>
      <c r="E91" s="425"/>
    </row>
    <row r="92" spans="1:5" s="1413" customFormat="1" x14ac:dyDescent="0.25">
      <c r="A92" s="96" t="s">
        <v>177</v>
      </c>
      <c r="B92" s="1870">
        <v>941</v>
      </c>
      <c r="C92" s="337">
        <f>SUM(B92/B94)</f>
        <v>0.66454802259887003</v>
      </c>
      <c r="D92" s="425"/>
      <c r="E92" s="425"/>
    </row>
    <row r="93" spans="1:5" s="1413" customFormat="1" ht="15.75" thickBot="1" x14ac:dyDescent="0.3">
      <c r="A93" s="114" t="s">
        <v>178</v>
      </c>
      <c r="B93" s="358">
        <v>4</v>
      </c>
      <c r="C93" s="338">
        <f>SUM(B93/B94)</f>
        <v>2.8248587570621469E-3</v>
      </c>
      <c r="D93" s="425"/>
      <c r="E93" s="425"/>
    </row>
    <row r="94" spans="1:5" s="1413" customFormat="1" ht="16.5" thickTop="1" thickBot="1" x14ac:dyDescent="0.3">
      <c r="A94" s="128" t="s">
        <v>26</v>
      </c>
      <c r="B94" s="210">
        <f>SUM(B90:B93)</f>
        <v>1416</v>
      </c>
      <c r="C94" s="748">
        <f>SUM(C90:C93)</f>
        <v>1</v>
      </c>
      <c r="D94" s="749"/>
      <c r="E94" s="749"/>
    </row>
    <row r="95" spans="1:5" s="1413" customFormat="1" ht="15.75" thickBot="1" x14ac:dyDescent="0.3">
      <c r="A95" s="2025" t="s">
        <v>739</v>
      </c>
      <c r="B95" s="2026"/>
      <c r="C95" s="2026"/>
      <c r="D95" s="2026"/>
      <c r="E95" s="2027"/>
    </row>
    <row r="96" spans="1:5" s="1413" customFormat="1" x14ac:dyDescent="0.25">
      <c r="A96" s="1799" t="s">
        <v>179</v>
      </c>
      <c r="B96" s="1867">
        <v>849</v>
      </c>
      <c r="C96" s="751">
        <f>SUM(B96/B99)</f>
        <v>0.59957627118644063</v>
      </c>
      <c r="D96" s="752"/>
      <c r="E96" s="752"/>
    </row>
    <row r="97" spans="1:5" s="1413" customFormat="1" x14ac:dyDescent="0.25">
      <c r="A97" s="96" t="s">
        <v>180</v>
      </c>
      <c r="B97" s="1870">
        <v>56</v>
      </c>
      <c r="C97" s="751">
        <f>SUM(B97/B99)</f>
        <v>3.954802259887006E-2</v>
      </c>
      <c r="D97" s="425"/>
      <c r="E97" s="425"/>
    </row>
    <row r="98" spans="1:5" s="1413" customFormat="1" ht="15.75" thickBot="1" x14ac:dyDescent="0.3">
      <c r="A98" s="114" t="s">
        <v>181</v>
      </c>
      <c r="B98" s="358">
        <v>511</v>
      </c>
      <c r="C98" s="338">
        <f>SUM(B98/B99)</f>
        <v>0.36087570621468928</v>
      </c>
      <c r="D98" s="425"/>
      <c r="E98" s="425"/>
    </row>
    <row r="99" spans="1:5" s="1413" customFormat="1" ht="16.5" thickTop="1" thickBot="1" x14ac:dyDescent="0.3">
      <c r="A99" s="35" t="s">
        <v>26</v>
      </c>
      <c r="B99" s="112">
        <f>SUM(B96:B98)</f>
        <v>1416</v>
      </c>
      <c r="C99" s="339">
        <f>SUM(C96:C98)</f>
        <v>1</v>
      </c>
      <c r="D99" s="425"/>
      <c r="E99" s="425"/>
    </row>
    <row r="100" spans="1:5" s="1413" customFormat="1" ht="15.95" hidden="1" customHeight="1" thickBot="1" x14ac:dyDescent="0.3">
      <c r="A100" s="2266" t="s">
        <v>847</v>
      </c>
      <c r="B100" s="2267"/>
      <c r="C100" s="2267"/>
      <c r="D100" s="2267"/>
      <c r="E100" s="2268"/>
    </row>
    <row r="101" spans="1:5" s="1413" customFormat="1" ht="15" hidden="1" customHeight="1" thickBot="1" x14ac:dyDescent="0.3">
      <c r="A101" s="302"/>
      <c r="B101" s="2269" t="s">
        <v>161</v>
      </c>
      <c r="C101" s="2270"/>
      <c r="D101" s="2269" t="s">
        <v>162</v>
      </c>
      <c r="E101" s="2270"/>
    </row>
    <row r="102" spans="1:5" s="1413" customFormat="1" ht="15" hidden="1" customHeight="1" thickBot="1" x14ac:dyDescent="0.3">
      <c r="A102" s="141"/>
      <c r="B102" s="182" t="s">
        <v>142</v>
      </c>
      <c r="C102" s="181" t="s">
        <v>127</v>
      </c>
      <c r="D102" s="182" t="s">
        <v>142</v>
      </c>
      <c r="E102" s="181" t="s">
        <v>127</v>
      </c>
    </row>
    <row r="103" spans="1:5" s="1413" customFormat="1" ht="15" hidden="1" customHeight="1" thickBot="1" x14ac:dyDescent="0.3">
      <c r="A103" s="2025" t="s">
        <v>456</v>
      </c>
      <c r="B103" s="2026"/>
      <c r="C103" s="2026"/>
      <c r="D103" s="2026"/>
      <c r="E103" s="2027"/>
    </row>
    <row r="104" spans="1:5" s="1413" customFormat="1" ht="14.45" hidden="1" customHeight="1" x14ac:dyDescent="0.25">
      <c r="A104" s="96" t="s">
        <v>391</v>
      </c>
      <c r="B104" s="1728">
        <v>99</v>
      </c>
      <c r="C104" s="357">
        <f>SUM(B104/B112)</f>
        <v>8.8314005352363958E-2</v>
      </c>
      <c r="D104" s="1728">
        <v>19</v>
      </c>
      <c r="E104" s="334">
        <f>SUM(D104/D112)</f>
        <v>2.4111675126903553E-2</v>
      </c>
    </row>
    <row r="105" spans="1:5" s="1413" customFormat="1" ht="14.45" hidden="1" customHeight="1" x14ac:dyDescent="0.25">
      <c r="A105" s="96" t="s">
        <v>392</v>
      </c>
      <c r="B105" s="1728">
        <v>338</v>
      </c>
      <c r="C105" s="357">
        <f>SUM(B105/B112)</f>
        <v>0.30151650312221229</v>
      </c>
      <c r="D105" s="1728">
        <v>117</v>
      </c>
      <c r="E105" s="334">
        <f>SUM(D105/D112)</f>
        <v>0.14847715736040609</v>
      </c>
    </row>
    <row r="106" spans="1:5" s="1413" customFormat="1" ht="14.45" hidden="1" customHeight="1" x14ac:dyDescent="0.25">
      <c r="A106" s="96" t="s">
        <v>327</v>
      </c>
      <c r="B106" s="1728">
        <v>242</v>
      </c>
      <c r="C106" s="357">
        <f>SUM(B106/B112)</f>
        <v>0.21587867975022301</v>
      </c>
      <c r="D106" s="1728">
        <v>132</v>
      </c>
      <c r="E106" s="334">
        <f>SUM(D106/D112)</f>
        <v>0.16751269035532995</v>
      </c>
    </row>
    <row r="107" spans="1:5" s="1413" customFormat="1" ht="14.45" hidden="1" customHeight="1" x14ac:dyDescent="0.25">
      <c r="A107" s="96" t="s">
        <v>328</v>
      </c>
      <c r="B107" s="1728">
        <v>201</v>
      </c>
      <c r="C107" s="357">
        <f>SUM(B107/B112)</f>
        <v>0.17930419268510259</v>
      </c>
      <c r="D107" s="1728">
        <v>176</v>
      </c>
      <c r="E107" s="334">
        <f>SUM(D107/D112)</f>
        <v>0.2233502538071066</v>
      </c>
    </row>
    <row r="108" spans="1:5" s="1413" customFormat="1" ht="14.45" hidden="1" customHeight="1" x14ac:dyDescent="0.25">
      <c r="A108" s="96" t="s">
        <v>329</v>
      </c>
      <c r="B108" s="1728">
        <v>115</v>
      </c>
      <c r="C108" s="357">
        <f>SUM(B108/B112)</f>
        <v>0.10258697591436218</v>
      </c>
      <c r="D108" s="1728">
        <v>131</v>
      </c>
      <c r="E108" s="334">
        <f>SUM(D108/D112)</f>
        <v>0.16624365482233502</v>
      </c>
    </row>
    <row r="109" spans="1:5" s="1413" customFormat="1" ht="14.45" hidden="1" customHeight="1" x14ac:dyDescent="0.25">
      <c r="A109" s="96" t="s">
        <v>124</v>
      </c>
      <c r="B109" s="1728">
        <v>94</v>
      </c>
      <c r="C109" s="357">
        <f>SUM(B109/B112)</f>
        <v>8.3853702051739518E-2</v>
      </c>
      <c r="D109" s="1728">
        <v>158</v>
      </c>
      <c r="E109" s="334">
        <f>SUM(D109/D112)</f>
        <v>0.20050761421319796</v>
      </c>
    </row>
    <row r="110" spans="1:5" s="1413" customFormat="1" ht="14.45" hidden="1" customHeight="1" x14ac:dyDescent="0.25">
      <c r="A110" s="96" t="s">
        <v>125</v>
      </c>
      <c r="B110" s="1728">
        <v>32</v>
      </c>
      <c r="C110" s="357">
        <f>SUM(B110/B112)</f>
        <v>2.8545941123996433E-2</v>
      </c>
      <c r="D110" s="1728">
        <v>55</v>
      </c>
      <c r="E110" s="334">
        <f>SUM(D110/D112)</f>
        <v>6.9796954314720813E-2</v>
      </c>
    </row>
    <row r="111" spans="1:5" s="1413" customFormat="1" ht="15" hidden="1" customHeight="1" thickBot="1" x14ac:dyDescent="0.3">
      <c r="A111" s="97" t="s">
        <v>117</v>
      </c>
      <c r="B111" s="358">
        <v>0</v>
      </c>
      <c r="C111" s="359">
        <f>SUM(B111/B112)</f>
        <v>0</v>
      </c>
      <c r="D111" s="358">
        <v>0</v>
      </c>
      <c r="E111" s="335">
        <f>SUM(D111/D112)</f>
        <v>0</v>
      </c>
    </row>
    <row r="112" spans="1:5" s="1413" customFormat="1" ht="15.6" hidden="1" customHeight="1" thickTop="1" thickBot="1" x14ac:dyDescent="0.3">
      <c r="A112" s="34" t="s">
        <v>164</v>
      </c>
      <c r="B112" s="407">
        <f>SUM(B104:B111)</f>
        <v>1121</v>
      </c>
      <c r="C112" s="209">
        <f>SUM(C104:C111)</f>
        <v>0.99999999999999989</v>
      </c>
      <c r="D112" s="407">
        <f>SUM(D104:D111)</f>
        <v>788</v>
      </c>
      <c r="E112" s="209">
        <f>SUM(E104:E111)</f>
        <v>1</v>
      </c>
    </row>
    <row r="113" spans="1:5" s="33" customFormat="1" ht="15" hidden="1" customHeight="1" thickBot="1" x14ac:dyDescent="0.25">
      <c r="A113" s="2025" t="s">
        <v>457</v>
      </c>
      <c r="B113" s="2026"/>
      <c r="C113" s="2026"/>
      <c r="D113" s="2026"/>
      <c r="E113" s="2027"/>
    </row>
    <row r="114" spans="1:5" s="1413" customFormat="1" ht="14.45" hidden="1" customHeight="1" x14ac:dyDescent="0.25">
      <c r="A114" s="95" t="s">
        <v>118</v>
      </c>
      <c r="B114" s="406">
        <v>142</v>
      </c>
      <c r="C114" s="616">
        <f>SUM(B114/B120)</f>
        <v>0.12655971479500891</v>
      </c>
      <c r="D114" s="406">
        <v>126</v>
      </c>
      <c r="E114" s="336">
        <f>SUM(D114/D120)</f>
        <v>0.1596958174904943</v>
      </c>
    </row>
    <row r="115" spans="1:5" s="1413" customFormat="1" ht="14.45" hidden="1" customHeight="1" x14ac:dyDescent="0.25">
      <c r="A115" s="96" t="s">
        <v>119</v>
      </c>
      <c r="B115" s="1728">
        <v>65</v>
      </c>
      <c r="C115" s="617">
        <f>SUM(B115/B120)</f>
        <v>5.7932263814616754E-2</v>
      </c>
      <c r="D115" s="1728">
        <v>62</v>
      </c>
      <c r="E115" s="337">
        <f>SUM(D115/D120)</f>
        <v>7.8580481622306714E-2</v>
      </c>
    </row>
    <row r="116" spans="1:5" s="1413" customFormat="1" ht="14.45" hidden="1" customHeight="1" x14ac:dyDescent="0.25">
      <c r="A116" s="96" t="s">
        <v>120</v>
      </c>
      <c r="B116" s="1728">
        <v>7</v>
      </c>
      <c r="C116" s="617">
        <f>SUM(B116/B120)</f>
        <v>6.2388591800356507E-3</v>
      </c>
      <c r="D116" s="1728">
        <v>7</v>
      </c>
      <c r="E116" s="337">
        <f>SUM(D116/D120)</f>
        <v>8.8719898605830166E-3</v>
      </c>
    </row>
    <row r="117" spans="1:5" s="1413" customFormat="1" ht="14.45" hidden="1" customHeight="1" x14ac:dyDescent="0.25">
      <c r="A117" s="96" t="s">
        <v>121</v>
      </c>
      <c r="B117" s="1728">
        <v>409</v>
      </c>
      <c r="C117" s="617">
        <f>SUM(B117/B120)</f>
        <v>0.36452762923351156</v>
      </c>
      <c r="D117" s="1728">
        <v>268</v>
      </c>
      <c r="E117" s="337">
        <f>SUM(D117/D120)</f>
        <v>0.33967046894803549</v>
      </c>
    </row>
    <row r="118" spans="1:5" s="1413" customFormat="1" ht="14.45" hidden="1" customHeight="1" x14ac:dyDescent="0.25">
      <c r="A118" s="96" t="s">
        <v>341</v>
      </c>
      <c r="B118" s="1728">
        <v>368</v>
      </c>
      <c r="C118" s="617">
        <f>SUM(B118/B120)</f>
        <v>0.32798573975044565</v>
      </c>
      <c r="D118" s="1728">
        <v>284</v>
      </c>
      <c r="E118" s="337">
        <f>SUM(D118/D120)</f>
        <v>0.35994930291508237</v>
      </c>
    </row>
    <row r="119" spans="1:5" s="1413" customFormat="1" ht="15" hidden="1" customHeight="1" thickBot="1" x14ac:dyDescent="0.3">
      <c r="A119" s="114" t="s">
        <v>123</v>
      </c>
      <c r="B119" s="358">
        <v>131</v>
      </c>
      <c r="C119" s="618">
        <f>SUM(B119/B120)</f>
        <v>0.11675579322638147</v>
      </c>
      <c r="D119" s="358">
        <v>42</v>
      </c>
      <c r="E119" s="338">
        <f>SUM(D119/D120)</f>
        <v>5.3231939163498096E-2</v>
      </c>
    </row>
    <row r="120" spans="1:5" s="1413" customFormat="1" ht="15.6" hidden="1" customHeight="1" thickTop="1" thickBot="1" x14ac:dyDescent="0.3">
      <c r="A120" s="128" t="s">
        <v>166</v>
      </c>
      <c r="B120" s="127">
        <f>SUM(B114:B119)</f>
        <v>1122</v>
      </c>
      <c r="C120" s="748">
        <f>SUM(C114:C119)</f>
        <v>1</v>
      </c>
      <c r="D120" s="127">
        <f>SUM(D114:D119)</f>
        <v>789</v>
      </c>
      <c r="E120" s="748">
        <f>SUM(E114:E119)</f>
        <v>1</v>
      </c>
    </row>
    <row r="121" spans="1:5" s="33" customFormat="1" ht="15" hidden="1" customHeight="1" thickBot="1" x14ac:dyDescent="0.25">
      <c r="A121" s="2025" t="s">
        <v>458</v>
      </c>
      <c r="B121" s="2026"/>
      <c r="C121" s="2026"/>
      <c r="D121" s="2026"/>
      <c r="E121" s="2027"/>
    </row>
    <row r="122" spans="1:5" s="1413" customFormat="1" ht="15" hidden="1" customHeight="1" thickBot="1" x14ac:dyDescent="0.3">
      <c r="A122" s="754" t="s">
        <v>334</v>
      </c>
      <c r="B122" s="2271" t="s">
        <v>870</v>
      </c>
      <c r="C122" s="2272"/>
      <c r="D122" s="2271" t="s">
        <v>869</v>
      </c>
      <c r="E122" s="2272"/>
    </row>
    <row r="123" spans="1:5" s="1413" customFormat="1" ht="15" hidden="1" customHeight="1" thickBot="1" x14ac:dyDescent="0.3">
      <c r="A123" s="2025" t="s">
        <v>459</v>
      </c>
      <c r="B123" s="2026"/>
      <c r="C123" s="2026"/>
      <c r="D123" s="2026"/>
      <c r="E123" s="2027"/>
    </row>
    <row r="124" spans="1:5" s="1413" customFormat="1" ht="14.45" hidden="1" customHeight="1" x14ac:dyDescent="0.25">
      <c r="A124" s="1659" t="s">
        <v>167</v>
      </c>
      <c r="B124" s="1723">
        <v>852</v>
      </c>
      <c r="C124" s="746">
        <f>SUM(B124/B127)</f>
        <v>0.75935828877005351</v>
      </c>
      <c r="D124" s="1723">
        <v>634</v>
      </c>
      <c r="E124" s="340">
        <f>SUM(D124/D127)</f>
        <v>0.80354879594423323</v>
      </c>
    </row>
    <row r="125" spans="1:5" s="1413" customFormat="1" ht="14.45" hidden="1" customHeight="1" x14ac:dyDescent="0.25">
      <c r="A125" s="99" t="s">
        <v>168</v>
      </c>
      <c r="B125" s="1728">
        <v>23</v>
      </c>
      <c r="C125" s="357">
        <f>SUM(B125/B127)</f>
        <v>2.0499108734402853E-2</v>
      </c>
      <c r="D125" s="1728">
        <v>18</v>
      </c>
      <c r="E125" s="334">
        <f>SUM(D125/D127)</f>
        <v>2.2813688212927757E-2</v>
      </c>
    </row>
    <row r="126" spans="1:5" s="1413" customFormat="1" ht="15" hidden="1" customHeight="1" thickBot="1" x14ac:dyDescent="0.3">
      <c r="A126" s="97" t="s">
        <v>169</v>
      </c>
      <c r="B126" s="358">
        <v>247</v>
      </c>
      <c r="C126" s="618">
        <f>SUM(B126/B127)</f>
        <v>0.22014260249554368</v>
      </c>
      <c r="D126" s="358">
        <v>137</v>
      </c>
      <c r="E126" s="338">
        <f>SUM(D126/D127)</f>
        <v>0.17363751584283904</v>
      </c>
    </row>
    <row r="127" spans="1:5" s="1413" customFormat="1" ht="15.6" hidden="1" customHeight="1" thickTop="1" thickBot="1" x14ac:dyDescent="0.3">
      <c r="A127" s="126" t="s">
        <v>26</v>
      </c>
      <c r="B127" s="210">
        <f>SUM(B124:B126)</f>
        <v>1122</v>
      </c>
      <c r="C127" s="748">
        <f>SUM(C124:C126)</f>
        <v>1</v>
      </c>
      <c r="D127" s="210">
        <f>SUM(D124:D126)</f>
        <v>789</v>
      </c>
      <c r="E127" s="748">
        <f>SUM(E124:E126)</f>
        <v>1</v>
      </c>
    </row>
    <row r="128" spans="1:5" s="1413" customFormat="1" ht="15" hidden="1" customHeight="1" thickBot="1" x14ac:dyDescent="0.3">
      <c r="A128" s="2025" t="s">
        <v>737</v>
      </c>
      <c r="B128" s="2026"/>
      <c r="C128" s="2026"/>
      <c r="D128" s="2026"/>
      <c r="E128" s="2027"/>
    </row>
    <row r="129" spans="1:5" s="1413" customFormat="1" ht="14.45" hidden="1" customHeight="1" x14ac:dyDescent="0.25">
      <c r="A129" s="1659" t="s">
        <v>170</v>
      </c>
      <c r="B129" s="1723">
        <v>26</v>
      </c>
      <c r="C129" s="336">
        <f>SUM(B129/B136)</f>
        <v>2.3172905525846704E-2</v>
      </c>
      <c r="D129" s="823"/>
      <c r="E129" s="752"/>
    </row>
    <row r="130" spans="1:5" s="1413" customFormat="1" ht="14.45" hidden="1" customHeight="1" x14ac:dyDescent="0.25">
      <c r="A130" s="96" t="s">
        <v>171</v>
      </c>
      <c r="B130" s="1728">
        <v>94</v>
      </c>
      <c r="C130" s="337">
        <f>SUM(B130/B136)</f>
        <v>8.3778966131907315E-2</v>
      </c>
      <c r="D130" s="824"/>
      <c r="E130" s="425"/>
    </row>
    <row r="131" spans="1:5" s="1413" customFormat="1" ht="14.45" hidden="1" customHeight="1" x14ac:dyDescent="0.25">
      <c r="A131" s="96" t="s">
        <v>172</v>
      </c>
      <c r="B131" s="1728">
        <v>124</v>
      </c>
      <c r="C131" s="337">
        <f>SUM(B131/B136)</f>
        <v>0.11051693404634581</v>
      </c>
      <c r="D131" s="824"/>
      <c r="E131" s="425"/>
    </row>
    <row r="132" spans="1:5" s="1413" customFormat="1" ht="14.45" hidden="1" customHeight="1" x14ac:dyDescent="0.25">
      <c r="A132" s="96" t="s">
        <v>173</v>
      </c>
      <c r="B132" s="1728">
        <v>300</v>
      </c>
      <c r="C132" s="337">
        <f>SUM(B132/B136)</f>
        <v>0.26737967914438504</v>
      </c>
      <c r="D132" s="824"/>
      <c r="E132" s="425"/>
    </row>
    <row r="133" spans="1:5" s="1413" customFormat="1" ht="14.45" hidden="1" customHeight="1" x14ac:dyDescent="0.25">
      <c r="A133" s="96" t="s">
        <v>332</v>
      </c>
      <c r="B133" s="1728">
        <v>437</v>
      </c>
      <c r="C133" s="337">
        <f>SUM(B133/B136)</f>
        <v>0.38948306595365417</v>
      </c>
      <c r="D133" s="824"/>
      <c r="E133" s="425"/>
    </row>
    <row r="134" spans="1:5" s="1413" customFormat="1" ht="14.45" hidden="1" customHeight="1" x14ac:dyDescent="0.25">
      <c r="A134" s="96" t="s">
        <v>333</v>
      </c>
      <c r="B134" s="1728">
        <v>116</v>
      </c>
      <c r="C134" s="337">
        <f>SUM(B134/B136)</f>
        <v>0.10338680926916222</v>
      </c>
      <c r="D134" s="824"/>
      <c r="E134" s="425"/>
    </row>
    <row r="135" spans="1:5" s="1413" customFormat="1" ht="15" hidden="1" customHeight="1" thickBot="1" x14ac:dyDescent="0.3">
      <c r="A135" s="114" t="s">
        <v>174</v>
      </c>
      <c r="B135" s="358">
        <v>25</v>
      </c>
      <c r="C135" s="338">
        <f>SUM(B135/B136)</f>
        <v>2.2281639928698752E-2</v>
      </c>
      <c r="D135" s="824"/>
      <c r="E135" s="425"/>
    </row>
    <row r="136" spans="1:5" s="1413" customFormat="1" ht="15.6" hidden="1" customHeight="1" thickTop="1" thickBot="1" x14ac:dyDescent="0.3">
      <c r="A136" s="128" t="s">
        <v>26</v>
      </c>
      <c r="B136" s="210">
        <f>SUM(B129:B135)</f>
        <v>1122</v>
      </c>
      <c r="C136" s="826">
        <f>SUM(C129:C135)</f>
        <v>1</v>
      </c>
      <c r="D136" s="825"/>
      <c r="E136" s="749"/>
    </row>
    <row r="137" spans="1:5" s="1413" customFormat="1" ht="15" hidden="1" customHeight="1" thickBot="1" x14ac:dyDescent="0.3">
      <c r="A137" s="2025" t="s">
        <v>738</v>
      </c>
      <c r="B137" s="2026"/>
      <c r="C137" s="2026"/>
      <c r="D137" s="2026"/>
      <c r="E137" s="2027"/>
    </row>
    <row r="138" spans="1:5" s="1413" customFormat="1" ht="14.45" hidden="1" customHeight="1" x14ac:dyDescent="0.25">
      <c r="A138" s="1659" t="s">
        <v>175</v>
      </c>
      <c r="B138" s="1723">
        <v>512</v>
      </c>
      <c r="C138" s="336">
        <f>SUM(B138/B142)</f>
        <v>0.45632798573975042</v>
      </c>
      <c r="D138" s="823"/>
      <c r="E138" s="752"/>
    </row>
    <row r="139" spans="1:5" s="1413" customFormat="1" ht="14.45" hidden="1" customHeight="1" x14ac:dyDescent="0.25">
      <c r="A139" s="96" t="s">
        <v>176</v>
      </c>
      <c r="B139" s="1728">
        <v>39</v>
      </c>
      <c r="C139" s="337">
        <f>SUM(B139/B142)</f>
        <v>3.4759358288770054E-2</v>
      </c>
      <c r="D139" s="425"/>
      <c r="E139" s="425"/>
    </row>
    <row r="140" spans="1:5" s="1413" customFormat="1" ht="14.45" hidden="1" customHeight="1" x14ac:dyDescent="0.25">
      <c r="A140" s="96" t="s">
        <v>177</v>
      </c>
      <c r="B140" s="1728">
        <v>565</v>
      </c>
      <c r="C140" s="337">
        <f>SUM(B140/B142)</f>
        <v>0.50356506238859178</v>
      </c>
      <c r="D140" s="425"/>
      <c r="E140" s="425"/>
    </row>
    <row r="141" spans="1:5" s="1413" customFormat="1" ht="15" hidden="1" customHeight="1" thickBot="1" x14ac:dyDescent="0.3">
      <c r="A141" s="114" t="s">
        <v>178</v>
      </c>
      <c r="B141" s="358">
        <v>6</v>
      </c>
      <c r="C141" s="338">
        <f>SUM(B141/B142)</f>
        <v>5.3475935828877002E-3</v>
      </c>
      <c r="D141" s="425"/>
      <c r="E141" s="425"/>
    </row>
    <row r="142" spans="1:5" s="1413" customFormat="1" ht="15.6" hidden="1" customHeight="1" thickTop="1" thickBot="1" x14ac:dyDescent="0.3">
      <c r="A142" s="128" t="s">
        <v>26</v>
      </c>
      <c r="B142" s="210">
        <f>SUM(B138:B141)</f>
        <v>1122</v>
      </c>
      <c r="C142" s="748">
        <f>SUM(C138:C141)</f>
        <v>1</v>
      </c>
      <c r="D142" s="749"/>
      <c r="E142" s="749"/>
    </row>
    <row r="143" spans="1:5" s="1413" customFormat="1" ht="15" hidden="1" customHeight="1" thickBot="1" x14ac:dyDescent="0.3">
      <c r="A143" s="2025" t="s">
        <v>739</v>
      </c>
      <c r="B143" s="2026"/>
      <c r="C143" s="2026"/>
      <c r="D143" s="2026"/>
      <c r="E143" s="2027"/>
    </row>
    <row r="144" spans="1:5" s="1413" customFormat="1" ht="14.45" hidden="1" customHeight="1" x14ac:dyDescent="0.25">
      <c r="A144" s="1659" t="s">
        <v>179</v>
      </c>
      <c r="B144" s="1723">
        <v>663</v>
      </c>
      <c r="C144" s="751">
        <f>SUM(B144/B147)</f>
        <v>0.59090909090909094</v>
      </c>
      <c r="D144" s="752"/>
      <c r="E144" s="752"/>
    </row>
    <row r="145" spans="1:5" s="1413" customFormat="1" ht="14.45" hidden="1" customHeight="1" x14ac:dyDescent="0.25">
      <c r="A145" s="96" t="s">
        <v>180</v>
      </c>
      <c r="B145" s="1728">
        <v>8</v>
      </c>
      <c r="C145" s="751">
        <f>SUM(B145/B147)</f>
        <v>7.1301247771836003E-3</v>
      </c>
      <c r="D145" s="425"/>
      <c r="E145" s="425"/>
    </row>
    <row r="146" spans="1:5" s="1413" customFormat="1" ht="15" hidden="1" customHeight="1" thickBot="1" x14ac:dyDescent="0.3">
      <c r="A146" s="114" t="s">
        <v>181</v>
      </c>
      <c r="B146" s="358">
        <v>451</v>
      </c>
      <c r="C146" s="338">
        <f>SUM(B146/B147)</f>
        <v>0.40196078431372551</v>
      </c>
      <c r="D146" s="425"/>
      <c r="E146" s="425"/>
    </row>
    <row r="147" spans="1:5" s="1413" customFormat="1" ht="15.6" hidden="1" customHeight="1" thickTop="1" thickBot="1" x14ac:dyDescent="0.3">
      <c r="A147" s="35" t="s">
        <v>26</v>
      </c>
      <c r="B147" s="112">
        <f>SUM(B144:B146)</f>
        <v>1122</v>
      </c>
      <c r="C147" s="339">
        <f>SUM(C144:C146)</f>
        <v>1</v>
      </c>
      <c r="D147" s="425"/>
      <c r="E147" s="425"/>
    </row>
    <row r="148" spans="1:5" s="1413" customFormat="1" ht="3.6" hidden="1" customHeight="1" thickBot="1" x14ac:dyDescent="0.3"/>
    <row r="149" spans="1:5" s="1413" customFormat="1" ht="15.95" hidden="1" customHeight="1" thickBot="1" x14ac:dyDescent="0.3">
      <c r="A149" s="2266" t="s">
        <v>785</v>
      </c>
      <c r="B149" s="2267"/>
      <c r="C149" s="2267"/>
      <c r="D149" s="2267"/>
      <c r="E149" s="2268"/>
    </row>
    <row r="150" spans="1:5" s="1413" customFormat="1" ht="21.6" hidden="1" customHeight="1" thickBot="1" x14ac:dyDescent="0.3">
      <c r="A150" s="302"/>
      <c r="B150" s="2269" t="s">
        <v>161</v>
      </c>
      <c r="C150" s="2270"/>
      <c r="D150" s="2269" t="s">
        <v>162</v>
      </c>
      <c r="E150" s="2270"/>
    </row>
    <row r="151" spans="1:5" s="1413" customFormat="1" ht="15" hidden="1" customHeight="1" thickBot="1" x14ac:dyDescent="0.3">
      <c r="A151" s="141"/>
      <c r="B151" s="182" t="s">
        <v>142</v>
      </c>
      <c r="C151" s="181" t="s">
        <v>127</v>
      </c>
      <c r="D151" s="182" t="s">
        <v>142</v>
      </c>
      <c r="E151" s="181" t="s">
        <v>127</v>
      </c>
    </row>
    <row r="152" spans="1:5" s="1413" customFormat="1" ht="15" hidden="1" customHeight="1" thickBot="1" x14ac:dyDescent="0.3">
      <c r="A152" s="2025" t="s">
        <v>456</v>
      </c>
      <c r="B152" s="2026"/>
      <c r="C152" s="2026"/>
      <c r="D152" s="2026"/>
      <c r="E152" s="2027"/>
    </row>
    <row r="153" spans="1:5" s="1413" customFormat="1" ht="14.45" hidden="1" customHeight="1" x14ac:dyDescent="0.25">
      <c r="A153" s="95" t="s">
        <v>391</v>
      </c>
      <c r="B153" s="406">
        <v>131</v>
      </c>
      <c r="C153" s="333">
        <f>SUM(B153/B161)</f>
        <v>5.6150878696956709E-2</v>
      </c>
      <c r="D153" s="406">
        <v>82</v>
      </c>
      <c r="E153" s="333">
        <f t="shared" ref="E153:E160" si="0">SUM(D153/$D$161)</f>
        <v>6.078576723498888E-2</v>
      </c>
    </row>
    <row r="154" spans="1:5" s="1413" customFormat="1" ht="14.45" hidden="1" customHeight="1" x14ac:dyDescent="0.25">
      <c r="A154" s="96" t="s">
        <v>392</v>
      </c>
      <c r="B154" s="1621">
        <v>603</v>
      </c>
      <c r="C154" s="334">
        <f t="shared" ref="C154:C159" si="1">SUM(B154/$B$161)</f>
        <v>0.25846549507072442</v>
      </c>
      <c r="D154" s="1621">
        <v>228</v>
      </c>
      <c r="E154" s="334">
        <f t="shared" si="0"/>
        <v>0.16901408450704225</v>
      </c>
    </row>
    <row r="155" spans="1:5" s="1413" customFormat="1" ht="14.45" hidden="1" customHeight="1" x14ac:dyDescent="0.25">
      <c r="A155" s="96" t="s">
        <v>327</v>
      </c>
      <c r="B155" s="1621">
        <v>517</v>
      </c>
      <c r="C155" s="334">
        <f t="shared" si="1"/>
        <v>0.22160308615516502</v>
      </c>
      <c r="D155" s="1621">
        <v>228</v>
      </c>
      <c r="E155" s="334">
        <f t="shared" si="0"/>
        <v>0.16901408450704225</v>
      </c>
    </row>
    <row r="156" spans="1:5" s="1413" customFormat="1" ht="14.45" hidden="1" customHeight="1" x14ac:dyDescent="0.25">
      <c r="A156" s="96" t="s">
        <v>328</v>
      </c>
      <c r="B156" s="1621">
        <v>459</v>
      </c>
      <c r="C156" s="334">
        <f t="shared" si="1"/>
        <v>0.19674239177025291</v>
      </c>
      <c r="D156" s="1621">
        <v>241</v>
      </c>
      <c r="E156" s="334">
        <f t="shared" si="0"/>
        <v>0.17865085248332097</v>
      </c>
    </row>
    <row r="157" spans="1:5" s="1413" customFormat="1" ht="14.45" hidden="1" customHeight="1" x14ac:dyDescent="0.25">
      <c r="A157" s="96" t="s">
        <v>329</v>
      </c>
      <c r="B157" s="1621">
        <v>316</v>
      </c>
      <c r="C157" s="334">
        <f t="shared" si="1"/>
        <v>0.13544792113159024</v>
      </c>
      <c r="D157" s="1621">
        <v>208</v>
      </c>
      <c r="E157" s="334">
        <f t="shared" si="0"/>
        <v>0.15418828762045961</v>
      </c>
    </row>
    <row r="158" spans="1:5" s="1413" customFormat="1" ht="14.45" hidden="1" customHeight="1" x14ac:dyDescent="0.25">
      <c r="A158" s="96" t="s">
        <v>124</v>
      </c>
      <c r="B158" s="1621">
        <v>218</v>
      </c>
      <c r="C158" s="334">
        <f t="shared" si="1"/>
        <v>9.3441920274324908E-2</v>
      </c>
      <c r="D158" s="1621">
        <v>291</v>
      </c>
      <c r="E158" s="334">
        <f t="shared" si="0"/>
        <v>0.2157153446997776</v>
      </c>
    </row>
    <row r="159" spans="1:5" s="1413" customFormat="1" ht="14.45" hidden="1" customHeight="1" x14ac:dyDescent="0.25">
      <c r="A159" s="96" t="s">
        <v>125</v>
      </c>
      <c r="B159" s="1621">
        <v>88</v>
      </c>
      <c r="C159" s="334">
        <f t="shared" si="1"/>
        <v>3.7719674239177027E-2</v>
      </c>
      <c r="D159" s="1621">
        <v>70</v>
      </c>
      <c r="E159" s="334">
        <f t="shared" si="0"/>
        <v>5.1890289103039292E-2</v>
      </c>
    </row>
    <row r="160" spans="1:5" s="1413" customFormat="1" ht="15" hidden="1" customHeight="1" thickBot="1" x14ac:dyDescent="0.3">
      <c r="A160" s="97" t="s">
        <v>117</v>
      </c>
      <c r="B160" s="358">
        <v>1</v>
      </c>
      <c r="C160" s="335">
        <f>SUM(B160/B161)</f>
        <v>4.2863266180882982E-4</v>
      </c>
      <c r="D160" s="358">
        <v>1</v>
      </c>
      <c r="E160" s="335">
        <f t="shared" si="0"/>
        <v>7.4128984432913266E-4</v>
      </c>
    </row>
    <row r="161" spans="1:5" s="1413" customFormat="1" ht="15.6" hidden="1" customHeight="1" thickTop="1" thickBot="1" x14ac:dyDescent="0.3">
      <c r="A161" s="34" t="s">
        <v>164</v>
      </c>
      <c r="B161" s="407">
        <f>SUM(B153:B160)</f>
        <v>2333</v>
      </c>
      <c r="C161" s="209">
        <f>SUM(C153:C160)</f>
        <v>1</v>
      </c>
      <c r="D161" s="407">
        <f>SUM(D153:D160)</f>
        <v>1349</v>
      </c>
      <c r="E161" s="209">
        <f>SUM(E153:E160)</f>
        <v>0.99999999999999989</v>
      </c>
    </row>
    <row r="162" spans="1:5" s="33" customFormat="1" ht="15" hidden="1" customHeight="1" thickBot="1" x14ac:dyDescent="0.25">
      <c r="A162" s="2025" t="s">
        <v>457</v>
      </c>
      <c r="B162" s="2026"/>
      <c r="C162" s="2026"/>
      <c r="D162" s="2026"/>
      <c r="E162" s="2027"/>
    </row>
    <row r="163" spans="1:5" s="1413" customFormat="1" ht="14.45" hidden="1" customHeight="1" x14ac:dyDescent="0.25">
      <c r="A163" s="95" t="s">
        <v>118</v>
      </c>
      <c r="B163" s="406">
        <v>402</v>
      </c>
      <c r="C163" s="336">
        <f>SUM(B163/B169)</f>
        <v>0.1723103300471496</v>
      </c>
      <c r="D163" s="406">
        <v>208</v>
      </c>
      <c r="E163" s="336">
        <f>SUM(D163/D169)</f>
        <v>0.15418828762045961</v>
      </c>
    </row>
    <row r="164" spans="1:5" s="1413" customFormat="1" ht="14.45" hidden="1" customHeight="1" x14ac:dyDescent="0.25">
      <c r="A164" s="96" t="s">
        <v>119</v>
      </c>
      <c r="B164" s="1621">
        <v>168</v>
      </c>
      <c r="C164" s="337">
        <f>SUM(B164/B169)</f>
        <v>7.2010287183883415E-2</v>
      </c>
      <c r="D164" s="1621">
        <v>75</v>
      </c>
      <c r="E164" s="337">
        <f>SUM(D164/D169)</f>
        <v>5.5596738324684952E-2</v>
      </c>
    </row>
    <row r="165" spans="1:5" s="1413" customFormat="1" ht="14.45" hidden="1" customHeight="1" x14ac:dyDescent="0.25">
      <c r="A165" s="96" t="s">
        <v>120</v>
      </c>
      <c r="B165" s="1621">
        <v>24</v>
      </c>
      <c r="C165" s="337">
        <f>SUM(B165/B169)</f>
        <v>1.0287183883411917E-2</v>
      </c>
      <c r="D165" s="1621">
        <v>10</v>
      </c>
      <c r="E165" s="337">
        <f>SUM(D165/D169)</f>
        <v>7.4128984432913266E-3</v>
      </c>
    </row>
    <row r="166" spans="1:5" s="1413" customFormat="1" ht="14.45" hidden="1" customHeight="1" x14ac:dyDescent="0.25">
      <c r="A166" s="96" t="s">
        <v>121</v>
      </c>
      <c r="B166" s="1621">
        <v>769</v>
      </c>
      <c r="C166" s="337">
        <f>SUM(B166/B169)</f>
        <v>0.32961851693099015</v>
      </c>
      <c r="D166" s="1621">
        <v>460</v>
      </c>
      <c r="E166" s="337">
        <f>SUM(D166/D169)</f>
        <v>0.34099332839140106</v>
      </c>
    </row>
    <row r="167" spans="1:5" s="1413" customFormat="1" ht="14.45" hidden="1" customHeight="1" x14ac:dyDescent="0.25">
      <c r="A167" s="96" t="s">
        <v>341</v>
      </c>
      <c r="B167" s="1621">
        <v>814</v>
      </c>
      <c r="C167" s="337">
        <f>SUM(B167/B169)</f>
        <v>0.34890698671238746</v>
      </c>
      <c r="D167" s="1621">
        <v>485</v>
      </c>
      <c r="E167" s="337">
        <f>SUM(D167/D169)</f>
        <v>0.35952557449962935</v>
      </c>
    </row>
    <row r="168" spans="1:5" s="1413" customFormat="1" ht="15" hidden="1" customHeight="1" thickBot="1" x14ac:dyDescent="0.3">
      <c r="A168" s="114" t="s">
        <v>123</v>
      </c>
      <c r="B168" s="358">
        <v>156</v>
      </c>
      <c r="C168" s="338">
        <f>SUM(B168/B169)</f>
        <v>6.6866695242177449E-2</v>
      </c>
      <c r="D168" s="358">
        <v>111</v>
      </c>
      <c r="E168" s="338">
        <f>SUM(D168/D169)</f>
        <v>8.2283172720533732E-2</v>
      </c>
    </row>
    <row r="169" spans="1:5" s="1413" customFormat="1" ht="15.6" hidden="1" customHeight="1" thickTop="1" thickBot="1" x14ac:dyDescent="0.3">
      <c r="A169" s="128" t="s">
        <v>166</v>
      </c>
      <c r="B169" s="127">
        <f>SUM(B163:B168)</f>
        <v>2333</v>
      </c>
      <c r="C169" s="748">
        <f>SUM(C163:C168)</f>
        <v>1</v>
      </c>
      <c r="D169" s="127">
        <f>SUM(D163:D168)</f>
        <v>1349</v>
      </c>
      <c r="E169" s="748">
        <f>SUM(E163:E168)</f>
        <v>1</v>
      </c>
    </row>
    <row r="170" spans="1:5" s="33" customFormat="1" ht="17.100000000000001" hidden="1" customHeight="1" thickBot="1" x14ac:dyDescent="0.25">
      <c r="A170" s="2025" t="s">
        <v>458</v>
      </c>
      <c r="B170" s="2026"/>
      <c r="C170" s="2026"/>
      <c r="D170" s="2026"/>
      <c r="E170" s="2027"/>
    </row>
    <row r="171" spans="1:5" s="1413" customFormat="1" ht="15" hidden="1" customHeight="1" thickBot="1" x14ac:dyDescent="0.3">
      <c r="A171" s="754" t="s">
        <v>334</v>
      </c>
      <c r="B171" s="2271" t="s">
        <v>801</v>
      </c>
      <c r="C171" s="2272"/>
      <c r="D171" s="2271" t="s">
        <v>800</v>
      </c>
      <c r="E171" s="2272"/>
    </row>
    <row r="172" spans="1:5" s="1413" customFormat="1" ht="17.100000000000001" hidden="1" customHeight="1" thickBot="1" x14ac:dyDescent="0.3">
      <c r="A172" s="2025" t="s">
        <v>459</v>
      </c>
      <c r="B172" s="2026"/>
      <c r="C172" s="2026"/>
      <c r="D172" s="2026"/>
      <c r="E172" s="2027"/>
    </row>
    <row r="173" spans="1:5" s="1413" customFormat="1" ht="14.45" hidden="1" customHeight="1" x14ac:dyDescent="0.25">
      <c r="A173" s="1539" t="s">
        <v>167</v>
      </c>
      <c r="B173" s="1618">
        <v>1545</v>
      </c>
      <c r="C173" s="746">
        <f>SUM(B173/B176)</f>
        <v>0.6622374624946421</v>
      </c>
      <c r="D173" s="1618">
        <v>786</v>
      </c>
      <c r="E173" s="340">
        <f>SUM(D173/D176)</f>
        <v>0.5826538176426983</v>
      </c>
    </row>
    <row r="174" spans="1:5" s="1413" customFormat="1" ht="14.45" hidden="1" customHeight="1" x14ac:dyDescent="0.25">
      <c r="A174" s="99" t="s">
        <v>168</v>
      </c>
      <c r="B174" s="1621">
        <v>72</v>
      </c>
      <c r="C174" s="357">
        <f>SUM(B174/B176)</f>
        <v>3.0861551650235748E-2</v>
      </c>
      <c r="D174" s="1621">
        <v>50</v>
      </c>
      <c r="E174" s="334">
        <f>SUM(D174/D176)</f>
        <v>3.7064492216456635E-2</v>
      </c>
    </row>
    <row r="175" spans="1:5" s="1413" customFormat="1" ht="15" hidden="1" customHeight="1" thickBot="1" x14ac:dyDescent="0.3">
      <c r="A175" s="97" t="s">
        <v>169</v>
      </c>
      <c r="B175" s="358">
        <v>716</v>
      </c>
      <c r="C175" s="618">
        <f>SUM(B175/B176)</f>
        <v>0.30690098585512215</v>
      </c>
      <c r="D175" s="358">
        <v>513</v>
      </c>
      <c r="E175" s="338">
        <f>SUM(D175/D176)</f>
        <v>0.38028169014084506</v>
      </c>
    </row>
    <row r="176" spans="1:5" s="1413" customFormat="1" ht="15.6" hidden="1" customHeight="1" thickTop="1" thickBot="1" x14ac:dyDescent="0.3">
      <c r="A176" s="126" t="s">
        <v>26</v>
      </c>
      <c r="B176" s="210">
        <f>SUM(B173:B175)</f>
        <v>2333</v>
      </c>
      <c r="C176" s="748">
        <f>SUM(C173:C175)</f>
        <v>1</v>
      </c>
      <c r="D176" s="210">
        <f>SUM(D173:D175)</f>
        <v>1349</v>
      </c>
      <c r="E176" s="748">
        <f>SUM(E173:E175)</f>
        <v>1</v>
      </c>
    </row>
    <row r="177" spans="1:5" s="1413" customFormat="1" ht="15.95" hidden="1" customHeight="1" thickBot="1" x14ac:dyDescent="0.3">
      <c r="A177" s="2025" t="s">
        <v>737</v>
      </c>
      <c r="B177" s="2026"/>
      <c r="C177" s="2026"/>
      <c r="D177" s="2026"/>
      <c r="E177" s="2027"/>
    </row>
    <row r="178" spans="1:5" s="1413" customFormat="1" ht="14.45" hidden="1" customHeight="1" x14ac:dyDescent="0.25">
      <c r="A178" s="1539" t="s">
        <v>170</v>
      </c>
      <c r="B178" s="1618">
        <v>45</v>
      </c>
      <c r="C178" s="336">
        <f>SUM(B178/B185)</f>
        <v>1.9288469781397342E-2</v>
      </c>
      <c r="D178" s="823"/>
      <c r="E178" s="752"/>
    </row>
    <row r="179" spans="1:5" s="1413" customFormat="1" ht="14.45" hidden="1" customHeight="1" x14ac:dyDescent="0.25">
      <c r="A179" s="96" t="s">
        <v>171</v>
      </c>
      <c r="B179" s="1621">
        <v>2288</v>
      </c>
      <c r="C179" s="337">
        <f>SUM(B179/B185)</f>
        <v>0.98071153021860269</v>
      </c>
      <c r="D179" s="824"/>
      <c r="E179" s="425"/>
    </row>
    <row r="180" spans="1:5" s="1413" customFormat="1" ht="14.45" hidden="1" customHeight="1" x14ac:dyDescent="0.25">
      <c r="A180" s="96" t="s">
        <v>172</v>
      </c>
      <c r="B180" s="1621">
        <v>0</v>
      </c>
      <c r="C180" s="337">
        <f>SUM(B180/B185)</f>
        <v>0</v>
      </c>
      <c r="D180" s="824"/>
      <c r="E180" s="425"/>
    </row>
    <row r="181" spans="1:5" s="1413" customFormat="1" ht="14.45" hidden="1" customHeight="1" x14ac:dyDescent="0.25">
      <c r="A181" s="96" t="s">
        <v>173</v>
      </c>
      <c r="B181" s="1621">
        <v>0</v>
      </c>
      <c r="C181" s="337">
        <f>SUM(B181/B185)</f>
        <v>0</v>
      </c>
      <c r="D181" s="824"/>
      <c r="E181" s="425"/>
    </row>
    <row r="182" spans="1:5" s="1413" customFormat="1" ht="14.45" hidden="1" customHeight="1" x14ac:dyDescent="0.25">
      <c r="A182" s="96" t="s">
        <v>332</v>
      </c>
      <c r="B182" s="1621">
        <v>0</v>
      </c>
      <c r="C182" s="337">
        <f>SUM(B182/B185)</f>
        <v>0</v>
      </c>
      <c r="D182" s="824"/>
      <c r="E182" s="425"/>
    </row>
    <row r="183" spans="1:5" s="1413" customFormat="1" ht="14.45" hidden="1" customHeight="1" x14ac:dyDescent="0.25">
      <c r="A183" s="96" t="s">
        <v>333</v>
      </c>
      <c r="B183" s="1621">
        <v>0</v>
      </c>
      <c r="C183" s="337">
        <f>SUM(B183/B185)</f>
        <v>0</v>
      </c>
      <c r="D183" s="824"/>
      <c r="E183" s="425"/>
    </row>
    <row r="184" spans="1:5" s="1413" customFormat="1" ht="15" hidden="1" customHeight="1" thickBot="1" x14ac:dyDescent="0.3">
      <c r="A184" s="114" t="s">
        <v>174</v>
      </c>
      <c r="B184" s="358">
        <v>0</v>
      </c>
      <c r="C184" s="338">
        <f>SUM(B184/B185)</f>
        <v>0</v>
      </c>
      <c r="D184" s="824"/>
      <c r="E184" s="425"/>
    </row>
    <row r="185" spans="1:5" s="1413" customFormat="1" ht="15.6" hidden="1" customHeight="1" thickTop="1" thickBot="1" x14ac:dyDescent="0.3">
      <c r="A185" s="128" t="s">
        <v>26</v>
      </c>
      <c r="B185" s="210">
        <f>SUM(B178:B184)</f>
        <v>2333</v>
      </c>
      <c r="C185" s="826">
        <f>SUM(C178:C184)</f>
        <v>1</v>
      </c>
      <c r="D185" s="825"/>
      <c r="E185" s="749"/>
    </row>
    <row r="186" spans="1:5" s="1413" customFormat="1" ht="17.100000000000001" hidden="1" customHeight="1" thickBot="1" x14ac:dyDescent="0.3">
      <c r="A186" s="2025" t="s">
        <v>738</v>
      </c>
      <c r="B186" s="2026"/>
      <c r="C186" s="2026"/>
      <c r="D186" s="2026"/>
      <c r="E186" s="2027"/>
    </row>
    <row r="187" spans="1:5" s="1413" customFormat="1" ht="14.45" hidden="1" customHeight="1" x14ac:dyDescent="0.25">
      <c r="A187" s="1539" t="s">
        <v>175</v>
      </c>
      <c r="B187" s="1618">
        <v>226</v>
      </c>
      <c r="C187" s="336">
        <f>SUM(B187/B191)</f>
        <v>9.6870981568795547E-2</v>
      </c>
      <c r="D187" s="823"/>
      <c r="E187" s="752"/>
    </row>
    <row r="188" spans="1:5" s="1413" customFormat="1" ht="14.45" hidden="1" customHeight="1" x14ac:dyDescent="0.25">
      <c r="A188" s="96" t="s">
        <v>176</v>
      </c>
      <c r="B188" s="1621">
        <v>6</v>
      </c>
      <c r="C188" s="337">
        <f>SUM(B188/B191)</f>
        <v>2.5717959708529792E-3</v>
      </c>
      <c r="D188" s="425"/>
      <c r="E188" s="425"/>
    </row>
    <row r="189" spans="1:5" s="1413" customFormat="1" ht="14.45" hidden="1" customHeight="1" x14ac:dyDescent="0.25">
      <c r="A189" s="96" t="s">
        <v>177</v>
      </c>
      <c r="B189" s="1621">
        <v>2101</v>
      </c>
      <c r="C189" s="337">
        <f>SUM(B189/B191)</f>
        <v>0.90055722246035153</v>
      </c>
      <c r="D189" s="425"/>
      <c r="E189" s="425"/>
    </row>
    <row r="190" spans="1:5" s="1413" customFormat="1" ht="15" hidden="1" customHeight="1" thickBot="1" x14ac:dyDescent="0.3">
      <c r="A190" s="114" t="s">
        <v>178</v>
      </c>
      <c r="B190" s="358">
        <v>0</v>
      </c>
      <c r="C190" s="338">
        <f>SUM(B190/B191)</f>
        <v>0</v>
      </c>
      <c r="D190" s="425"/>
      <c r="E190" s="425"/>
    </row>
    <row r="191" spans="1:5" s="1413" customFormat="1" ht="15.6" hidden="1" customHeight="1" thickTop="1" thickBot="1" x14ac:dyDescent="0.3">
      <c r="A191" s="128" t="s">
        <v>26</v>
      </c>
      <c r="B191" s="210">
        <f>SUM(B187:B190)</f>
        <v>2333</v>
      </c>
      <c r="C191" s="748">
        <f>SUM(C187:C190)</f>
        <v>1</v>
      </c>
      <c r="D191" s="749"/>
      <c r="E191" s="749"/>
    </row>
    <row r="192" spans="1:5" s="1413" customFormat="1" ht="17.100000000000001" hidden="1" customHeight="1" thickBot="1" x14ac:dyDescent="0.3">
      <c r="A192" s="2025" t="s">
        <v>739</v>
      </c>
      <c r="B192" s="2026"/>
      <c r="C192" s="2026"/>
      <c r="D192" s="2026"/>
      <c r="E192" s="2027"/>
    </row>
    <row r="193" spans="1:5" s="1413" customFormat="1" ht="14.45" hidden="1" customHeight="1" x14ac:dyDescent="0.25">
      <c r="A193" s="1539" t="s">
        <v>179</v>
      </c>
      <c r="B193" s="1618">
        <v>1286</v>
      </c>
      <c r="C193" s="751">
        <f>SUM(B193/B196)</f>
        <v>0.5512216030861552</v>
      </c>
      <c r="D193" s="752"/>
      <c r="E193" s="752"/>
    </row>
    <row r="194" spans="1:5" s="1413" customFormat="1" ht="14.45" hidden="1" customHeight="1" x14ac:dyDescent="0.25">
      <c r="A194" s="96" t="s">
        <v>180</v>
      </c>
      <c r="B194" s="1621">
        <v>80</v>
      </c>
      <c r="C194" s="751">
        <f>SUM(B194/B196)</f>
        <v>3.4290612944706388E-2</v>
      </c>
      <c r="D194" s="425"/>
      <c r="E194" s="425"/>
    </row>
    <row r="195" spans="1:5" s="1413" customFormat="1" ht="15" hidden="1" customHeight="1" thickBot="1" x14ac:dyDescent="0.3">
      <c r="A195" s="114" t="s">
        <v>181</v>
      </c>
      <c r="B195" s="358">
        <v>967</v>
      </c>
      <c r="C195" s="338">
        <f>SUM(B195/B196)</f>
        <v>0.41448778396913843</v>
      </c>
      <c r="D195" s="425"/>
      <c r="E195" s="425"/>
    </row>
    <row r="196" spans="1:5" s="1413" customFormat="1" ht="15.6" hidden="1" customHeight="1" thickTop="1" thickBot="1" x14ac:dyDescent="0.3">
      <c r="A196" s="35" t="s">
        <v>26</v>
      </c>
      <c r="B196" s="112">
        <f>SUM(B193:B195)</f>
        <v>2333</v>
      </c>
      <c r="C196" s="339">
        <f>SUM(C193:C195)</f>
        <v>1</v>
      </c>
      <c r="D196" s="425"/>
      <c r="E196" s="425"/>
    </row>
    <row r="197" spans="1:5" s="1413" customFormat="1" ht="3.6" hidden="1" customHeight="1" x14ac:dyDescent="0.25"/>
    <row r="198" spans="1:5" s="1413" customFormat="1" ht="3.6" hidden="1" customHeight="1" thickBot="1" x14ac:dyDescent="0.3"/>
    <row r="199" spans="1:5" s="203" customFormat="1" ht="18.95" hidden="1" customHeight="1" thickBot="1" x14ac:dyDescent="0.35">
      <c r="A199" s="2087" t="s">
        <v>163</v>
      </c>
      <c r="B199" s="2088"/>
      <c r="C199" s="2088"/>
      <c r="D199" s="2088"/>
      <c r="E199" s="2089"/>
    </row>
    <row r="200" spans="1:5" s="203" customFormat="1" ht="15.95" hidden="1" customHeight="1" thickBot="1" x14ac:dyDescent="0.3">
      <c r="A200" s="2266" t="s">
        <v>786</v>
      </c>
      <c r="B200" s="2267"/>
      <c r="C200" s="2267"/>
      <c r="D200" s="2267"/>
      <c r="E200" s="2268"/>
    </row>
    <row r="201" spans="1:5" s="203" customFormat="1" ht="15" hidden="1" customHeight="1" thickBot="1" x14ac:dyDescent="0.3">
      <c r="A201" s="302"/>
      <c r="B201" s="2269" t="s">
        <v>161</v>
      </c>
      <c r="C201" s="2270"/>
      <c r="D201" s="2269" t="s">
        <v>162</v>
      </c>
      <c r="E201" s="2270"/>
    </row>
    <row r="202" spans="1:5" s="203" customFormat="1" ht="15" hidden="1" customHeight="1" thickBot="1" x14ac:dyDescent="0.3">
      <c r="A202" s="141"/>
      <c r="B202" s="182" t="s">
        <v>142</v>
      </c>
      <c r="C202" s="181" t="s">
        <v>127</v>
      </c>
      <c r="D202" s="182" t="s">
        <v>142</v>
      </c>
      <c r="E202" s="181" t="s">
        <v>127</v>
      </c>
    </row>
    <row r="203" spans="1:5" s="203" customFormat="1" ht="15" hidden="1" customHeight="1" thickBot="1" x14ac:dyDescent="0.3">
      <c r="A203" s="2025" t="s">
        <v>743</v>
      </c>
      <c r="B203" s="2026"/>
      <c r="C203" s="2026"/>
      <c r="D203" s="2026"/>
      <c r="E203" s="2027"/>
    </row>
    <row r="204" spans="1:5" s="203" customFormat="1" ht="14.45" hidden="1" customHeight="1" x14ac:dyDescent="0.25">
      <c r="A204" s="95" t="s">
        <v>391</v>
      </c>
      <c r="B204" s="406">
        <v>196</v>
      </c>
      <c r="C204" s="614">
        <f>SUM(B204/B212)</f>
        <v>7.1926605504587154E-2</v>
      </c>
      <c r="D204" s="406">
        <v>127</v>
      </c>
      <c r="E204" s="614">
        <f>SUM(D204/D212)</f>
        <v>9.2028985507246377E-2</v>
      </c>
    </row>
    <row r="205" spans="1:5" s="203" customFormat="1" ht="14.45" hidden="1" customHeight="1" x14ac:dyDescent="0.25">
      <c r="A205" s="96" t="s">
        <v>392</v>
      </c>
      <c r="B205" s="1431">
        <v>672</v>
      </c>
      <c r="C205" s="357">
        <f>SUM(B205/B212)</f>
        <v>0.24660550458715597</v>
      </c>
      <c r="D205" s="1431">
        <v>203</v>
      </c>
      <c r="E205" s="357">
        <f>SUM(D205/D212)</f>
        <v>0.14710144927536231</v>
      </c>
    </row>
    <row r="206" spans="1:5" s="203" customFormat="1" ht="14.45" hidden="1" customHeight="1" x14ac:dyDescent="0.25">
      <c r="A206" s="96" t="s">
        <v>327</v>
      </c>
      <c r="B206" s="1431">
        <v>587</v>
      </c>
      <c r="C206" s="357">
        <f>SUM(B206/B212)</f>
        <v>0.21541284403669725</v>
      </c>
      <c r="D206" s="1431">
        <v>230</v>
      </c>
      <c r="E206" s="357">
        <f>SUM(D206/D212)</f>
        <v>0.16666666666666666</v>
      </c>
    </row>
    <row r="207" spans="1:5" s="203" customFormat="1" ht="14.45" hidden="1" customHeight="1" x14ac:dyDescent="0.25">
      <c r="A207" s="96" t="s">
        <v>328</v>
      </c>
      <c r="B207" s="1431">
        <v>562</v>
      </c>
      <c r="C207" s="357">
        <f>SUM(B207/B212)</f>
        <v>0.20623853211009174</v>
      </c>
      <c r="D207" s="1431">
        <v>249</v>
      </c>
      <c r="E207" s="357">
        <f>SUM(D207/D212)</f>
        <v>0.18043478260869567</v>
      </c>
    </row>
    <row r="208" spans="1:5" s="203" customFormat="1" ht="14.45" hidden="1" customHeight="1" x14ac:dyDescent="0.25">
      <c r="A208" s="96" t="s">
        <v>329</v>
      </c>
      <c r="B208" s="1431">
        <v>337</v>
      </c>
      <c r="C208" s="357">
        <f>SUM(B208/B212)</f>
        <v>0.1236697247706422</v>
      </c>
      <c r="D208" s="1431">
        <v>233</v>
      </c>
      <c r="E208" s="357">
        <f>SUM(D208/D212)</f>
        <v>0.16884057971014493</v>
      </c>
    </row>
    <row r="209" spans="1:17" s="203" customFormat="1" ht="14.45" hidden="1" customHeight="1" x14ac:dyDescent="0.25">
      <c r="A209" s="96" t="s">
        <v>124</v>
      </c>
      <c r="B209" s="1431">
        <v>286</v>
      </c>
      <c r="C209" s="357">
        <f>SUM(B209/B212)</f>
        <v>0.10495412844036697</v>
      </c>
      <c r="D209" s="1431">
        <v>274</v>
      </c>
      <c r="E209" s="357">
        <f>SUM(D209/D212)</f>
        <v>0.19855072463768117</v>
      </c>
    </row>
    <row r="210" spans="1:17" s="203" customFormat="1" ht="14.45" hidden="1" customHeight="1" x14ac:dyDescent="0.25">
      <c r="A210" s="96" t="s">
        <v>125</v>
      </c>
      <c r="B210" s="1431">
        <v>85</v>
      </c>
      <c r="C210" s="357">
        <f>SUM(B210/B212)</f>
        <v>3.1192660550458717E-2</v>
      </c>
      <c r="D210" s="1431">
        <v>63</v>
      </c>
      <c r="E210" s="357">
        <f>SUM(D210/D212)</f>
        <v>4.5652173913043478E-2</v>
      </c>
    </row>
    <row r="211" spans="1:17" s="203" customFormat="1" ht="15" hidden="1" customHeight="1" thickBot="1" x14ac:dyDescent="0.3">
      <c r="A211" s="97" t="s">
        <v>117</v>
      </c>
      <c r="B211" s="358">
        <v>0</v>
      </c>
      <c r="C211" s="359">
        <f>SUM(B211/B212)</f>
        <v>0</v>
      </c>
      <c r="D211" s="358">
        <v>1</v>
      </c>
      <c r="E211" s="359">
        <f>SUM(D211/D212)</f>
        <v>7.246376811594203E-4</v>
      </c>
    </row>
    <row r="212" spans="1:17" s="203" customFormat="1" ht="15.6" hidden="1" customHeight="1" thickTop="1" thickBot="1" x14ac:dyDescent="0.3">
      <c r="A212" s="34" t="s">
        <v>164</v>
      </c>
      <c r="B212" s="407">
        <f>SUM(B204:B211)</f>
        <v>2725</v>
      </c>
      <c r="C212" s="615">
        <f>SUM(C204:C211)</f>
        <v>1</v>
      </c>
      <c r="D212" s="407">
        <f>SUM(D204:D211)</f>
        <v>1380</v>
      </c>
      <c r="E212" s="615">
        <f>SUM(E204:E211)</f>
        <v>0.99999999999999989</v>
      </c>
    </row>
    <row r="213" spans="1:17" s="33" customFormat="1" ht="15" hidden="1" customHeight="1" thickBot="1" x14ac:dyDescent="0.3">
      <c r="A213" s="2025" t="s">
        <v>457</v>
      </c>
      <c r="B213" s="2026"/>
      <c r="C213" s="2026"/>
      <c r="D213" s="2026"/>
      <c r="E213" s="2027"/>
      <c r="G213" s="203"/>
      <c r="H213" s="203"/>
      <c r="I213" s="203"/>
      <c r="J213" s="203"/>
      <c r="K213" s="203"/>
      <c r="L213" s="203"/>
      <c r="M213" s="203"/>
      <c r="N213" s="203"/>
      <c r="O213" s="203"/>
      <c r="P213" s="203"/>
      <c r="Q213" s="203"/>
    </row>
    <row r="214" spans="1:17" s="203" customFormat="1" ht="14.45" hidden="1" customHeight="1" x14ac:dyDescent="0.25">
      <c r="A214" s="95" t="s">
        <v>118</v>
      </c>
      <c r="B214" s="406">
        <v>443</v>
      </c>
      <c r="C214" s="616">
        <f>SUM(B214/B220)</f>
        <v>0.16256880733944953</v>
      </c>
      <c r="D214" s="406">
        <v>232</v>
      </c>
      <c r="E214" s="616">
        <f>SUM(D214/D220)</f>
        <v>0.1681159420289855</v>
      </c>
    </row>
    <row r="215" spans="1:17" s="203" customFormat="1" ht="14.45" hidden="1" customHeight="1" x14ac:dyDescent="0.25">
      <c r="A215" s="96" t="s">
        <v>119</v>
      </c>
      <c r="B215" s="1431">
        <v>181</v>
      </c>
      <c r="C215" s="617">
        <f>SUM(B215/B220)</f>
        <v>6.6422018348623851E-2</v>
      </c>
      <c r="D215" s="1431">
        <v>79</v>
      </c>
      <c r="E215" s="617">
        <f>SUM(D215/D220)</f>
        <v>5.7246376811594203E-2</v>
      </c>
    </row>
    <row r="216" spans="1:17" s="203" customFormat="1" ht="14.45" hidden="1" customHeight="1" x14ac:dyDescent="0.25">
      <c r="A216" s="96" t="s">
        <v>120</v>
      </c>
      <c r="B216" s="1431">
        <v>24</v>
      </c>
      <c r="C216" s="617">
        <f>SUM(B216/B220)</f>
        <v>8.8073394495412852E-3</v>
      </c>
      <c r="D216" s="1431">
        <v>8</v>
      </c>
      <c r="E216" s="617">
        <f>SUM(D216/D220)</f>
        <v>5.7971014492753624E-3</v>
      </c>
    </row>
    <row r="217" spans="1:17" s="203" customFormat="1" ht="14.45" hidden="1" customHeight="1" x14ac:dyDescent="0.25">
      <c r="A217" s="96" t="s">
        <v>121</v>
      </c>
      <c r="B217" s="1431">
        <v>923</v>
      </c>
      <c r="C217" s="617">
        <f>SUM(B217/B220)</f>
        <v>0.3387155963302752</v>
      </c>
      <c r="D217" s="1431">
        <v>446</v>
      </c>
      <c r="E217" s="617">
        <f>SUM(D217/D220)</f>
        <v>0.32318840579710145</v>
      </c>
    </row>
    <row r="218" spans="1:17" s="203" customFormat="1" ht="14.45" hidden="1" customHeight="1" x14ac:dyDescent="0.25">
      <c r="A218" s="96" t="s">
        <v>341</v>
      </c>
      <c r="B218" s="1431">
        <v>949</v>
      </c>
      <c r="C218" s="617">
        <f>SUM(B218/B220)</f>
        <v>0.34825688073394495</v>
      </c>
      <c r="D218" s="1431">
        <v>510</v>
      </c>
      <c r="E218" s="617">
        <f>SUM(D218/D220)</f>
        <v>0.36956521739130432</v>
      </c>
    </row>
    <row r="219" spans="1:17" s="203" customFormat="1" ht="15" hidden="1" customHeight="1" thickBot="1" x14ac:dyDescent="0.3">
      <c r="A219" s="114" t="s">
        <v>123</v>
      </c>
      <c r="B219" s="358">
        <v>205</v>
      </c>
      <c r="C219" s="618">
        <f>SUM(B219/B220)</f>
        <v>7.5229357798165142E-2</v>
      </c>
      <c r="D219" s="358">
        <v>105</v>
      </c>
      <c r="E219" s="618">
        <f>SUM(D219/D220)</f>
        <v>7.6086956521739135E-2</v>
      </c>
    </row>
    <row r="220" spans="1:17" s="203" customFormat="1" ht="15.6" hidden="1" customHeight="1" thickTop="1" thickBot="1" x14ac:dyDescent="0.3">
      <c r="A220" s="128" t="s">
        <v>166</v>
      </c>
      <c r="B220" s="1512">
        <f>SUM(B214:B219)</f>
        <v>2725</v>
      </c>
      <c r="C220" s="747">
        <f>SUM(C214:C219)</f>
        <v>1</v>
      </c>
      <c r="D220" s="1512">
        <f>SUM(D214:D219)</f>
        <v>1380</v>
      </c>
      <c r="E220" s="747">
        <f>SUM(E214:E219)</f>
        <v>1</v>
      </c>
    </row>
    <row r="221" spans="1:17" s="33" customFormat="1" ht="15" hidden="1" customHeight="1" thickBot="1" x14ac:dyDescent="0.3">
      <c r="A221" s="2025" t="s">
        <v>458</v>
      </c>
      <c r="B221" s="2026"/>
      <c r="C221" s="2026"/>
      <c r="D221" s="2026"/>
      <c r="E221" s="2027"/>
      <c r="G221" s="203"/>
      <c r="H221" s="203"/>
      <c r="I221" s="203"/>
      <c r="J221" s="203"/>
      <c r="K221" s="203"/>
      <c r="L221" s="203"/>
      <c r="M221" s="203"/>
      <c r="N221" s="203"/>
      <c r="O221" s="203"/>
      <c r="P221" s="203"/>
      <c r="Q221" s="203"/>
    </row>
    <row r="222" spans="1:17" s="203" customFormat="1" ht="15" hidden="1" customHeight="1" thickBot="1" x14ac:dyDescent="0.3">
      <c r="A222" s="754" t="s">
        <v>334</v>
      </c>
      <c r="B222" s="2271" t="s">
        <v>715</v>
      </c>
      <c r="C222" s="2272"/>
      <c r="D222" s="2271" t="s">
        <v>724</v>
      </c>
      <c r="E222" s="2272"/>
    </row>
    <row r="223" spans="1:17" s="203" customFormat="1" ht="15" hidden="1" customHeight="1" thickBot="1" x14ac:dyDescent="0.3">
      <c r="A223" s="2025" t="s">
        <v>459</v>
      </c>
      <c r="B223" s="2026"/>
      <c r="C223" s="2026"/>
      <c r="D223" s="2026"/>
      <c r="E223" s="2027"/>
    </row>
    <row r="224" spans="1:17" s="203" customFormat="1" ht="14.45" hidden="1" customHeight="1" x14ac:dyDescent="0.25">
      <c r="A224" s="1385" t="s">
        <v>167</v>
      </c>
      <c r="B224" s="1427">
        <v>1462</v>
      </c>
      <c r="C224" s="746">
        <f>SUM(B224/B227)</f>
        <v>0.53651376146788987</v>
      </c>
      <c r="D224" s="1427">
        <v>643</v>
      </c>
      <c r="E224" s="746">
        <f>SUM(D224/D227)</f>
        <v>0.46594202898550724</v>
      </c>
    </row>
    <row r="225" spans="1:5" s="203" customFormat="1" ht="14.45" hidden="1" customHeight="1" x14ac:dyDescent="0.25">
      <c r="A225" s="99" t="s">
        <v>168</v>
      </c>
      <c r="B225" s="1431">
        <v>107</v>
      </c>
      <c r="C225" s="357">
        <f>SUM(B225/B227)</f>
        <v>3.9266055045871558E-2</v>
      </c>
      <c r="D225" s="1431">
        <v>68</v>
      </c>
      <c r="E225" s="357">
        <f>SUM(D225/D227)</f>
        <v>4.9275362318840582E-2</v>
      </c>
    </row>
    <row r="226" spans="1:5" s="203" customFormat="1" ht="15" hidden="1" customHeight="1" thickBot="1" x14ac:dyDescent="0.3">
      <c r="A226" s="97" t="s">
        <v>169</v>
      </c>
      <c r="B226" s="358">
        <v>1156</v>
      </c>
      <c r="C226" s="618">
        <f>SUM(B226/B227)</f>
        <v>0.42422018348623852</v>
      </c>
      <c r="D226" s="358">
        <v>669</v>
      </c>
      <c r="E226" s="618">
        <f>SUM(D226/D227)</f>
        <v>0.48478260869565215</v>
      </c>
    </row>
    <row r="227" spans="1:5" s="203" customFormat="1" ht="15.6" hidden="1" customHeight="1" thickTop="1" thickBot="1" x14ac:dyDescent="0.3">
      <c r="A227" s="126" t="s">
        <v>26</v>
      </c>
      <c r="B227" s="507">
        <f>SUM(B224:B226)</f>
        <v>2725</v>
      </c>
      <c r="C227" s="747">
        <f>SUM(C224:C226)</f>
        <v>1</v>
      </c>
      <c r="D227" s="507">
        <f>SUM(D224:D226)</f>
        <v>1380</v>
      </c>
      <c r="E227" s="747">
        <f>SUM(E224:E226)</f>
        <v>1</v>
      </c>
    </row>
    <row r="228" spans="1:5" s="203" customFormat="1" ht="15" hidden="1" customHeight="1" thickBot="1" x14ac:dyDescent="0.3">
      <c r="A228" s="2025" t="s">
        <v>737</v>
      </c>
      <c r="B228" s="2026"/>
      <c r="C228" s="2026"/>
      <c r="D228" s="2026"/>
      <c r="E228" s="2027"/>
    </row>
    <row r="229" spans="1:5" s="203" customFormat="1" ht="14.45" hidden="1" customHeight="1" x14ac:dyDescent="0.25">
      <c r="A229" s="1385" t="s">
        <v>170</v>
      </c>
      <c r="B229" s="1427">
        <v>58</v>
      </c>
      <c r="C229" s="616">
        <f>SUM(B229/B236)</f>
        <v>2.1284403669724769E-2</v>
      </c>
      <c r="D229" s="823"/>
      <c r="E229" s="752"/>
    </row>
    <row r="230" spans="1:5" s="203" customFormat="1" ht="14.45" hidden="1" customHeight="1" x14ac:dyDescent="0.25">
      <c r="A230" s="96" t="s">
        <v>171</v>
      </c>
      <c r="B230" s="1431">
        <v>2661</v>
      </c>
      <c r="C230" s="617">
        <f>SUM(B230/B236)</f>
        <v>0.97651376146788993</v>
      </c>
      <c r="D230" s="824"/>
      <c r="E230" s="425"/>
    </row>
    <row r="231" spans="1:5" s="203" customFormat="1" ht="14.45" hidden="1" customHeight="1" x14ac:dyDescent="0.25">
      <c r="A231" s="96" t="s">
        <v>172</v>
      </c>
      <c r="B231" s="1431">
        <v>6</v>
      </c>
      <c r="C231" s="617">
        <f>SUM(B231/B236)</f>
        <v>2.2018348623853213E-3</v>
      </c>
      <c r="D231" s="824"/>
      <c r="E231" s="425"/>
    </row>
    <row r="232" spans="1:5" s="203" customFormat="1" ht="14.45" hidden="1" customHeight="1" x14ac:dyDescent="0.25">
      <c r="A232" s="96" t="s">
        <v>173</v>
      </c>
      <c r="B232" s="1431">
        <v>0</v>
      </c>
      <c r="C232" s="617">
        <f>SUM(B232/B236)</f>
        <v>0</v>
      </c>
      <c r="D232" s="824"/>
      <c r="E232" s="425"/>
    </row>
    <row r="233" spans="1:5" s="203" customFormat="1" ht="14.45" hidden="1" customHeight="1" x14ac:dyDescent="0.25">
      <c r="A233" s="96" t="s">
        <v>332</v>
      </c>
      <c r="B233" s="1431">
        <v>0</v>
      </c>
      <c r="C233" s="617">
        <f>SUM(B233/B236)</f>
        <v>0</v>
      </c>
      <c r="D233" s="824"/>
      <c r="E233" s="425"/>
    </row>
    <row r="234" spans="1:5" s="203" customFormat="1" ht="14.45" hidden="1" customHeight="1" x14ac:dyDescent="0.25">
      <c r="A234" s="96" t="s">
        <v>333</v>
      </c>
      <c r="B234" s="1431">
        <v>0</v>
      </c>
      <c r="C234" s="617">
        <f>SUM(B234/B236)</f>
        <v>0</v>
      </c>
      <c r="D234" s="824"/>
      <c r="E234" s="425"/>
    </row>
    <row r="235" spans="1:5" s="203" customFormat="1" ht="15" hidden="1" customHeight="1" thickBot="1" x14ac:dyDescent="0.3">
      <c r="A235" s="114" t="s">
        <v>174</v>
      </c>
      <c r="B235" s="358">
        <v>0</v>
      </c>
      <c r="C235" s="618">
        <f>SUM(B235/B236)</f>
        <v>0</v>
      </c>
      <c r="D235" s="824"/>
      <c r="E235" s="425"/>
    </row>
    <row r="236" spans="1:5" s="203" customFormat="1" ht="15.6" hidden="1" customHeight="1" thickTop="1" thickBot="1" x14ac:dyDescent="0.3">
      <c r="A236" s="128" t="s">
        <v>26</v>
      </c>
      <c r="B236" s="507">
        <f>SUM(B229:B235)</f>
        <v>2725</v>
      </c>
      <c r="C236" s="1513">
        <f>SUM(C229:C235)</f>
        <v>1</v>
      </c>
      <c r="D236" s="825"/>
      <c r="E236" s="749"/>
    </row>
    <row r="237" spans="1:5" s="203" customFormat="1" ht="15" hidden="1" customHeight="1" thickBot="1" x14ac:dyDescent="0.3">
      <c r="A237" s="2025" t="s">
        <v>738</v>
      </c>
      <c r="B237" s="2026"/>
      <c r="C237" s="2026"/>
      <c r="D237" s="2026"/>
      <c r="E237" s="2027"/>
    </row>
    <row r="238" spans="1:5" s="203" customFormat="1" ht="14.45" hidden="1" customHeight="1" x14ac:dyDescent="0.25">
      <c r="A238" s="1385" t="s">
        <v>175</v>
      </c>
      <c r="B238" s="1427">
        <v>474</v>
      </c>
      <c r="C238" s="616">
        <f>SUM(B238/B242)</f>
        <v>0.17394495412844035</v>
      </c>
      <c r="D238" s="823"/>
      <c r="E238" s="752"/>
    </row>
    <row r="239" spans="1:5" s="203" customFormat="1" ht="14.45" hidden="1" customHeight="1" x14ac:dyDescent="0.25">
      <c r="A239" s="96" t="s">
        <v>176</v>
      </c>
      <c r="B239" s="1431">
        <v>18</v>
      </c>
      <c r="C239" s="617">
        <f>SUM(B239/B242)</f>
        <v>6.6055045871559635E-3</v>
      </c>
      <c r="D239" s="425"/>
      <c r="E239" s="425"/>
    </row>
    <row r="240" spans="1:5" s="203" customFormat="1" ht="14.45" hidden="1" customHeight="1" x14ac:dyDescent="0.25">
      <c r="A240" s="96" t="s">
        <v>177</v>
      </c>
      <c r="B240" s="1431">
        <v>2229</v>
      </c>
      <c r="C240" s="617">
        <f>SUM(B240/B242)</f>
        <v>0.81798165137614676</v>
      </c>
      <c r="D240" s="425"/>
      <c r="E240" s="425"/>
    </row>
    <row r="241" spans="1:5" s="203" customFormat="1" ht="15" hidden="1" customHeight="1" thickBot="1" x14ac:dyDescent="0.3">
      <c r="A241" s="114" t="s">
        <v>178</v>
      </c>
      <c r="B241" s="358">
        <v>4</v>
      </c>
      <c r="C241" s="618">
        <f>SUM(B241/B242)</f>
        <v>1.4678899082568807E-3</v>
      </c>
      <c r="D241" s="425"/>
      <c r="E241" s="425"/>
    </row>
    <row r="242" spans="1:5" s="203" customFormat="1" ht="15.6" hidden="1" customHeight="1" thickTop="1" thickBot="1" x14ac:dyDescent="0.3">
      <c r="A242" s="128" t="s">
        <v>26</v>
      </c>
      <c r="B242" s="507">
        <f>SUM(B238:B241)</f>
        <v>2725</v>
      </c>
      <c r="C242" s="747">
        <f>SUM(C238:C241)</f>
        <v>0.99999999999999989</v>
      </c>
      <c r="D242" s="749"/>
      <c r="E242" s="749"/>
    </row>
    <row r="243" spans="1:5" s="203" customFormat="1" ht="15" hidden="1" customHeight="1" thickBot="1" x14ac:dyDescent="0.3">
      <c r="A243" s="2025" t="s">
        <v>739</v>
      </c>
      <c r="B243" s="2026"/>
      <c r="C243" s="2026"/>
      <c r="D243" s="2026"/>
      <c r="E243" s="2027"/>
    </row>
    <row r="244" spans="1:5" s="203" customFormat="1" ht="14.45" hidden="1" customHeight="1" x14ac:dyDescent="0.25">
      <c r="A244" s="1385" t="s">
        <v>179</v>
      </c>
      <c r="B244" s="1427">
        <v>1529</v>
      </c>
      <c r="C244" s="1432">
        <f>SUM(B244/B247)</f>
        <v>0.56110091743119261</v>
      </c>
      <c r="D244" s="752"/>
      <c r="E244" s="752"/>
    </row>
    <row r="245" spans="1:5" s="203" customFormat="1" ht="14.45" hidden="1" customHeight="1" x14ac:dyDescent="0.25">
      <c r="A245" s="96" t="s">
        <v>180</v>
      </c>
      <c r="B245" s="1431">
        <v>109</v>
      </c>
      <c r="C245" s="1432">
        <f>SUM(B245/B247)</f>
        <v>0.04</v>
      </c>
      <c r="D245" s="425"/>
      <c r="E245" s="425"/>
    </row>
    <row r="246" spans="1:5" s="203" customFormat="1" ht="15" hidden="1" customHeight="1" thickBot="1" x14ac:dyDescent="0.3">
      <c r="A246" s="114" t="s">
        <v>181</v>
      </c>
      <c r="B246" s="358">
        <v>1087</v>
      </c>
      <c r="C246" s="618">
        <f>SUM(B246/B247)</f>
        <v>0.39889908256880735</v>
      </c>
      <c r="D246" s="425"/>
      <c r="E246" s="425"/>
    </row>
    <row r="247" spans="1:5" s="203" customFormat="1" ht="15.6" hidden="1" customHeight="1" thickTop="1" thickBot="1" x14ac:dyDescent="0.3">
      <c r="A247" s="35" t="s">
        <v>26</v>
      </c>
      <c r="B247" s="360">
        <f>SUM(B244:B246)</f>
        <v>2725</v>
      </c>
      <c r="C247" s="1514">
        <f>SUM(C244:C246)</f>
        <v>1</v>
      </c>
      <c r="D247" s="425"/>
      <c r="E247" s="425"/>
    </row>
    <row r="248" spans="1:5" s="203" customFormat="1" ht="14.45" hidden="1" customHeight="1" x14ac:dyDescent="0.25"/>
    <row r="249" spans="1:5" s="203" customFormat="1" ht="15" hidden="1" customHeight="1" thickBot="1" x14ac:dyDescent="0.3"/>
    <row r="250" spans="1:5" s="203" customFormat="1" ht="18.95" hidden="1" customHeight="1" thickBot="1" x14ac:dyDescent="0.35">
      <c r="A250" s="2087" t="s">
        <v>163</v>
      </c>
      <c r="B250" s="2088"/>
      <c r="C250" s="2088"/>
      <c r="D250" s="2088"/>
      <c r="E250" s="2089"/>
    </row>
    <row r="251" spans="1:5" s="203" customFormat="1" ht="15.95" hidden="1" customHeight="1" thickBot="1" x14ac:dyDescent="0.3">
      <c r="A251" s="2266" t="s">
        <v>627</v>
      </c>
      <c r="B251" s="2267"/>
      <c r="C251" s="2267"/>
      <c r="D251" s="2267"/>
      <c r="E251" s="2268"/>
    </row>
    <row r="252" spans="1:5" s="203" customFormat="1" ht="15" hidden="1" customHeight="1" thickBot="1" x14ac:dyDescent="0.3">
      <c r="A252" s="302"/>
      <c r="B252" s="2269" t="s">
        <v>161</v>
      </c>
      <c r="C252" s="2270"/>
      <c r="D252" s="2269" t="s">
        <v>162</v>
      </c>
      <c r="E252" s="2270"/>
    </row>
    <row r="253" spans="1:5" s="203" customFormat="1" ht="15" hidden="1" customHeight="1" thickBot="1" x14ac:dyDescent="0.3">
      <c r="A253" s="141"/>
      <c r="B253" s="182" t="s">
        <v>142</v>
      </c>
      <c r="C253" s="181" t="s">
        <v>127</v>
      </c>
      <c r="D253" s="182" t="s">
        <v>142</v>
      </c>
      <c r="E253" s="181" t="s">
        <v>127</v>
      </c>
    </row>
    <row r="254" spans="1:5" s="203" customFormat="1" ht="15" hidden="1" customHeight="1" thickBot="1" x14ac:dyDescent="0.3">
      <c r="A254" s="2025" t="s">
        <v>671</v>
      </c>
      <c r="B254" s="2026"/>
      <c r="C254" s="2026"/>
      <c r="D254" s="2026"/>
      <c r="E254" s="2027"/>
    </row>
    <row r="255" spans="1:5" s="203" customFormat="1" ht="14.45" hidden="1" customHeight="1" x14ac:dyDescent="0.25">
      <c r="A255" s="95" t="s">
        <v>391</v>
      </c>
      <c r="B255" s="1155">
        <v>241</v>
      </c>
      <c r="C255" s="333">
        <f>SUM(B255/B263)</f>
        <v>8.6535008976660679E-2</v>
      </c>
      <c r="D255" s="1155">
        <v>99</v>
      </c>
      <c r="E255" s="333">
        <f>SUM(D255/D263)</f>
        <v>7.5399847677075402E-2</v>
      </c>
    </row>
    <row r="256" spans="1:5" s="203" customFormat="1" ht="14.45" hidden="1" customHeight="1" x14ac:dyDescent="0.25">
      <c r="A256" s="96" t="s">
        <v>392</v>
      </c>
      <c r="B256" s="1012">
        <v>672</v>
      </c>
      <c r="C256" s="334">
        <f>SUM(B256/B263)</f>
        <v>0.24129263913824056</v>
      </c>
      <c r="D256" s="1012">
        <v>184</v>
      </c>
      <c r="E256" s="334">
        <f>SUM(D256/D263)</f>
        <v>0.14013709063214014</v>
      </c>
    </row>
    <row r="257" spans="1:5" s="203" customFormat="1" ht="14.45" hidden="1" customHeight="1" x14ac:dyDescent="0.25">
      <c r="A257" s="96" t="s">
        <v>327</v>
      </c>
      <c r="B257" s="1012">
        <v>610</v>
      </c>
      <c r="C257" s="334">
        <f>SUM(B257/B263)</f>
        <v>0.21903052064631956</v>
      </c>
      <c r="D257" s="1012">
        <v>191</v>
      </c>
      <c r="E257" s="334">
        <f>SUM(D257/D263)</f>
        <v>0.14546839299314546</v>
      </c>
    </row>
    <row r="258" spans="1:5" s="203" customFormat="1" ht="14.45" hidden="1" customHeight="1" x14ac:dyDescent="0.25">
      <c r="A258" s="96" t="s">
        <v>328</v>
      </c>
      <c r="B258" s="1012">
        <v>571</v>
      </c>
      <c r="C258" s="334">
        <f>SUM(B258/B263)</f>
        <v>0.20502692998204669</v>
      </c>
      <c r="D258" s="1012">
        <v>269</v>
      </c>
      <c r="E258" s="334">
        <f>SUM(D258/D263)</f>
        <v>0.20487433358720489</v>
      </c>
    </row>
    <row r="259" spans="1:5" s="203" customFormat="1" ht="14.45" hidden="1" customHeight="1" x14ac:dyDescent="0.25">
      <c r="A259" s="96" t="s">
        <v>329</v>
      </c>
      <c r="B259" s="1012">
        <v>330</v>
      </c>
      <c r="C259" s="334">
        <f>SUM(B259/B263)</f>
        <v>0.118491921005386</v>
      </c>
      <c r="D259" s="1012">
        <v>234</v>
      </c>
      <c r="E259" s="334">
        <f>SUM(D259/D263)</f>
        <v>0.17821782178217821</v>
      </c>
    </row>
    <row r="260" spans="1:5" s="203" customFormat="1" ht="14.45" hidden="1" customHeight="1" x14ac:dyDescent="0.25">
      <c r="A260" s="96" t="s">
        <v>124</v>
      </c>
      <c r="B260" s="1012">
        <v>285</v>
      </c>
      <c r="C260" s="334">
        <f>SUM(B260/B263)</f>
        <v>0.10233393177737882</v>
      </c>
      <c r="D260" s="1012">
        <v>268</v>
      </c>
      <c r="E260" s="334">
        <f>SUM(D260/D263)</f>
        <v>0.2041127189642041</v>
      </c>
    </row>
    <row r="261" spans="1:5" s="203" customFormat="1" ht="14.45" hidden="1" customHeight="1" x14ac:dyDescent="0.25">
      <c r="A261" s="96" t="s">
        <v>125</v>
      </c>
      <c r="B261" s="1012">
        <v>76</v>
      </c>
      <c r="C261" s="334">
        <f>SUM(B261/B263)</f>
        <v>2.7289048473967684E-2</v>
      </c>
      <c r="D261" s="1012">
        <v>67</v>
      </c>
      <c r="E261" s="334">
        <f>SUM(D261/D263)</f>
        <v>5.1028179741051026E-2</v>
      </c>
    </row>
    <row r="262" spans="1:5" s="203" customFormat="1" ht="15" hidden="1" customHeight="1" thickBot="1" x14ac:dyDescent="0.3">
      <c r="A262" s="97" t="s">
        <v>117</v>
      </c>
      <c r="B262" s="1014">
        <v>0</v>
      </c>
      <c r="C262" s="335">
        <f>SUM(B262/B263)</f>
        <v>0</v>
      </c>
      <c r="D262" s="1014">
        <v>1</v>
      </c>
      <c r="E262" s="335">
        <f>SUM(D262/D263)</f>
        <v>7.6161462300076163E-4</v>
      </c>
    </row>
    <row r="263" spans="1:5" s="203" customFormat="1" ht="15.6" hidden="1" customHeight="1" thickTop="1" thickBot="1" x14ac:dyDescent="0.3">
      <c r="A263" s="34" t="s">
        <v>164</v>
      </c>
      <c r="B263" s="407">
        <v>2785</v>
      </c>
      <c r="C263" s="209">
        <f>SUM(B263/B263)</f>
        <v>1</v>
      </c>
      <c r="D263" s="407">
        <f>SUM(D255:D262)</f>
        <v>1313</v>
      </c>
      <c r="E263" s="209">
        <f>SUM(E255:E262)</f>
        <v>0.99999999999999989</v>
      </c>
    </row>
    <row r="264" spans="1:5" s="33" customFormat="1" ht="15" hidden="1" customHeight="1" thickBot="1" x14ac:dyDescent="0.25">
      <c r="A264" s="2025" t="s">
        <v>672</v>
      </c>
      <c r="B264" s="2026"/>
      <c r="C264" s="2026"/>
      <c r="D264" s="2026"/>
      <c r="E264" s="2027"/>
    </row>
    <row r="265" spans="1:5" s="203" customFormat="1" ht="14.45" hidden="1" customHeight="1" x14ac:dyDescent="0.25">
      <c r="A265" s="95" t="s">
        <v>118</v>
      </c>
      <c r="B265" s="1155">
        <v>426</v>
      </c>
      <c r="C265" s="336">
        <f>SUM(B265/B271)</f>
        <v>0.15296229802513464</v>
      </c>
      <c r="D265" s="1155">
        <v>233</v>
      </c>
      <c r="E265" s="336">
        <f>SUM(D265/D271)</f>
        <v>0.17745620715917745</v>
      </c>
    </row>
    <row r="266" spans="1:5" s="203" customFormat="1" ht="14.45" hidden="1" customHeight="1" x14ac:dyDescent="0.25">
      <c r="A266" s="96" t="s">
        <v>119</v>
      </c>
      <c r="B266" s="1012">
        <v>203</v>
      </c>
      <c r="C266" s="337">
        <f>SUM(B266/B271)</f>
        <v>7.2890484739676839E-2</v>
      </c>
      <c r="D266" s="1012">
        <v>84</v>
      </c>
      <c r="E266" s="337">
        <f>SUM(D266/D271)</f>
        <v>6.397562833206398E-2</v>
      </c>
    </row>
    <row r="267" spans="1:5" s="203" customFormat="1" ht="14.45" hidden="1" customHeight="1" x14ac:dyDescent="0.25">
      <c r="A267" s="96" t="s">
        <v>120</v>
      </c>
      <c r="B267" s="1012">
        <v>31</v>
      </c>
      <c r="C267" s="337">
        <f>SUM(B267/B271)</f>
        <v>1.1131059245960502E-2</v>
      </c>
      <c r="D267" s="1012">
        <v>11</v>
      </c>
      <c r="E267" s="337">
        <f>SUM(D267/D271)</f>
        <v>8.3777608530083772E-3</v>
      </c>
    </row>
    <row r="268" spans="1:5" s="203" customFormat="1" ht="14.45" hidden="1" customHeight="1" x14ac:dyDescent="0.25">
      <c r="A268" s="96" t="s">
        <v>121</v>
      </c>
      <c r="B268" s="1012">
        <v>919</v>
      </c>
      <c r="C268" s="337">
        <f>SUM(B268/B271)</f>
        <v>0.32998204667863557</v>
      </c>
      <c r="D268" s="1012">
        <v>415</v>
      </c>
      <c r="E268" s="337">
        <f>SUM(D268/D271)</f>
        <v>0.31607006854531605</v>
      </c>
    </row>
    <row r="269" spans="1:5" s="203" customFormat="1" ht="14.45" hidden="1" customHeight="1" x14ac:dyDescent="0.25">
      <c r="A269" s="96" t="s">
        <v>341</v>
      </c>
      <c r="B269" s="1012">
        <v>992</v>
      </c>
      <c r="C269" s="337">
        <f>SUM(B269/B271)</f>
        <v>0.35619389587073608</v>
      </c>
      <c r="D269" s="1012">
        <v>503</v>
      </c>
      <c r="E269" s="337">
        <f>SUM(D269/D271)</f>
        <v>0.38309215536938307</v>
      </c>
    </row>
    <row r="270" spans="1:5" s="203" customFormat="1" ht="15" hidden="1" customHeight="1" thickBot="1" x14ac:dyDescent="0.3">
      <c r="A270" s="114" t="s">
        <v>123</v>
      </c>
      <c r="B270" s="1014">
        <v>214</v>
      </c>
      <c r="C270" s="338">
        <f>SUM(B270/B271)</f>
        <v>7.6840215439856377E-2</v>
      </c>
      <c r="D270" s="1014">
        <v>67</v>
      </c>
      <c r="E270" s="338">
        <f>SUM(D270/D271)</f>
        <v>5.1028179741051026E-2</v>
      </c>
    </row>
    <row r="271" spans="1:5" s="203" customFormat="1" ht="15.6" hidden="1" customHeight="1" thickTop="1" thickBot="1" x14ac:dyDescent="0.3">
      <c r="A271" s="128" t="s">
        <v>166</v>
      </c>
      <c r="B271" s="127">
        <f>SUM(B265:B270)</f>
        <v>2785</v>
      </c>
      <c r="C271" s="748">
        <f>SUM(B271/B271)</f>
        <v>1</v>
      </c>
      <c r="D271" s="127">
        <f>SUM(D265:D270)</f>
        <v>1313</v>
      </c>
      <c r="E271" s="748">
        <f>SUM(E265:E270)</f>
        <v>1</v>
      </c>
    </row>
    <row r="272" spans="1:5" s="33" customFormat="1" ht="15" hidden="1" customHeight="1" thickBot="1" x14ac:dyDescent="0.25">
      <c r="A272" s="2025" t="s">
        <v>673</v>
      </c>
      <c r="B272" s="2026"/>
      <c r="C272" s="2026"/>
      <c r="D272" s="2026"/>
      <c r="E272" s="2027"/>
    </row>
    <row r="273" spans="1:5" s="203" customFormat="1" ht="15" hidden="1" customHeight="1" thickBot="1" x14ac:dyDescent="0.3">
      <c r="A273" s="754" t="s">
        <v>334</v>
      </c>
      <c r="B273" s="2279" t="s">
        <v>629</v>
      </c>
      <c r="C273" s="2280"/>
      <c r="D273" s="2279" t="s">
        <v>630</v>
      </c>
      <c r="E273" s="2280"/>
    </row>
    <row r="274" spans="1:5" s="203" customFormat="1" ht="15" hidden="1" customHeight="1" thickBot="1" x14ac:dyDescent="0.3">
      <c r="A274" s="2025" t="s">
        <v>674</v>
      </c>
      <c r="B274" s="2026"/>
      <c r="C274" s="2026"/>
      <c r="D274" s="2026"/>
      <c r="E274" s="2027"/>
    </row>
    <row r="275" spans="1:5" s="203" customFormat="1" ht="14.45" hidden="1" customHeight="1" x14ac:dyDescent="0.25">
      <c r="A275" s="1261" t="s">
        <v>167</v>
      </c>
      <c r="B275" s="1197">
        <v>1553</v>
      </c>
      <c r="C275" s="340">
        <f>SUM(B275/B278)</f>
        <v>0.55763016157989231</v>
      </c>
      <c r="D275" s="1197">
        <v>674</v>
      </c>
      <c r="E275" s="340">
        <f>SUM(D275/D278)</f>
        <v>0.5133282559025133</v>
      </c>
    </row>
    <row r="276" spans="1:5" s="203" customFormat="1" ht="14.45" hidden="1" customHeight="1" x14ac:dyDescent="0.25">
      <c r="A276" s="99" t="s">
        <v>168</v>
      </c>
      <c r="B276" s="1012">
        <v>134</v>
      </c>
      <c r="C276" s="334">
        <f>SUM(B276/B278)</f>
        <v>4.8114901256732498E-2</v>
      </c>
      <c r="D276" s="1012">
        <v>50</v>
      </c>
      <c r="E276" s="334">
        <f>SUM(D276/D278)</f>
        <v>3.8080731150038079E-2</v>
      </c>
    </row>
    <row r="277" spans="1:5" s="203" customFormat="1" ht="15" hidden="1" customHeight="1" thickBot="1" x14ac:dyDescent="0.3">
      <c r="A277" s="97" t="s">
        <v>169</v>
      </c>
      <c r="B277" s="1014">
        <v>1098</v>
      </c>
      <c r="C277" s="338">
        <f>SUM(B277/B278)</f>
        <v>0.39425493716337523</v>
      </c>
      <c r="D277" s="1014">
        <v>589</v>
      </c>
      <c r="E277" s="338">
        <f>SUM(D277/D278)</f>
        <v>0.44859101294744858</v>
      </c>
    </row>
    <row r="278" spans="1:5" s="203" customFormat="1" ht="15.6" hidden="1" customHeight="1" thickTop="1" thickBot="1" x14ac:dyDescent="0.3">
      <c r="A278" s="126" t="s">
        <v>26</v>
      </c>
      <c r="B278" s="210">
        <f>SUM(B275:B277)</f>
        <v>2785</v>
      </c>
      <c r="C278" s="748">
        <f>SUM(C275:C277)</f>
        <v>1</v>
      </c>
      <c r="D278" s="210">
        <f>SUM(D275:D277)</f>
        <v>1313</v>
      </c>
      <c r="E278" s="748">
        <f>SUM(E275:E277)</f>
        <v>1</v>
      </c>
    </row>
    <row r="279" spans="1:5" s="203" customFormat="1" ht="15" hidden="1" customHeight="1" thickBot="1" x14ac:dyDescent="0.3">
      <c r="A279" s="2025" t="s">
        <v>740</v>
      </c>
      <c r="B279" s="2026"/>
      <c r="C279" s="2026"/>
      <c r="D279" s="2026"/>
      <c r="E279" s="2027"/>
    </row>
    <row r="280" spans="1:5" s="203" customFormat="1" ht="14.45" hidden="1" customHeight="1" x14ac:dyDescent="0.25">
      <c r="A280" s="1261" t="s">
        <v>170</v>
      </c>
      <c r="B280" s="1197">
        <v>104</v>
      </c>
      <c r="C280" s="336">
        <f>SUM(B280/B287)</f>
        <v>3.734290843806104E-2</v>
      </c>
      <c r="D280" s="823"/>
      <c r="E280" s="752"/>
    </row>
    <row r="281" spans="1:5" s="203" customFormat="1" ht="14.45" hidden="1" customHeight="1" x14ac:dyDescent="0.25">
      <c r="A281" s="96" t="s">
        <v>171</v>
      </c>
      <c r="B281" s="1012">
        <v>2680</v>
      </c>
      <c r="C281" s="337">
        <f>SUM(B281/B287)</f>
        <v>0.9622980251346499</v>
      </c>
      <c r="D281" s="824"/>
      <c r="E281" s="425"/>
    </row>
    <row r="282" spans="1:5" s="203" customFormat="1" ht="14.45" hidden="1" customHeight="1" x14ac:dyDescent="0.25">
      <c r="A282" s="96" t="s">
        <v>172</v>
      </c>
      <c r="B282" s="1012">
        <v>1</v>
      </c>
      <c r="C282" s="337">
        <f>SUM(B282/B287)</f>
        <v>3.590664272890485E-4</v>
      </c>
      <c r="D282" s="824"/>
      <c r="E282" s="425"/>
    </row>
    <row r="283" spans="1:5" s="203" customFormat="1" ht="14.45" hidden="1" customHeight="1" x14ac:dyDescent="0.25">
      <c r="A283" s="96" t="s">
        <v>173</v>
      </c>
      <c r="B283" s="1012">
        <v>0</v>
      </c>
      <c r="C283" s="337">
        <f>SUM(B283/B287)</f>
        <v>0</v>
      </c>
      <c r="D283" s="824"/>
      <c r="E283" s="425"/>
    </row>
    <row r="284" spans="1:5" s="203" customFormat="1" ht="14.45" hidden="1" customHeight="1" x14ac:dyDescent="0.25">
      <c r="A284" s="96" t="s">
        <v>332</v>
      </c>
      <c r="B284" s="1012">
        <v>0</v>
      </c>
      <c r="C284" s="337">
        <f>SUM(B284/B287)</f>
        <v>0</v>
      </c>
      <c r="D284" s="824"/>
      <c r="E284" s="425"/>
    </row>
    <row r="285" spans="1:5" s="203" customFormat="1" ht="14.45" hidden="1" customHeight="1" x14ac:dyDescent="0.25">
      <c r="A285" s="96" t="s">
        <v>333</v>
      </c>
      <c r="B285" s="1012">
        <v>0</v>
      </c>
      <c r="C285" s="337">
        <f>SUM(B285/B287)</f>
        <v>0</v>
      </c>
      <c r="D285" s="824"/>
      <c r="E285" s="425"/>
    </row>
    <row r="286" spans="1:5" s="203" customFormat="1" ht="15" hidden="1" customHeight="1" thickBot="1" x14ac:dyDescent="0.3">
      <c r="A286" s="114" t="s">
        <v>174</v>
      </c>
      <c r="B286" s="1014">
        <v>0</v>
      </c>
      <c r="C286" s="338">
        <f>SUM(B286/B287)</f>
        <v>0</v>
      </c>
      <c r="D286" s="824"/>
      <c r="E286" s="425"/>
    </row>
    <row r="287" spans="1:5" s="203" customFormat="1" ht="15.6" hidden="1" customHeight="1" thickTop="1" thickBot="1" x14ac:dyDescent="0.3">
      <c r="A287" s="128" t="s">
        <v>26</v>
      </c>
      <c r="B287" s="210">
        <f>SUM(B280:B286)</f>
        <v>2785</v>
      </c>
      <c r="C287" s="826">
        <f>SUM(B287/B287)</f>
        <v>1</v>
      </c>
      <c r="D287" s="825"/>
      <c r="E287" s="749"/>
    </row>
    <row r="288" spans="1:5" s="203" customFormat="1" ht="15" hidden="1" customHeight="1" thickBot="1" x14ac:dyDescent="0.3">
      <c r="A288" s="2025" t="s">
        <v>741</v>
      </c>
      <c r="B288" s="2026"/>
      <c r="C288" s="2026"/>
      <c r="D288" s="2026"/>
      <c r="E288" s="2027"/>
    </row>
    <row r="289" spans="1:5" s="203" customFormat="1" ht="14.45" hidden="1" customHeight="1" x14ac:dyDescent="0.25">
      <c r="A289" s="1261" t="s">
        <v>175</v>
      </c>
      <c r="B289" s="1197">
        <v>510</v>
      </c>
      <c r="C289" s="336">
        <f>SUM(B289/B293)</f>
        <v>0.18312387791741472</v>
      </c>
      <c r="D289" s="823"/>
      <c r="E289" s="752"/>
    </row>
    <row r="290" spans="1:5" s="203" customFormat="1" ht="14.45" hidden="1" customHeight="1" x14ac:dyDescent="0.25">
      <c r="A290" s="96" t="s">
        <v>176</v>
      </c>
      <c r="B290" s="1012">
        <v>25</v>
      </c>
      <c r="C290" s="337">
        <f>SUM(B290/B293)</f>
        <v>8.9766606822262122E-3</v>
      </c>
      <c r="D290" s="425"/>
      <c r="E290" s="425"/>
    </row>
    <row r="291" spans="1:5" s="203" customFormat="1" ht="14.45" hidden="1" customHeight="1" x14ac:dyDescent="0.25">
      <c r="A291" s="96" t="s">
        <v>177</v>
      </c>
      <c r="B291" s="1012">
        <v>2243</v>
      </c>
      <c r="C291" s="337">
        <f>SUM(B291/B293)</f>
        <v>0.80538599640933572</v>
      </c>
      <c r="D291" s="425"/>
      <c r="E291" s="425"/>
    </row>
    <row r="292" spans="1:5" s="203" customFormat="1" ht="15" hidden="1" customHeight="1" thickBot="1" x14ac:dyDescent="0.3">
      <c r="A292" s="114" t="s">
        <v>178</v>
      </c>
      <c r="B292" s="1014">
        <v>7</v>
      </c>
      <c r="C292" s="338">
        <f>SUM(B292/B293)</f>
        <v>2.5134649910233393E-3</v>
      </c>
      <c r="D292" s="425"/>
      <c r="E292" s="425"/>
    </row>
    <row r="293" spans="1:5" s="203" customFormat="1" ht="15.6" hidden="1" customHeight="1" thickTop="1" thickBot="1" x14ac:dyDescent="0.3">
      <c r="A293" s="128" t="s">
        <v>26</v>
      </c>
      <c r="B293" s="210">
        <f>SUM(B289:B292)</f>
        <v>2785</v>
      </c>
      <c r="C293" s="748">
        <f>SUM(B293/B293)</f>
        <v>1</v>
      </c>
      <c r="D293" s="749"/>
      <c r="E293" s="749"/>
    </row>
    <row r="294" spans="1:5" s="203" customFormat="1" ht="15" hidden="1" customHeight="1" thickBot="1" x14ac:dyDescent="0.3">
      <c r="A294" s="2025" t="s">
        <v>742</v>
      </c>
      <c r="B294" s="2026"/>
      <c r="C294" s="2026"/>
      <c r="D294" s="2026"/>
      <c r="E294" s="2027"/>
    </row>
    <row r="295" spans="1:5" s="203" customFormat="1" ht="14.45" hidden="1" customHeight="1" x14ac:dyDescent="0.25">
      <c r="A295" s="1261" t="s">
        <v>179</v>
      </c>
      <c r="B295" s="1197">
        <v>1526</v>
      </c>
      <c r="C295" s="751">
        <f>SUM(B295/B298)</f>
        <v>0.54793536804308796</v>
      </c>
      <c r="D295" s="752"/>
      <c r="E295" s="752"/>
    </row>
    <row r="296" spans="1:5" s="203" customFormat="1" ht="14.45" hidden="1" customHeight="1" x14ac:dyDescent="0.25">
      <c r="A296" s="96" t="s">
        <v>180</v>
      </c>
      <c r="B296" s="1012">
        <v>123</v>
      </c>
      <c r="C296" s="751">
        <f>SUM(B296/B298)</f>
        <v>4.416517055655296E-2</v>
      </c>
      <c r="D296" s="425"/>
      <c r="E296" s="425"/>
    </row>
    <row r="297" spans="1:5" s="203" customFormat="1" ht="15" hidden="1" customHeight="1" thickBot="1" x14ac:dyDescent="0.3">
      <c r="A297" s="114" t="s">
        <v>181</v>
      </c>
      <c r="B297" s="1014">
        <v>1136</v>
      </c>
      <c r="C297" s="338">
        <f>SUM(B297/B298)</f>
        <v>0.40789946140035904</v>
      </c>
      <c r="D297" s="425"/>
      <c r="E297" s="425"/>
    </row>
    <row r="298" spans="1:5" s="203" customFormat="1" ht="15.6" hidden="1" customHeight="1" thickTop="1" thickBot="1" x14ac:dyDescent="0.3">
      <c r="A298" s="35" t="s">
        <v>26</v>
      </c>
      <c r="B298" s="112">
        <f>SUM(B295:B297)</f>
        <v>2785</v>
      </c>
      <c r="C298" s="339">
        <f>SUM(B298/B298)</f>
        <v>1</v>
      </c>
      <c r="D298" s="425"/>
      <c r="E298" s="425"/>
    </row>
    <row r="299" spans="1:5" s="203" customFormat="1" ht="14.45" hidden="1" customHeight="1" x14ac:dyDescent="0.25"/>
    <row r="300" spans="1:5" s="203" customFormat="1" ht="15" hidden="1" customHeight="1" thickBot="1" x14ac:dyDescent="0.3"/>
    <row r="301" spans="1:5" s="203" customFormat="1" ht="18.95" hidden="1" customHeight="1" thickBot="1" x14ac:dyDescent="0.35">
      <c r="A301" s="2087" t="s">
        <v>163</v>
      </c>
      <c r="B301" s="2088"/>
      <c r="C301" s="2088"/>
      <c r="D301" s="2088"/>
      <c r="E301" s="2089"/>
    </row>
    <row r="302" spans="1:5" s="203" customFormat="1" ht="15.95" hidden="1" customHeight="1" thickBot="1" x14ac:dyDescent="0.3">
      <c r="A302" s="2266" t="s">
        <v>694</v>
      </c>
      <c r="B302" s="2267"/>
      <c r="C302" s="2267"/>
      <c r="D302" s="2267"/>
      <c r="E302" s="2268"/>
    </row>
    <row r="303" spans="1:5" s="203" customFormat="1" ht="15" hidden="1" customHeight="1" thickBot="1" x14ac:dyDescent="0.3">
      <c r="A303" s="302"/>
      <c r="B303" s="2269" t="s">
        <v>161</v>
      </c>
      <c r="C303" s="2270"/>
      <c r="D303" s="2269" t="s">
        <v>162</v>
      </c>
      <c r="E303" s="2270"/>
    </row>
    <row r="304" spans="1:5" s="203" customFormat="1" ht="15" hidden="1" customHeight="1" thickBot="1" x14ac:dyDescent="0.3">
      <c r="A304" s="141"/>
      <c r="B304" s="182" t="s">
        <v>142</v>
      </c>
      <c r="C304" s="181" t="s">
        <v>127</v>
      </c>
      <c r="D304" s="182" t="s">
        <v>142</v>
      </c>
      <c r="E304" s="181" t="s">
        <v>127</v>
      </c>
    </row>
    <row r="305" spans="1:5" s="203" customFormat="1" ht="15" hidden="1" customHeight="1" thickBot="1" x14ac:dyDescent="0.3">
      <c r="A305" s="2025" t="s">
        <v>456</v>
      </c>
      <c r="B305" s="2026"/>
      <c r="C305" s="2026"/>
      <c r="D305" s="2026"/>
      <c r="E305" s="2027"/>
    </row>
    <row r="306" spans="1:5" s="203" customFormat="1" ht="14.45" hidden="1" customHeight="1" x14ac:dyDescent="0.25">
      <c r="A306" s="95" t="s">
        <v>391</v>
      </c>
      <c r="B306" s="1155">
        <v>231</v>
      </c>
      <c r="C306" s="333">
        <f>SUM(B306/B314)</f>
        <v>8.6907449209932278E-2</v>
      </c>
      <c r="D306" s="1155">
        <v>154</v>
      </c>
      <c r="E306" s="333">
        <f>SUM(D306/D314)</f>
        <v>8.8709677419354843E-2</v>
      </c>
    </row>
    <row r="307" spans="1:5" s="203" customFormat="1" ht="14.45" hidden="1" customHeight="1" x14ac:dyDescent="0.25">
      <c r="A307" s="96" t="s">
        <v>392</v>
      </c>
      <c r="B307" s="1012">
        <v>601</v>
      </c>
      <c r="C307" s="334">
        <f>SUM(B307/B314)</f>
        <v>0.22610985703536493</v>
      </c>
      <c r="D307" s="1012">
        <v>269</v>
      </c>
      <c r="E307" s="334">
        <f>SUM(D307/D314)</f>
        <v>0.15495391705069125</v>
      </c>
    </row>
    <row r="308" spans="1:5" s="203" customFormat="1" ht="14.45" hidden="1" customHeight="1" x14ac:dyDescent="0.25">
      <c r="A308" s="96" t="s">
        <v>327</v>
      </c>
      <c r="B308" s="1012">
        <v>439</v>
      </c>
      <c r="C308" s="334">
        <f>SUM(B308/B314)</f>
        <v>0.1651617757712566</v>
      </c>
      <c r="D308" s="1012">
        <v>252</v>
      </c>
      <c r="E308" s="334">
        <f>SUM(D308/D314)</f>
        <v>0.14516129032258066</v>
      </c>
    </row>
    <row r="309" spans="1:5" s="203" customFormat="1" ht="14.45" hidden="1" customHeight="1" x14ac:dyDescent="0.25">
      <c r="A309" s="96" t="s">
        <v>328</v>
      </c>
      <c r="B309" s="1012">
        <v>570</v>
      </c>
      <c r="C309" s="334">
        <v>0.215</v>
      </c>
      <c r="D309" s="1012">
        <v>374</v>
      </c>
      <c r="E309" s="334">
        <v>0.216</v>
      </c>
    </row>
    <row r="310" spans="1:5" s="203" customFormat="1" ht="14.45" hidden="1" customHeight="1" x14ac:dyDescent="0.25">
      <c r="A310" s="96" t="s">
        <v>329</v>
      </c>
      <c r="B310" s="1012">
        <v>370</v>
      </c>
      <c r="C310" s="334">
        <f>SUM(B310/B314)</f>
        <v>0.13920240782543267</v>
      </c>
      <c r="D310" s="1012">
        <v>280</v>
      </c>
      <c r="E310" s="334">
        <f>SUM(D310/D314)</f>
        <v>0.16129032258064516</v>
      </c>
    </row>
    <row r="311" spans="1:5" s="203" customFormat="1" ht="14.45" hidden="1" customHeight="1" x14ac:dyDescent="0.25">
      <c r="A311" s="96" t="s">
        <v>124</v>
      </c>
      <c r="B311" s="1012">
        <v>321</v>
      </c>
      <c r="C311" s="334">
        <f>SUM(B311/B314)</f>
        <v>0.12076749435665914</v>
      </c>
      <c r="D311" s="1012">
        <v>285</v>
      </c>
      <c r="E311" s="334">
        <f>SUM(D311/D314)</f>
        <v>0.16417050691244239</v>
      </c>
    </row>
    <row r="312" spans="1:5" s="203" customFormat="1" ht="14.45" hidden="1" customHeight="1" x14ac:dyDescent="0.25">
      <c r="A312" s="96" t="s">
        <v>125</v>
      </c>
      <c r="B312" s="1012">
        <v>115</v>
      </c>
      <c r="C312" s="334">
        <f>SUM(B312/B314)</f>
        <v>4.3265613243039881E-2</v>
      </c>
      <c r="D312" s="1012">
        <v>116</v>
      </c>
      <c r="E312" s="334">
        <f>SUM(D312/D314)</f>
        <v>6.6820276497695855E-2</v>
      </c>
    </row>
    <row r="313" spans="1:5" s="203" customFormat="1" ht="15" hidden="1" customHeight="1" thickBot="1" x14ac:dyDescent="0.3">
      <c r="A313" s="97" t="s">
        <v>117</v>
      </c>
      <c r="B313" s="1014">
        <v>11</v>
      </c>
      <c r="C313" s="335">
        <f>SUM(B313/B314)</f>
        <v>4.1384499623777276E-3</v>
      </c>
      <c r="D313" s="1014">
        <v>6</v>
      </c>
      <c r="E313" s="335">
        <f>SUM(D313/D314)</f>
        <v>3.4562211981566822E-3</v>
      </c>
    </row>
    <row r="314" spans="1:5" s="203" customFormat="1" ht="15.6" hidden="1" customHeight="1" thickTop="1" thickBot="1" x14ac:dyDescent="0.3">
      <c r="A314" s="34" t="s">
        <v>164</v>
      </c>
      <c r="B314" s="407">
        <f>SUM(B306:B313)</f>
        <v>2658</v>
      </c>
      <c r="C314" s="209">
        <f>SUM(B314/B314)</f>
        <v>1</v>
      </c>
      <c r="D314" s="407">
        <f>SUM(D306:D313)</f>
        <v>1736</v>
      </c>
      <c r="E314" s="209">
        <f>SUM(E306:E313)</f>
        <v>1.0005622119815667</v>
      </c>
    </row>
    <row r="315" spans="1:5" s="33" customFormat="1" ht="15" hidden="1" customHeight="1" thickBot="1" x14ac:dyDescent="0.25">
      <c r="A315" s="2025" t="s">
        <v>457</v>
      </c>
      <c r="B315" s="2026"/>
      <c r="C315" s="2026"/>
      <c r="D315" s="2026"/>
      <c r="E315" s="2027"/>
    </row>
    <row r="316" spans="1:5" s="203" customFormat="1" ht="14.45" hidden="1" customHeight="1" x14ac:dyDescent="0.25">
      <c r="A316" s="95" t="s">
        <v>118</v>
      </c>
      <c r="B316" s="1155">
        <v>425</v>
      </c>
      <c r="C316" s="336">
        <f>SUM(B316/B322)</f>
        <v>0.1598946576373213</v>
      </c>
      <c r="D316" s="1155">
        <v>302</v>
      </c>
      <c r="E316" s="336">
        <f>SUM(D316/D322)</f>
        <v>0.17396313364055299</v>
      </c>
    </row>
    <row r="317" spans="1:5" s="203" customFormat="1" ht="14.45" hidden="1" customHeight="1" x14ac:dyDescent="0.25">
      <c r="A317" s="96" t="s">
        <v>119</v>
      </c>
      <c r="B317" s="1012">
        <v>222</v>
      </c>
      <c r="C317" s="337">
        <f>SUM(B317/B322)</f>
        <v>8.35214446952596E-2</v>
      </c>
      <c r="D317" s="1012">
        <v>131</v>
      </c>
      <c r="E317" s="337">
        <f>SUM(D317/D322)</f>
        <v>7.5460829493087564E-2</v>
      </c>
    </row>
    <row r="318" spans="1:5" s="203" customFormat="1" ht="14.45" hidden="1" customHeight="1" x14ac:dyDescent="0.25">
      <c r="A318" s="96" t="s">
        <v>120</v>
      </c>
      <c r="B318" s="1012">
        <v>24</v>
      </c>
      <c r="C318" s="337">
        <f>SUM(B318/B322)</f>
        <v>9.0293453724604959E-3</v>
      </c>
      <c r="D318" s="1012">
        <v>16</v>
      </c>
      <c r="E318" s="337">
        <f>SUM(D318/D322)</f>
        <v>9.2165898617511521E-3</v>
      </c>
    </row>
    <row r="319" spans="1:5" s="203" customFormat="1" ht="14.45" hidden="1" customHeight="1" x14ac:dyDescent="0.25">
      <c r="A319" s="96" t="s">
        <v>121</v>
      </c>
      <c r="B319" s="1012">
        <v>867</v>
      </c>
      <c r="C319" s="337">
        <f>SUM(B319/B322)</f>
        <v>0.32618510158013542</v>
      </c>
      <c r="D319" s="1012">
        <v>546</v>
      </c>
      <c r="E319" s="337">
        <f>SUM(D319/D322)</f>
        <v>0.31451612903225806</v>
      </c>
    </row>
    <row r="320" spans="1:5" s="203" customFormat="1" ht="14.45" hidden="1" customHeight="1" x14ac:dyDescent="0.25">
      <c r="A320" s="96" t="s">
        <v>341</v>
      </c>
      <c r="B320" s="1012">
        <v>933</v>
      </c>
      <c r="C320" s="337">
        <f>SUM(B320/B322)</f>
        <v>0.3510158013544018</v>
      </c>
      <c r="D320" s="1012">
        <v>654</v>
      </c>
      <c r="E320" s="337">
        <f>SUM(D320/D322)</f>
        <v>0.37672811059907835</v>
      </c>
    </row>
    <row r="321" spans="1:5" s="203" customFormat="1" ht="15" hidden="1" customHeight="1" thickBot="1" x14ac:dyDescent="0.3">
      <c r="A321" s="114" t="s">
        <v>123</v>
      </c>
      <c r="B321" s="1014">
        <v>187</v>
      </c>
      <c r="C321" s="338">
        <f>SUM(B321/B322)</f>
        <v>7.0353649360421364E-2</v>
      </c>
      <c r="D321" s="1014">
        <v>87</v>
      </c>
      <c r="E321" s="338">
        <f>SUM(D321/D322)</f>
        <v>5.0115207373271888E-2</v>
      </c>
    </row>
    <row r="322" spans="1:5" s="203" customFormat="1" ht="15.6" hidden="1" customHeight="1" thickTop="1" thickBot="1" x14ac:dyDescent="0.3">
      <c r="A322" s="128" t="s">
        <v>166</v>
      </c>
      <c r="B322" s="127">
        <f>SUM(B316:B321)</f>
        <v>2658</v>
      </c>
      <c r="C322" s="748">
        <f>SUM(B322/B322)</f>
        <v>1</v>
      </c>
      <c r="D322" s="127">
        <f>SUM(D316:D321)</f>
        <v>1736</v>
      </c>
      <c r="E322" s="748">
        <f>SUM(E316:E321)</f>
        <v>1</v>
      </c>
    </row>
    <row r="323" spans="1:5" s="33" customFormat="1" ht="15" hidden="1" customHeight="1" thickBot="1" x14ac:dyDescent="0.25">
      <c r="A323" s="2025" t="s">
        <v>458</v>
      </c>
      <c r="B323" s="2026"/>
      <c r="C323" s="2026"/>
      <c r="D323" s="2026"/>
      <c r="E323" s="2027"/>
    </row>
    <row r="324" spans="1:5" s="203" customFormat="1" ht="15" hidden="1" customHeight="1" thickBot="1" x14ac:dyDescent="0.3">
      <c r="A324" s="754" t="s">
        <v>334</v>
      </c>
      <c r="B324" s="2290" t="s">
        <v>572</v>
      </c>
      <c r="C324" s="2291"/>
      <c r="D324" s="2290" t="s">
        <v>573</v>
      </c>
      <c r="E324" s="2291"/>
    </row>
    <row r="325" spans="1:5" s="203" customFormat="1" ht="15" hidden="1" customHeight="1" thickBot="1" x14ac:dyDescent="0.3">
      <c r="A325" s="2025" t="s">
        <v>459</v>
      </c>
      <c r="B325" s="2026"/>
      <c r="C325" s="2026"/>
      <c r="D325" s="2026"/>
      <c r="E325" s="2027"/>
    </row>
    <row r="326" spans="1:5" s="203" customFormat="1" ht="14.45" hidden="1" customHeight="1" x14ac:dyDescent="0.25">
      <c r="A326" s="967" t="s">
        <v>167</v>
      </c>
      <c r="B326" s="1197">
        <v>1523</v>
      </c>
      <c r="C326" s="340">
        <f>SUM(B326/B329)</f>
        <v>0.57298720842738904</v>
      </c>
      <c r="D326" s="1197">
        <v>817</v>
      </c>
      <c r="E326" s="340">
        <f>SUM(D326/D329)</f>
        <v>0.47062211981566821</v>
      </c>
    </row>
    <row r="327" spans="1:5" s="203" customFormat="1" ht="14.45" hidden="1" customHeight="1" x14ac:dyDescent="0.25">
      <c r="A327" s="99" t="s">
        <v>168</v>
      </c>
      <c r="B327" s="1012">
        <v>110</v>
      </c>
      <c r="C327" s="334">
        <f>SUM(B327/B329)</f>
        <v>4.1384499623777278E-2</v>
      </c>
      <c r="D327" s="1012">
        <v>65</v>
      </c>
      <c r="E327" s="334">
        <f>SUM(D327/D329)</f>
        <v>3.7442396313364053E-2</v>
      </c>
    </row>
    <row r="328" spans="1:5" s="203" customFormat="1" ht="15" hidden="1" customHeight="1" thickBot="1" x14ac:dyDescent="0.3">
      <c r="A328" s="97" t="s">
        <v>169</v>
      </c>
      <c r="B328" s="1014">
        <v>1025</v>
      </c>
      <c r="C328" s="338">
        <f>SUM(B328/B329)</f>
        <v>0.38562829194883369</v>
      </c>
      <c r="D328" s="1014">
        <v>854</v>
      </c>
      <c r="E328" s="338">
        <f>SUM(D328/D329)</f>
        <v>0.49193548387096775</v>
      </c>
    </row>
    <row r="329" spans="1:5" s="203" customFormat="1" ht="15.6" hidden="1" customHeight="1" thickTop="1" thickBot="1" x14ac:dyDescent="0.3">
      <c r="A329" s="126" t="s">
        <v>26</v>
      </c>
      <c r="B329" s="210">
        <f>SUM(B326:B328)</f>
        <v>2658</v>
      </c>
      <c r="C329" s="748">
        <f>SUM(C326:C328)</f>
        <v>1</v>
      </c>
      <c r="D329" s="210">
        <f>SUM(D326:D328)</f>
        <v>1736</v>
      </c>
      <c r="E329" s="748">
        <f>SUM(E326:E328)</f>
        <v>1</v>
      </c>
    </row>
    <row r="330" spans="1:5" s="203" customFormat="1" ht="15" hidden="1" customHeight="1" thickBot="1" x14ac:dyDescent="0.3">
      <c r="A330" s="2025" t="s">
        <v>460</v>
      </c>
      <c r="B330" s="2026"/>
      <c r="C330" s="2026"/>
      <c r="D330" s="2026"/>
      <c r="E330" s="2027"/>
    </row>
    <row r="331" spans="1:5" s="203" customFormat="1" ht="14.45" hidden="1" customHeight="1" x14ac:dyDescent="0.25">
      <c r="A331" s="967" t="s">
        <v>170</v>
      </c>
      <c r="B331" s="1197">
        <v>62</v>
      </c>
      <c r="C331" s="336">
        <f>SUM(B331/B338)</f>
        <v>2.3325808878856283E-2</v>
      </c>
      <c r="D331" s="823"/>
      <c r="E331" s="752"/>
    </row>
    <row r="332" spans="1:5" s="203" customFormat="1" ht="14.45" hidden="1" customHeight="1" x14ac:dyDescent="0.25">
      <c r="A332" s="96" t="s">
        <v>171</v>
      </c>
      <c r="B332" s="1012">
        <v>2594</v>
      </c>
      <c r="C332" s="337">
        <v>0.97699999999999998</v>
      </c>
      <c r="D332" s="824"/>
      <c r="E332" s="425"/>
    </row>
    <row r="333" spans="1:5" s="203" customFormat="1" ht="14.45" hidden="1" customHeight="1" x14ac:dyDescent="0.25">
      <c r="A333" s="96" t="s">
        <v>172</v>
      </c>
      <c r="B333" s="1012">
        <v>1</v>
      </c>
      <c r="C333" s="337">
        <f>SUM(B333/B338)</f>
        <v>3.7622272385252068E-4</v>
      </c>
      <c r="D333" s="824"/>
      <c r="E333" s="425"/>
    </row>
    <row r="334" spans="1:5" s="203" customFormat="1" ht="14.45" hidden="1" customHeight="1" x14ac:dyDescent="0.25">
      <c r="A334" s="96" t="s">
        <v>173</v>
      </c>
      <c r="B334" s="1012">
        <v>0</v>
      </c>
      <c r="C334" s="337">
        <f>SUM(B334/B338)</f>
        <v>0</v>
      </c>
      <c r="D334" s="824"/>
      <c r="E334" s="425"/>
    </row>
    <row r="335" spans="1:5" s="203" customFormat="1" ht="14.45" hidden="1" customHeight="1" x14ac:dyDescent="0.25">
      <c r="A335" s="96" t="s">
        <v>332</v>
      </c>
      <c r="B335" s="1012">
        <v>0</v>
      </c>
      <c r="C335" s="337">
        <f>SUM(B335/B338)</f>
        <v>0</v>
      </c>
      <c r="D335" s="824"/>
      <c r="E335" s="425"/>
    </row>
    <row r="336" spans="1:5" s="203" customFormat="1" ht="14.45" hidden="1" customHeight="1" x14ac:dyDescent="0.25">
      <c r="A336" s="96" t="s">
        <v>333</v>
      </c>
      <c r="B336" s="1012">
        <v>1</v>
      </c>
      <c r="C336" s="337">
        <f>SUM(B336/B338)</f>
        <v>3.7622272385252068E-4</v>
      </c>
      <c r="D336" s="824"/>
      <c r="E336" s="425"/>
    </row>
    <row r="337" spans="1:5" s="203" customFormat="1" ht="15" hidden="1" customHeight="1" thickBot="1" x14ac:dyDescent="0.3">
      <c r="A337" s="114" t="s">
        <v>174</v>
      </c>
      <c r="B337" s="1014">
        <v>0</v>
      </c>
      <c r="C337" s="338">
        <f>SUM(B337/B338)</f>
        <v>0</v>
      </c>
      <c r="D337" s="824"/>
      <c r="E337" s="425"/>
    </row>
    <row r="338" spans="1:5" s="203" customFormat="1" ht="15.6" hidden="1" customHeight="1" thickTop="1" thickBot="1" x14ac:dyDescent="0.3">
      <c r="A338" s="128" t="s">
        <v>26</v>
      </c>
      <c r="B338" s="210">
        <f>SUM(B331:B337)</f>
        <v>2658</v>
      </c>
      <c r="C338" s="826">
        <f>SUM(B338/B338)</f>
        <v>1</v>
      </c>
      <c r="D338" s="825"/>
      <c r="E338" s="749"/>
    </row>
    <row r="339" spans="1:5" s="203" customFormat="1" ht="15" hidden="1" customHeight="1" thickBot="1" x14ac:dyDescent="0.3">
      <c r="A339" s="2025" t="s">
        <v>461</v>
      </c>
      <c r="B339" s="2026"/>
      <c r="C339" s="2026"/>
      <c r="D339" s="2026"/>
      <c r="E339" s="2027"/>
    </row>
    <row r="340" spans="1:5" s="203" customFormat="1" ht="14.45" hidden="1" customHeight="1" x14ac:dyDescent="0.25">
      <c r="A340" s="967" t="s">
        <v>175</v>
      </c>
      <c r="B340" s="1197">
        <v>563</v>
      </c>
      <c r="C340" s="336">
        <f>SUM(B340/B344)</f>
        <v>0.21181339352896916</v>
      </c>
      <c r="D340" s="823"/>
      <c r="E340" s="752"/>
    </row>
    <row r="341" spans="1:5" s="203" customFormat="1" ht="14.45" hidden="1" customHeight="1" x14ac:dyDescent="0.25">
      <c r="A341" s="96" t="s">
        <v>176</v>
      </c>
      <c r="B341" s="1012">
        <v>29</v>
      </c>
      <c r="C341" s="337">
        <f>SUM(B341/B344)</f>
        <v>1.0910458991723101E-2</v>
      </c>
      <c r="D341" s="425"/>
      <c r="E341" s="425"/>
    </row>
    <row r="342" spans="1:5" s="203" customFormat="1" ht="14.45" hidden="1" customHeight="1" x14ac:dyDescent="0.25">
      <c r="A342" s="96" t="s">
        <v>177</v>
      </c>
      <c r="B342" s="1012">
        <v>2062</v>
      </c>
      <c r="C342" s="337">
        <v>0.77500000000000002</v>
      </c>
      <c r="D342" s="425"/>
      <c r="E342" s="425"/>
    </row>
    <row r="343" spans="1:5" s="203" customFormat="1" ht="15" hidden="1" customHeight="1" thickBot="1" x14ac:dyDescent="0.3">
      <c r="A343" s="114" t="s">
        <v>178</v>
      </c>
      <c r="B343" s="1014">
        <v>4</v>
      </c>
      <c r="C343" s="338">
        <f>SUM(B343/B344)</f>
        <v>1.5048908954100827E-3</v>
      </c>
      <c r="D343" s="425"/>
      <c r="E343" s="425"/>
    </row>
    <row r="344" spans="1:5" s="203" customFormat="1" ht="15.6" hidden="1" customHeight="1" thickTop="1" thickBot="1" x14ac:dyDescent="0.3">
      <c r="A344" s="128" t="s">
        <v>26</v>
      </c>
      <c r="B344" s="210">
        <f>SUM(B340:B343)</f>
        <v>2658</v>
      </c>
      <c r="C344" s="748">
        <f>SUM(B344/B344)</f>
        <v>1</v>
      </c>
      <c r="D344" s="749"/>
      <c r="E344" s="749"/>
    </row>
    <row r="345" spans="1:5" s="203" customFormat="1" ht="15" hidden="1" customHeight="1" thickBot="1" x14ac:dyDescent="0.3">
      <c r="A345" s="2025" t="s">
        <v>462</v>
      </c>
      <c r="B345" s="2026"/>
      <c r="C345" s="2026"/>
      <c r="D345" s="2026"/>
      <c r="E345" s="2027"/>
    </row>
    <row r="346" spans="1:5" s="203" customFormat="1" ht="14.45" hidden="1" customHeight="1" x14ac:dyDescent="0.25">
      <c r="A346" s="967" t="s">
        <v>179</v>
      </c>
      <c r="B346" s="1197">
        <v>1473</v>
      </c>
      <c r="C346" s="751">
        <f>SUM(B346/B349)</f>
        <v>0.55417607223476295</v>
      </c>
      <c r="D346" s="752"/>
      <c r="E346" s="752"/>
    </row>
    <row r="347" spans="1:5" s="203" customFormat="1" ht="14.45" hidden="1" customHeight="1" x14ac:dyDescent="0.25">
      <c r="A347" s="96" t="s">
        <v>180</v>
      </c>
      <c r="B347" s="1012">
        <v>115</v>
      </c>
      <c r="C347" s="751">
        <f>SUM(B347/B349)</f>
        <v>4.3265613243039881E-2</v>
      </c>
      <c r="D347" s="425"/>
      <c r="E347" s="425"/>
    </row>
    <row r="348" spans="1:5" s="203" customFormat="1" ht="15" hidden="1" customHeight="1" thickBot="1" x14ac:dyDescent="0.3">
      <c r="A348" s="114" t="s">
        <v>181</v>
      </c>
      <c r="B348" s="1014">
        <v>1070</v>
      </c>
      <c r="C348" s="338">
        <f>SUM(B348/B349)</f>
        <v>0.40255831452219715</v>
      </c>
      <c r="D348" s="425"/>
      <c r="E348" s="425"/>
    </row>
    <row r="349" spans="1:5" s="203" customFormat="1" ht="15.6" hidden="1" customHeight="1" thickTop="1" thickBot="1" x14ac:dyDescent="0.3">
      <c r="A349" s="35" t="s">
        <v>26</v>
      </c>
      <c r="B349" s="112">
        <f>SUM(B346:B348)</f>
        <v>2658</v>
      </c>
      <c r="C349" s="339">
        <f>SUM(B349/B349)</f>
        <v>1</v>
      </c>
      <c r="D349" s="425"/>
      <c r="E349" s="425"/>
    </row>
    <row r="350" spans="1:5" s="203" customFormat="1" ht="15" hidden="1" customHeight="1" thickBot="1" x14ac:dyDescent="0.3"/>
    <row r="351" spans="1:5" s="203" customFormat="1" ht="18.95" hidden="1" customHeight="1" thickBot="1" x14ac:dyDescent="0.35">
      <c r="A351" s="2087" t="s">
        <v>163</v>
      </c>
      <c r="B351" s="2088"/>
      <c r="C351" s="2088"/>
      <c r="D351" s="2088"/>
      <c r="E351" s="2089"/>
    </row>
    <row r="352" spans="1:5" s="203" customFormat="1" ht="15.95" hidden="1" customHeight="1" thickBot="1" x14ac:dyDescent="0.3">
      <c r="A352" s="2266" t="s">
        <v>491</v>
      </c>
      <c r="B352" s="2267"/>
      <c r="C352" s="2267"/>
      <c r="D352" s="2267"/>
      <c r="E352" s="2268"/>
    </row>
    <row r="353" spans="1:5" s="203" customFormat="1" ht="15" hidden="1" customHeight="1" thickBot="1" x14ac:dyDescent="0.3">
      <c r="A353" s="302"/>
      <c r="B353" s="2269" t="s">
        <v>161</v>
      </c>
      <c r="C353" s="2270"/>
      <c r="D353" s="2269" t="s">
        <v>162</v>
      </c>
      <c r="E353" s="2270"/>
    </row>
    <row r="354" spans="1:5" s="203" customFormat="1" ht="15" hidden="1" customHeight="1" thickBot="1" x14ac:dyDescent="0.3">
      <c r="A354" s="141"/>
      <c r="B354" s="182" t="s">
        <v>142</v>
      </c>
      <c r="C354" s="181" t="s">
        <v>127</v>
      </c>
      <c r="D354" s="182" t="s">
        <v>142</v>
      </c>
      <c r="E354" s="181" t="s">
        <v>127</v>
      </c>
    </row>
    <row r="355" spans="1:5" s="203" customFormat="1" ht="15" hidden="1" customHeight="1" thickBot="1" x14ac:dyDescent="0.3">
      <c r="A355" s="2123" t="s">
        <v>456</v>
      </c>
      <c r="B355" s="2028"/>
      <c r="C355" s="2028"/>
      <c r="D355" s="2028"/>
      <c r="E355" s="2128"/>
    </row>
    <row r="356" spans="1:5" s="203" customFormat="1" ht="14.45" hidden="1" customHeight="1" x14ac:dyDescent="0.25">
      <c r="A356" s="95" t="s">
        <v>391</v>
      </c>
      <c r="B356" s="406">
        <v>205</v>
      </c>
      <c r="C356" s="333">
        <f>SUM(B356/B364)</f>
        <v>8.3029566626164439E-2</v>
      </c>
      <c r="D356" s="406">
        <v>152</v>
      </c>
      <c r="E356" s="333">
        <f>SUM(D356/D364)</f>
        <v>8.6070215175537937E-2</v>
      </c>
    </row>
    <row r="357" spans="1:5" s="203" customFormat="1" ht="14.45" hidden="1" customHeight="1" x14ac:dyDescent="0.25">
      <c r="A357" s="96" t="s">
        <v>392</v>
      </c>
      <c r="B357" s="808">
        <v>501</v>
      </c>
      <c r="C357" s="334">
        <v>0.20200000000000001</v>
      </c>
      <c r="D357" s="808">
        <v>285</v>
      </c>
      <c r="E357" s="334">
        <f>SUM(D357/D364)</f>
        <v>0.16138165345413363</v>
      </c>
    </row>
    <row r="358" spans="1:5" s="203" customFormat="1" ht="14.45" hidden="1" customHeight="1" x14ac:dyDescent="0.25">
      <c r="A358" s="96" t="s">
        <v>327</v>
      </c>
      <c r="B358" s="808">
        <v>533</v>
      </c>
      <c r="C358" s="334">
        <f>SUM(B358/B364)</f>
        <v>0.21587687322802754</v>
      </c>
      <c r="D358" s="808">
        <v>297</v>
      </c>
      <c r="E358" s="334">
        <f>SUM(D358/D364)</f>
        <v>0.16817667044167611</v>
      </c>
    </row>
    <row r="359" spans="1:5" s="203" customFormat="1" ht="14.45" hidden="1" customHeight="1" x14ac:dyDescent="0.25">
      <c r="A359" s="96" t="s">
        <v>328</v>
      </c>
      <c r="B359" s="808">
        <v>535</v>
      </c>
      <c r="C359" s="334">
        <f>SUM(B359/B364)</f>
        <v>0.21668691778047794</v>
      </c>
      <c r="D359" s="808">
        <v>372</v>
      </c>
      <c r="E359" s="334">
        <f>SUM(D359/D364)</f>
        <v>0.21064552661381652</v>
      </c>
    </row>
    <row r="360" spans="1:5" s="203" customFormat="1" ht="14.45" hidden="1" customHeight="1" x14ac:dyDescent="0.25">
      <c r="A360" s="96" t="s">
        <v>329</v>
      </c>
      <c r="B360" s="808">
        <v>357</v>
      </c>
      <c r="C360" s="334">
        <f>SUM(B360/B364)</f>
        <v>0.14459295261239369</v>
      </c>
      <c r="D360" s="808">
        <v>300</v>
      </c>
      <c r="E360" s="334">
        <f>SUM(D360/D364)</f>
        <v>0.16987542468856173</v>
      </c>
    </row>
    <row r="361" spans="1:5" s="203" customFormat="1" ht="14.45" hidden="1" customHeight="1" x14ac:dyDescent="0.25">
      <c r="A361" s="96" t="s">
        <v>124</v>
      </c>
      <c r="B361" s="808">
        <v>255</v>
      </c>
      <c r="C361" s="334">
        <f>SUM(B361/B364)</f>
        <v>0.10328068043742406</v>
      </c>
      <c r="D361" s="808">
        <v>274</v>
      </c>
      <c r="E361" s="334">
        <f>SUM(D361/D364)</f>
        <v>0.1551528878822197</v>
      </c>
    </row>
    <row r="362" spans="1:5" s="203" customFormat="1" ht="14.45" hidden="1" customHeight="1" x14ac:dyDescent="0.25">
      <c r="A362" s="96" t="s">
        <v>125</v>
      </c>
      <c r="B362" s="808">
        <v>83</v>
      </c>
      <c r="C362" s="334">
        <f>SUM(B362/B364)</f>
        <v>3.3616848926690965E-2</v>
      </c>
      <c r="D362" s="808">
        <v>83</v>
      </c>
      <c r="E362" s="334">
        <f>SUM(D362/D364)</f>
        <v>4.6998867497168743E-2</v>
      </c>
    </row>
    <row r="363" spans="1:5" s="203" customFormat="1" ht="15" hidden="1" customHeight="1" thickBot="1" x14ac:dyDescent="0.3">
      <c r="A363" s="97" t="s">
        <v>117</v>
      </c>
      <c r="B363" s="358">
        <v>0</v>
      </c>
      <c r="C363" s="335">
        <f>SUM(B363/B364)</f>
        <v>0</v>
      </c>
      <c r="D363" s="358">
        <v>3</v>
      </c>
      <c r="E363" s="335">
        <f>SUM(D363/D364)</f>
        <v>1.6987542468856172E-3</v>
      </c>
    </row>
    <row r="364" spans="1:5" s="203" customFormat="1" ht="15.6" hidden="1" customHeight="1" thickTop="1" thickBot="1" x14ac:dyDescent="0.3">
      <c r="A364" s="34" t="s">
        <v>164</v>
      </c>
      <c r="B364" s="407">
        <f>SUM(B356:B363)</f>
        <v>2469</v>
      </c>
      <c r="C364" s="209">
        <f>SUM(B364/B364)</f>
        <v>1</v>
      </c>
      <c r="D364" s="407">
        <f>SUM(D356:D363)</f>
        <v>1766</v>
      </c>
      <c r="E364" s="209">
        <f>SUM(E356:E363)</f>
        <v>1</v>
      </c>
    </row>
    <row r="365" spans="1:5" s="33" customFormat="1" ht="15" hidden="1" customHeight="1" thickBot="1" x14ac:dyDescent="0.25">
      <c r="A365" s="2281" t="s">
        <v>457</v>
      </c>
      <c r="B365" s="2029"/>
      <c r="C365" s="2029"/>
      <c r="D365" s="2029"/>
      <c r="E365" s="2282"/>
    </row>
    <row r="366" spans="1:5" s="203" customFormat="1" ht="14.45" hidden="1" customHeight="1" x14ac:dyDescent="0.25">
      <c r="A366" s="95" t="s">
        <v>118</v>
      </c>
      <c r="B366" s="406">
        <v>402</v>
      </c>
      <c r="C366" s="336">
        <f>SUM(B366/B372)</f>
        <v>0.16281895504252733</v>
      </c>
      <c r="D366" s="406">
        <v>330</v>
      </c>
      <c r="E366" s="336">
        <f>SUM(D366/D372)</f>
        <v>0.1868629671574179</v>
      </c>
    </row>
    <row r="367" spans="1:5" s="203" customFormat="1" ht="14.45" hidden="1" customHeight="1" x14ac:dyDescent="0.25">
      <c r="A367" s="96" t="s">
        <v>119</v>
      </c>
      <c r="B367" s="808">
        <v>199</v>
      </c>
      <c r="C367" s="337">
        <f>SUM(B367/B372)</f>
        <v>8.0599432968813278E-2</v>
      </c>
      <c r="D367" s="808">
        <v>153</v>
      </c>
      <c r="E367" s="337">
        <f>SUM(D367/D372)</f>
        <v>8.6636466591166472E-2</v>
      </c>
    </row>
    <row r="368" spans="1:5" s="203" customFormat="1" ht="14.45" hidden="1" customHeight="1" x14ac:dyDescent="0.25">
      <c r="A368" s="96" t="s">
        <v>120</v>
      </c>
      <c r="B368" s="808">
        <v>18</v>
      </c>
      <c r="C368" s="337">
        <f>SUM(B368/B372)</f>
        <v>7.2904009720534627E-3</v>
      </c>
      <c r="D368" s="808">
        <v>31</v>
      </c>
      <c r="E368" s="337">
        <f>SUM(D368/D372)</f>
        <v>1.7553793884484713E-2</v>
      </c>
    </row>
    <row r="369" spans="1:5" s="203" customFormat="1" ht="14.45" hidden="1" customHeight="1" x14ac:dyDescent="0.25">
      <c r="A369" s="96" t="s">
        <v>121</v>
      </c>
      <c r="B369" s="808">
        <v>830</v>
      </c>
      <c r="C369" s="337">
        <f>SUM(B369/B372)</f>
        <v>0.33616848926690968</v>
      </c>
      <c r="D369" s="808">
        <v>576</v>
      </c>
      <c r="E369" s="337">
        <f>SUM(D369/D372)</f>
        <v>0.32616081540203851</v>
      </c>
    </row>
    <row r="370" spans="1:5" s="203" customFormat="1" ht="14.45" hidden="1" customHeight="1" x14ac:dyDescent="0.25">
      <c r="A370" s="96" t="s">
        <v>341</v>
      </c>
      <c r="B370" s="808">
        <v>836</v>
      </c>
      <c r="C370" s="337">
        <v>0.33800000000000002</v>
      </c>
      <c r="D370" s="808">
        <v>592</v>
      </c>
      <c r="E370" s="337">
        <v>0.33400000000000002</v>
      </c>
    </row>
    <row r="371" spans="1:5" s="203" customFormat="1" ht="15" hidden="1" customHeight="1" thickBot="1" x14ac:dyDescent="0.3">
      <c r="A371" s="114" t="s">
        <v>123</v>
      </c>
      <c r="B371" s="358">
        <v>184</v>
      </c>
      <c r="C371" s="338">
        <f>SUM(B371/B372)</f>
        <v>7.4524098825435398E-2</v>
      </c>
      <c r="D371" s="358">
        <v>84</v>
      </c>
      <c r="E371" s="338">
        <f>SUM(D371/D372)</f>
        <v>4.7565118912797279E-2</v>
      </c>
    </row>
    <row r="372" spans="1:5" s="203" customFormat="1" ht="15.6" hidden="1" customHeight="1" thickTop="1" thickBot="1" x14ac:dyDescent="0.3">
      <c r="A372" s="128" t="s">
        <v>166</v>
      </c>
      <c r="B372" s="127">
        <f>SUM(B366:B371)</f>
        <v>2469</v>
      </c>
      <c r="C372" s="748">
        <f>SUM(B372/B372)</f>
        <v>1</v>
      </c>
      <c r="D372" s="127">
        <f>SUM(D366:D371)</f>
        <v>1766</v>
      </c>
      <c r="E372" s="748">
        <f>SUM(E366:E371)</f>
        <v>0.99877916194790495</v>
      </c>
    </row>
    <row r="373" spans="1:5" s="33" customFormat="1" ht="15" hidden="1" customHeight="1" thickBot="1" x14ac:dyDescent="0.25">
      <c r="A373" s="2025" t="s">
        <v>458</v>
      </c>
      <c r="B373" s="2026"/>
      <c r="C373" s="2026"/>
      <c r="D373" s="2026"/>
      <c r="E373" s="2027"/>
    </row>
    <row r="374" spans="1:5" s="203" customFormat="1" ht="15" hidden="1" customHeight="1" thickBot="1" x14ac:dyDescent="0.3">
      <c r="A374" s="754" t="s">
        <v>334</v>
      </c>
      <c r="B374" s="2271" t="s">
        <v>526</v>
      </c>
      <c r="C374" s="2272"/>
      <c r="D374" s="2271" t="s">
        <v>527</v>
      </c>
      <c r="E374" s="2272"/>
    </row>
    <row r="375" spans="1:5" s="203" customFormat="1" ht="15" hidden="1" customHeight="1" thickBot="1" x14ac:dyDescent="0.3">
      <c r="A375" s="2025" t="s">
        <v>459</v>
      </c>
      <c r="B375" s="2026"/>
      <c r="C375" s="2026"/>
      <c r="D375" s="2026"/>
      <c r="E375" s="2027"/>
    </row>
    <row r="376" spans="1:5" s="203" customFormat="1" ht="14.45" hidden="1" customHeight="1" x14ac:dyDescent="0.25">
      <c r="A376" s="809" t="s">
        <v>167</v>
      </c>
      <c r="B376" s="804">
        <v>1646</v>
      </c>
      <c r="C376" s="340">
        <f>SUM(B376/B379)</f>
        <v>0.66666666666666663</v>
      </c>
      <c r="D376" s="804">
        <v>851</v>
      </c>
      <c r="E376" s="340">
        <f>SUM(D376/D379)</f>
        <v>0.48187995469988676</v>
      </c>
    </row>
    <row r="377" spans="1:5" s="203" customFormat="1" ht="14.45" hidden="1" customHeight="1" x14ac:dyDescent="0.25">
      <c r="A377" s="99" t="s">
        <v>168</v>
      </c>
      <c r="B377" s="808">
        <v>109</v>
      </c>
      <c r="C377" s="334">
        <f>SUM(B377/B379)</f>
        <v>4.4147428108545973E-2</v>
      </c>
      <c r="D377" s="808">
        <v>75</v>
      </c>
      <c r="E377" s="334">
        <f>SUM(D377/D379)</f>
        <v>4.2468856172140433E-2</v>
      </c>
    </row>
    <row r="378" spans="1:5" s="203" customFormat="1" ht="15" hidden="1" customHeight="1" thickBot="1" x14ac:dyDescent="0.3">
      <c r="A378" s="97" t="s">
        <v>169</v>
      </c>
      <c r="B378" s="358">
        <v>714</v>
      </c>
      <c r="C378" s="338">
        <f>SUM(B378/B379)</f>
        <v>0.28918590522478738</v>
      </c>
      <c r="D378" s="358">
        <v>840</v>
      </c>
      <c r="E378" s="338">
        <f>SUM(D378/D379)</f>
        <v>0.47565118912797283</v>
      </c>
    </row>
    <row r="379" spans="1:5" s="203" customFormat="1" ht="15.6" hidden="1" customHeight="1" thickTop="1" thickBot="1" x14ac:dyDescent="0.3">
      <c r="A379" s="126" t="s">
        <v>26</v>
      </c>
      <c r="B379" s="210">
        <f>SUM(B376:B378)</f>
        <v>2469</v>
      </c>
      <c r="C379" s="748">
        <f>SUM(C376:C378)</f>
        <v>1</v>
      </c>
      <c r="D379" s="210">
        <f>SUM(D376:D378)</f>
        <v>1766</v>
      </c>
      <c r="E379" s="748">
        <f>SUM(E376:E378)</f>
        <v>1</v>
      </c>
    </row>
    <row r="380" spans="1:5" s="203" customFormat="1" ht="15" hidden="1" customHeight="1" thickBot="1" x14ac:dyDescent="0.3">
      <c r="A380" s="2025" t="s">
        <v>460</v>
      </c>
      <c r="B380" s="2026"/>
      <c r="C380" s="2026"/>
      <c r="D380" s="2026"/>
      <c r="E380" s="2027"/>
    </row>
    <row r="381" spans="1:5" s="203" customFormat="1" ht="14.45" hidden="1" customHeight="1" x14ac:dyDescent="0.25">
      <c r="A381" s="809" t="s">
        <v>170</v>
      </c>
      <c r="B381" s="804">
        <v>92</v>
      </c>
      <c r="C381" s="753">
        <f>SUM(B381/B388)</f>
        <v>3.7262049412717699E-2</v>
      </c>
      <c r="D381" s="752"/>
      <c r="E381" s="752"/>
    </row>
    <row r="382" spans="1:5" s="203" customFormat="1" ht="14.45" hidden="1" customHeight="1" x14ac:dyDescent="0.25">
      <c r="A382" s="96" t="s">
        <v>171</v>
      </c>
      <c r="B382" s="808">
        <v>2353</v>
      </c>
      <c r="C382" s="423">
        <f>SUM(B382/B388)</f>
        <v>0.9530174159578777</v>
      </c>
      <c r="D382" s="425"/>
      <c r="E382" s="425"/>
    </row>
    <row r="383" spans="1:5" s="203" customFormat="1" ht="14.45" hidden="1" customHeight="1" x14ac:dyDescent="0.25">
      <c r="A383" s="96" t="s">
        <v>172</v>
      </c>
      <c r="B383" s="808">
        <v>19</v>
      </c>
      <c r="C383" s="423">
        <f>SUM(B383/B388)</f>
        <v>7.6954232482786553E-3</v>
      </c>
      <c r="D383" s="425"/>
      <c r="E383" s="425"/>
    </row>
    <row r="384" spans="1:5" s="203" customFormat="1" ht="14.45" hidden="1" customHeight="1" x14ac:dyDescent="0.25">
      <c r="A384" s="96" t="s">
        <v>173</v>
      </c>
      <c r="B384" s="808">
        <v>5</v>
      </c>
      <c r="C384" s="423">
        <f>SUM(B384/B388)</f>
        <v>2.025111381125962E-3</v>
      </c>
      <c r="D384" s="425"/>
      <c r="E384" s="425"/>
    </row>
    <row r="385" spans="1:5" s="203" customFormat="1" ht="14.45" hidden="1" customHeight="1" x14ac:dyDescent="0.25">
      <c r="A385" s="96" t="s">
        <v>332</v>
      </c>
      <c r="B385" s="808">
        <v>0</v>
      </c>
      <c r="C385" s="423">
        <f>SUM(B385/B388)</f>
        <v>0</v>
      </c>
      <c r="D385" s="425"/>
      <c r="E385" s="425"/>
    </row>
    <row r="386" spans="1:5" s="203" customFormat="1" ht="14.45" hidden="1" customHeight="1" x14ac:dyDescent="0.25">
      <c r="A386" s="96" t="s">
        <v>333</v>
      </c>
      <c r="B386" s="808">
        <v>0</v>
      </c>
      <c r="C386" s="423">
        <f>SUM(B386/B388)</f>
        <v>0</v>
      </c>
      <c r="D386" s="425"/>
      <c r="E386" s="425"/>
    </row>
    <row r="387" spans="1:5" s="203" customFormat="1" ht="15" hidden="1" customHeight="1" thickBot="1" x14ac:dyDescent="0.3">
      <c r="A387" s="114" t="s">
        <v>174</v>
      </c>
      <c r="B387" s="358">
        <v>0</v>
      </c>
      <c r="C387" s="424">
        <f>SUM(B387/B388)</f>
        <v>0</v>
      </c>
      <c r="D387" s="425"/>
      <c r="E387" s="425"/>
    </row>
    <row r="388" spans="1:5" s="203" customFormat="1" ht="15.6" hidden="1" customHeight="1" thickTop="1" thickBot="1" x14ac:dyDescent="0.3">
      <c r="A388" s="128" t="s">
        <v>26</v>
      </c>
      <c r="B388" s="210">
        <f>SUM(B381:B387)</f>
        <v>2469</v>
      </c>
      <c r="C388" s="750">
        <f>SUM(B388/B388)</f>
        <v>1</v>
      </c>
      <c r="D388" s="749"/>
      <c r="E388" s="749"/>
    </row>
    <row r="389" spans="1:5" s="203" customFormat="1" ht="15" hidden="1" customHeight="1" thickBot="1" x14ac:dyDescent="0.3">
      <c r="A389" s="2025" t="s">
        <v>461</v>
      </c>
      <c r="B389" s="2026"/>
      <c r="C389" s="2026"/>
      <c r="D389" s="2026"/>
      <c r="E389" s="2027"/>
    </row>
    <row r="390" spans="1:5" s="203" customFormat="1" ht="14.45" hidden="1" customHeight="1" x14ac:dyDescent="0.25">
      <c r="A390" s="809" t="s">
        <v>175</v>
      </c>
      <c r="B390" s="804">
        <v>461</v>
      </c>
      <c r="C390" s="751">
        <f>SUM(B390/B394)</f>
        <v>0.18671526933981369</v>
      </c>
      <c r="D390" s="752"/>
      <c r="E390" s="752"/>
    </row>
    <row r="391" spans="1:5" s="203" customFormat="1" ht="14.45" hidden="1" customHeight="1" x14ac:dyDescent="0.25">
      <c r="A391" s="96" t="s">
        <v>176</v>
      </c>
      <c r="B391" s="808">
        <v>44</v>
      </c>
      <c r="C391" s="337">
        <f>SUM(B391/B394)</f>
        <v>1.7820980153908466E-2</v>
      </c>
      <c r="D391" s="425"/>
      <c r="E391" s="425"/>
    </row>
    <row r="392" spans="1:5" s="203" customFormat="1" ht="14.45" hidden="1" customHeight="1" x14ac:dyDescent="0.25">
      <c r="A392" s="96" t="s">
        <v>177</v>
      </c>
      <c r="B392" s="808">
        <v>1961</v>
      </c>
      <c r="C392" s="337">
        <f>SUM(B392/B394)</f>
        <v>0.79424868367760226</v>
      </c>
      <c r="D392" s="425"/>
      <c r="E392" s="425"/>
    </row>
    <row r="393" spans="1:5" s="203" customFormat="1" ht="15" hidden="1" customHeight="1" thickBot="1" x14ac:dyDescent="0.3">
      <c r="A393" s="114" t="s">
        <v>178</v>
      </c>
      <c r="B393" s="358">
        <v>3</v>
      </c>
      <c r="C393" s="338">
        <f>SUM(B393/B394)</f>
        <v>1.215066828675577E-3</v>
      </c>
      <c r="D393" s="425"/>
      <c r="E393" s="425"/>
    </row>
    <row r="394" spans="1:5" s="203" customFormat="1" ht="15.6" hidden="1" customHeight="1" thickTop="1" thickBot="1" x14ac:dyDescent="0.3">
      <c r="A394" s="128" t="s">
        <v>26</v>
      </c>
      <c r="B394" s="210">
        <f>SUM(B390:B393)</f>
        <v>2469</v>
      </c>
      <c r="C394" s="748">
        <f>SUM(B394/B394)</f>
        <v>1</v>
      </c>
      <c r="D394" s="749"/>
      <c r="E394" s="749"/>
    </row>
    <row r="395" spans="1:5" s="203" customFormat="1" ht="15" hidden="1" customHeight="1" thickBot="1" x14ac:dyDescent="0.3">
      <c r="A395" s="2025" t="s">
        <v>462</v>
      </c>
      <c r="B395" s="2026"/>
      <c r="C395" s="2026"/>
      <c r="D395" s="2026"/>
      <c r="E395" s="2027"/>
    </row>
    <row r="396" spans="1:5" s="203" customFormat="1" ht="14.45" hidden="1" customHeight="1" x14ac:dyDescent="0.25">
      <c r="A396" s="809" t="s">
        <v>179</v>
      </c>
      <c r="B396" s="804">
        <v>444</v>
      </c>
      <c r="C396" s="751">
        <f>SUM(B396/B399)</f>
        <v>0.54679802955665024</v>
      </c>
      <c r="D396" s="752"/>
      <c r="E396" s="752"/>
    </row>
    <row r="397" spans="1:5" s="203" customFormat="1" ht="14.45" hidden="1" customHeight="1" x14ac:dyDescent="0.25">
      <c r="A397" s="96" t="s">
        <v>180</v>
      </c>
      <c r="B397" s="808">
        <v>43</v>
      </c>
      <c r="C397" s="337">
        <f>SUM(B397/B399)</f>
        <v>5.295566502463054E-2</v>
      </c>
      <c r="D397" s="425"/>
      <c r="E397" s="425"/>
    </row>
    <row r="398" spans="1:5" s="203" customFormat="1" ht="15" hidden="1" customHeight="1" thickBot="1" x14ac:dyDescent="0.3">
      <c r="A398" s="114" t="s">
        <v>181</v>
      </c>
      <c r="B398" s="358">
        <v>325</v>
      </c>
      <c r="C398" s="338">
        <f>SUM(B398/B399)</f>
        <v>0.40024630541871919</v>
      </c>
      <c r="D398" s="425"/>
      <c r="E398" s="425"/>
    </row>
    <row r="399" spans="1:5" s="203" customFormat="1" ht="15.6" hidden="1" customHeight="1" thickTop="1" thickBot="1" x14ac:dyDescent="0.3">
      <c r="A399" s="35" t="s">
        <v>26</v>
      </c>
      <c r="B399" s="112">
        <f>SUM(B396:B398)</f>
        <v>812</v>
      </c>
      <c r="C399" s="339">
        <f>SUM(B399/B399)</f>
        <v>1</v>
      </c>
      <c r="D399" s="425"/>
      <c r="E399" s="425"/>
    </row>
    <row r="400" spans="1:5" s="203" customFormat="1" ht="15" hidden="1" customHeight="1" thickBot="1" x14ac:dyDescent="0.3"/>
    <row r="401" spans="1:5" ht="18.95" hidden="1" customHeight="1" thickBot="1" x14ac:dyDescent="0.35">
      <c r="A401" s="2087" t="s">
        <v>163</v>
      </c>
      <c r="B401" s="2088"/>
      <c r="C401" s="2088"/>
      <c r="D401" s="2088"/>
      <c r="E401" s="2089"/>
    </row>
    <row r="402" spans="1:5" ht="15.95" hidden="1" customHeight="1" thickBot="1" x14ac:dyDescent="0.3">
      <c r="A402" s="2266" t="s">
        <v>703</v>
      </c>
      <c r="B402" s="2267"/>
      <c r="C402" s="2267"/>
      <c r="D402" s="2267"/>
      <c r="E402" s="2268"/>
    </row>
    <row r="403" spans="1:5" ht="15" hidden="1" customHeight="1" thickBot="1" x14ac:dyDescent="0.3">
      <c r="A403" s="302"/>
      <c r="B403" s="2269" t="s">
        <v>161</v>
      </c>
      <c r="C403" s="2270"/>
      <c r="D403" s="2269" t="s">
        <v>162</v>
      </c>
      <c r="E403" s="2270"/>
    </row>
    <row r="404" spans="1:5" ht="15" hidden="1" customHeight="1" thickBot="1" x14ac:dyDescent="0.3">
      <c r="A404" s="141"/>
      <c r="B404" s="182" t="s">
        <v>142</v>
      </c>
      <c r="C404" s="181" t="s">
        <v>127</v>
      </c>
      <c r="D404" s="182" t="s">
        <v>142</v>
      </c>
      <c r="E404" s="181" t="s">
        <v>127</v>
      </c>
    </row>
    <row r="405" spans="1:5" ht="15" hidden="1" customHeight="1" thickBot="1" x14ac:dyDescent="0.3">
      <c r="A405" s="2123" t="s">
        <v>456</v>
      </c>
      <c r="B405" s="2028"/>
      <c r="C405" s="2028"/>
      <c r="D405" s="2028"/>
      <c r="E405" s="2128"/>
    </row>
    <row r="406" spans="1:5" ht="14.45" hidden="1" customHeight="1" x14ac:dyDescent="0.25">
      <c r="A406" s="95" t="s">
        <v>391</v>
      </c>
      <c r="B406" s="406">
        <v>156</v>
      </c>
      <c r="C406" s="333">
        <f>SUM(B406/B414)</f>
        <v>5.3811659192825115E-2</v>
      </c>
      <c r="D406" s="406">
        <v>80</v>
      </c>
      <c r="E406" s="333">
        <f>SUM(D406/D414)</f>
        <v>5.8351568198395334E-2</v>
      </c>
    </row>
    <row r="407" spans="1:5" ht="14.45" hidden="1" customHeight="1" x14ac:dyDescent="0.25">
      <c r="A407" s="96" t="s">
        <v>392</v>
      </c>
      <c r="B407" s="356">
        <v>669</v>
      </c>
      <c r="C407" s="334">
        <f>SUM(B407/B414)</f>
        <v>0.23076923076923078</v>
      </c>
      <c r="D407" s="356">
        <v>203</v>
      </c>
      <c r="E407" s="334">
        <f>SUM(D407/D414)</f>
        <v>0.14806710430342815</v>
      </c>
    </row>
    <row r="408" spans="1:5" ht="14.45" hidden="1" customHeight="1" x14ac:dyDescent="0.25">
      <c r="A408" s="96" t="s">
        <v>327</v>
      </c>
      <c r="B408" s="356">
        <v>620</v>
      </c>
      <c r="C408" s="334">
        <f>SUM(B408/B414)</f>
        <v>0.21386685063815108</v>
      </c>
      <c r="D408" s="356">
        <v>266</v>
      </c>
      <c r="E408" s="334">
        <f>SUM(D408/D414)</f>
        <v>0.19401896425966447</v>
      </c>
    </row>
    <row r="409" spans="1:5" ht="14.45" hidden="1" customHeight="1" x14ac:dyDescent="0.25">
      <c r="A409" s="96" t="s">
        <v>328</v>
      </c>
      <c r="B409" s="356">
        <v>635</v>
      </c>
      <c r="C409" s="334">
        <f>SUM(B409/B414)</f>
        <v>0.21904104863746118</v>
      </c>
      <c r="D409" s="356">
        <v>294</v>
      </c>
      <c r="E409" s="334">
        <v>0.215</v>
      </c>
    </row>
    <row r="410" spans="1:5" ht="14.45" hidden="1" customHeight="1" x14ac:dyDescent="0.25">
      <c r="A410" s="96" t="s">
        <v>329</v>
      </c>
      <c r="B410" s="356">
        <v>430</v>
      </c>
      <c r="C410" s="334">
        <f>SUM(B410/B414)</f>
        <v>0.14832700931355638</v>
      </c>
      <c r="D410" s="356">
        <v>250</v>
      </c>
      <c r="E410" s="334">
        <f>SUM(D410/D414)</f>
        <v>0.18234865061998543</v>
      </c>
    </row>
    <row r="411" spans="1:5" ht="14.45" hidden="1" customHeight="1" x14ac:dyDescent="0.25">
      <c r="A411" s="96" t="s">
        <v>124</v>
      </c>
      <c r="B411" s="356">
        <v>285</v>
      </c>
      <c r="C411" s="334">
        <f>SUM(B411/B414)</f>
        <v>9.8309761986892036E-2</v>
      </c>
      <c r="D411" s="356">
        <v>223</v>
      </c>
      <c r="E411" s="334">
        <f>SUM(D411/D414)</f>
        <v>0.16265499635302699</v>
      </c>
    </row>
    <row r="412" spans="1:5" ht="14.45" hidden="1" customHeight="1" x14ac:dyDescent="0.25">
      <c r="A412" s="96" t="s">
        <v>125</v>
      </c>
      <c r="B412" s="356">
        <v>104</v>
      </c>
      <c r="C412" s="334">
        <f>SUM(B412/B414)</f>
        <v>3.5874439461883408E-2</v>
      </c>
      <c r="D412" s="356">
        <v>54</v>
      </c>
      <c r="E412" s="334">
        <f>SUM(D412/D414)</f>
        <v>3.9387308533916851E-2</v>
      </c>
    </row>
    <row r="413" spans="1:5" ht="15" hidden="1" customHeight="1" thickBot="1" x14ac:dyDescent="0.3">
      <c r="A413" s="97" t="s">
        <v>117</v>
      </c>
      <c r="B413" s="358">
        <v>0</v>
      </c>
      <c r="C413" s="335">
        <f>SUM(B413/B414)</f>
        <v>0</v>
      </c>
      <c r="D413" s="358">
        <v>1</v>
      </c>
      <c r="E413" s="335">
        <f>SUM(D413/D414)</f>
        <v>7.2939460247994166E-4</v>
      </c>
    </row>
    <row r="414" spans="1:5" ht="15.6" hidden="1" customHeight="1" thickTop="1" thickBot="1" x14ac:dyDescent="0.3">
      <c r="A414" s="34" t="s">
        <v>164</v>
      </c>
      <c r="B414" s="360">
        <f>SUM(B406:B413)</f>
        <v>2899</v>
      </c>
      <c r="C414" s="209">
        <f>SUM(B414/B414)</f>
        <v>1</v>
      </c>
      <c r="D414" s="360">
        <f>SUM(D406:D413)</f>
        <v>1371</v>
      </c>
      <c r="E414" s="209">
        <f>SUM(E406:E413)</f>
        <v>1.0005579868708971</v>
      </c>
    </row>
    <row r="415" spans="1:5" s="33" customFormat="1" ht="15" hidden="1" customHeight="1" thickBot="1" x14ac:dyDescent="0.25">
      <c r="A415" s="2281" t="s">
        <v>457</v>
      </c>
      <c r="B415" s="2029"/>
      <c r="C415" s="2029"/>
      <c r="D415" s="2029"/>
      <c r="E415" s="2282"/>
    </row>
    <row r="416" spans="1:5" ht="14.45" hidden="1" customHeight="1" x14ac:dyDescent="0.25">
      <c r="A416" s="95" t="s">
        <v>118</v>
      </c>
      <c r="B416" s="406">
        <v>454</v>
      </c>
      <c r="C416" s="336">
        <f>SUM(B416/B422)</f>
        <v>0.15660572611245258</v>
      </c>
      <c r="D416" s="406">
        <v>243</v>
      </c>
      <c r="E416" s="336">
        <f>SUM(D416/D422)</f>
        <v>0.17724288840262581</v>
      </c>
    </row>
    <row r="417" spans="1:5" ht="14.45" hidden="1" customHeight="1" x14ac:dyDescent="0.25">
      <c r="A417" s="96" t="s">
        <v>119</v>
      </c>
      <c r="B417" s="356">
        <v>195</v>
      </c>
      <c r="C417" s="337">
        <f>SUM(B417/B422)</f>
        <v>6.726457399103139E-2</v>
      </c>
      <c r="D417" s="356">
        <v>131</v>
      </c>
      <c r="E417" s="337">
        <f>SUM(D417/D422)</f>
        <v>9.5550692924872352E-2</v>
      </c>
    </row>
    <row r="418" spans="1:5" ht="14.45" hidden="1" customHeight="1" x14ac:dyDescent="0.25">
      <c r="A418" s="96" t="s">
        <v>120</v>
      </c>
      <c r="B418" s="356">
        <v>35</v>
      </c>
      <c r="C418" s="337">
        <f>SUM(B418/B422)</f>
        <v>1.2073128665056916E-2</v>
      </c>
      <c r="D418" s="356">
        <v>8</v>
      </c>
      <c r="E418" s="337">
        <f>SUM(D418/D422)</f>
        <v>5.8351568198395333E-3</v>
      </c>
    </row>
    <row r="419" spans="1:5" ht="14.45" hidden="1" customHeight="1" x14ac:dyDescent="0.25">
      <c r="A419" s="96" t="s">
        <v>121</v>
      </c>
      <c r="B419" s="356">
        <v>999</v>
      </c>
      <c r="C419" s="337">
        <f>SUM(B419/B422)</f>
        <v>0.34460158675405311</v>
      </c>
      <c r="D419" s="356">
        <v>471</v>
      </c>
      <c r="E419" s="337">
        <v>0.34300000000000003</v>
      </c>
    </row>
    <row r="420" spans="1:5" ht="14.45" hidden="1" customHeight="1" x14ac:dyDescent="0.25">
      <c r="A420" s="96" t="s">
        <v>341</v>
      </c>
      <c r="B420" s="356">
        <v>1015</v>
      </c>
      <c r="C420" s="337">
        <f>SUM(B420/B422)</f>
        <v>0.35012073128665055</v>
      </c>
      <c r="D420" s="356">
        <v>467</v>
      </c>
      <c r="E420" s="337">
        <f>SUM(D420/D422)</f>
        <v>0.34062727935813275</v>
      </c>
    </row>
    <row r="421" spans="1:5" ht="15" hidden="1" customHeight="1" thickBot="1" x14ac:dyDescent="0.3">
      <c r="A421" s="114" t="s">
        <v>123</v>
      </c>
      <c r="B421" s="358">
        <v>201</v>
      </c>
      <c r="C421" s="338">
        <f>SUM(B421/B422)</f>
        <v>6.9334253190755438E-2</v>
      </c>
      <c r="D421" s="358">
        <v>51</v>
      </c>
      <c r="E421" s="338">
        <f>SUM(D421/D422)</f>
        <v>3.7199124726477024E-2</v>
      </c>
    </row>
    <row r="422" spans="1:5" ht="15.6" hidden="1" customHeight="1" thickTop="1" thickBot="1" x14ac:dyDescent="0.3">
      <c r="A422" s="128" t="s">
        <v>166</v>
      </c>
      <c r="B422" s="210">
        <f>SUM(B416:B421)</f>
        <v>2899</v>
      </c>
      <c r="C422" s="748">
        <f>SUM(B422/B422)</f>
        <v>1</v>
      </c>
      <c r="D422" s="210">
        <f>SUM(D416:D421)</f>
        <v>1371</v>
      </c>
      <c r="E422" s="748">
        <f>SUM(E416:E421)</f>
        <v>0.99945514223194754</v>
      </c>
    </row>
    <row r="423" spans="1:5" s="33" customFormat="1" ht="15" hidden="1" customHeight="1" thickBot="1" x14ac:dyDescent="0.25">
      <c r="A423" s="2025" t="s">
        <v>458</v>
      </c>
      <c r="B423" s="2026"/>
      <c r="C423" s="2026"/>
      <c r="D423" s="2026"/>
      <c r="E423" s="2027"/>
    </row>
    <row r="424" spans="1:5" ht="15" hidden="1" customHeight="1" thickBot="1" x14ac:dyDescent="0.3">
      <c r="A424" s="754" t="s">
        <v>334</v>
      </c>
      <c r="B424" s="2271" t="s">
        <v>397</v>
      </c>
      <c r="C424" s="2272"/>
      <c r="D424" s="2271" t="s">
        <v>397</v>
      </c>
      <c r="E424" s="2272"/>
    </row>
    <row r="425" spans="1:5" ht="15" hidden="1" customHeight="1" thickBot="1" x14ac:dyDescent="0.3">
      <c r="A425" s="2025" t="s">
        <v>459</v>
      </c>
      <c r="B425" s="2026"/>
      <c r="C425" s="2026"/>
      <c r="D425" s="2026"/>
      <c r="E425" s="2027"/>
    </row>
    <row r="426" spans="1:5" ht="14.45" hidden="1" customHeight="1" x14ac:dyDescent="0.25">
      <c r="A426" s="104" t="s">
        <v>167</v>
      </c>
      <c r="B426" s="659">
        <v>799</v>
      </c>
      <c r="C426" s="340">
        <f>SUM(B426/B429)</f>
        <v>0.27561228009658501</v>
      </c>
      <c r="D426" s="659">
        <v>368</v>
      </c>
      <c r="E426" s="340">
        <f>SUM(D426/D429)</f>
        <v>0.26841721371261851</v>
      </c>
    </row>
    <row r="427" spans="1:5" ht="14.45" hidden="1" customHeight="1" x14ac:dyDescent="0.25">
      <c r="A427" s="99" t="s">
        <v>168</v>
      </c>
      <c r="B427" s="356">
        <v>1542</v>
      </c>
      <c r="C427" s="334">
        <f>SUM(B427/B429)</f>
        <v>0.53190755432907899</v>
      </c>
      <c r="D427" s="356">
        <v>402</v>
      </c>
      <c r="E427" s="334">
        <f>SUM(D427/D429)</f>
        <v>0.29321663019693656</v>
      </c>
    </row>
    <row r="428" spans="1:5" ht="15" hidden="1" customHeight="1" thickBot="1" x14ac:dyDescent="0.3">
      <c r="A428" s="97" t="s">
        <v>169</v>
      </c>
      <c r="B428" s="358">
        <v>558</v>
      </c>
      <c r="C428" s="338">
        <f>SUM(B428/B429)</f>
        <v>0.19248016557433598</v>
      </c>
      <c r="D428" s="358">
        <v>601</v>
      </c>
      <c r="E428" s="338">
        <v>0.439</v>
      </c>
    </row>
    <row r="429" spans="1:5" ht="15.6" hidden="1" customHeight="1" thickTop="1" thickBot="1" x14ac:dyDescent="0.3">
      <c r="A429" s="126" t="s">
        <v>26</v>
      </c>
      <c r="B429" s="210">
        <f>SUM(B426:B428)</f>
        <v>2899</v>
      </c>
      <c r="C429" s="748">
        <f>SUM(C426:C428)</f>
        <v>1</v>
      </c>
      <c r="D429" s="210">
        <f>SUM(D426:D428)</f>
        <v>1371</v>
      </c>
      <c r="E429" s="748">
        <f>SUM(E426:E428)</f>
        <v>1.000633843909555</v>
      </c>
    </row>
    <row r="430" spans="1:5" ht="15" hidden="1" customHeight="1" thickBot="1" x14ac:dyDescent="0.3">
      <c r="A430" s="2025" t="s">
        <v>460</v>
      </c>
      <c r="B430" s="2026"/>
      <c r="C430" s="2026"/>
      <c r="D430" s="2026"/>
      <c r="E430" s="2027"/>
    </row>
    <row r="431" spans="1:5" ht="14.45" hidden="1" customHeight="1" x14ac:dyDescent="0.25">
      <c r="A431" s="661" t="s">
        <v>170</v>
      </c>
      <c r="B431" s="659">
        <v>2421</v>
      </c>
      <c r="C431" s="753">
        <f>SUM(B431/B438)</f>
        <v>0.83511555708865126</v>
      </c>
      <c r="D431" s="752"/>
      <c r="E431" s="752"/>
    </row>
    <row r="432" spans="1:5" ht="14.45" hidden="1" customHeight="1" x14ac:dyDescent="0.25">
      <c r="A432" s="96" t="s">
        <v>171</v>
      </c>
      <c r="B432" s="356">
        <v>176</v>
      </c>
      <c r="C432" s="423">
        <f>SUM(B432/B438)</f>
        <v>6.0710589858571924E-2</v>
      </c>
      <c r="D432" s="425"/>
      <c r="E432" s="425"/>
    </row>
    <row r="433" spans="1:5" ht="14.45" hidden="1" customHeight="1" x14ac:dyDescent="0.25">
      <c r="A433" s="96" t="s">
        <v>172</v>
      </c>
      <c r="B433" s="356">
        <v>267</v>
      </c>
      <c r="C433" s="423">
        <f>SUM(B433/B438)</f>
        <v>9.2100724387719907E-2</v>
      </c>
      <c r="D433" s="425"/>
      <c r="E433" s="425"/>
    </row>
    <row r="434" spans="1:5" ht="14.45" hidden="1" customHeight="1" x14ac:dyDescent="0.25">
      <c r="A434" s="96" t="s">
        <v>173</v>
      </c>
      <c r="B434" s="356">
        <v>33</v>
      </c>
      <c r="C434" s="423">
        <f>SUM(B434/B438)</f>
        <v>1.1383235598482234E-2</v>
      </c>
      <c r="D434" s="425"/>
      <c r="E434" s="425"/>
    </row>
    <row r="435" spans="1:5" ht="14.45" hidden="1" customHeight="1" x14ac:dyDescent="0.25">
      <c r="A435" s="96" t="s">
        <v>332</v>
      </c>
      <c r="B435" s="356">
        <v>2</v>
      </c>
      <c r="C435" s="423">
        <f>SUM(B435/B438)</f>
        <v>6.898930665746809E-4</v>
      </c>
      <c r="D435" s="425"/>
      <c r="E435" s="425"/>
    </row>
    <row r="436" spans="1:5" ht="14.45" hidden="1" customHeight="1" x14ac:dyDescent="0.25">
      <c r="A436" s="96" t="s">
        <v>333</v>
      </c>
      <c r="B436" s="356">
        <v>0</v>
      </c>
      <c r="C436" s="423">
        <f>SUM(B436/B438)</f>
        <v>0</v>
      </c>
      <c r="D436" s="425"/>
      <c r="E436" s="425"/>
    </row>
    <row r="437" spans="1:5" ht="15" hidden="1" customHeight="1" thickBot="1" x14ac:dyDescent="0.3">
      <c r="A437" s="114" t="s">
        <v>174</v>
      </c>
      <c r="B437" s="358">
        <v>0</v>
      </c>
      <c r="C437" s="424">
        <f>SUM(B437/B438)</f>
        <v>0</v>
      </c>
      <c r="D437" s="425"/>
      <c r="E437" s="425"/>
    </row>
    <row r="438" spans="1:5" ht="15.6" hidden="1" customHeight="1" thickTop="1" thickBot="1" x14ac:dyDescent="0.3">
      <c r="A438" s="128" t="s">
        <v>26</v>
      </c>
      <c r="B438" s="210">
        <f>SUM(B431:B437)</f>
        <v>2899</v>
      </c>
      <c r="C438" s="750">
        <f>SUM(B438/B438)</f>
        <v>1</v>
      </c>
      <c r="D438" s="749"/>
      <c r="E438" s="749"/>
    </row>
    <row r="439" spans="1:5" ht="15" hidden="1" customHeight="1" thickBot="1" x14ac:dyDescent="0.3">
      <c r="A439" s="2025" t="s">
        <v>461</v>
      </c>
      <c r="B439" s="2026"/>
      <c r="C439" s="2026"/>
      <c r="D439" s="2026"/>
      <c r="E439" s="2027"/>
    </row>
    <row r="440" spans="1:5" ht="14.45" hidden="1" customHeight="1" x14ac:dyDescent="0.25">
      <c r="A440" s="661" t="s">
        <v>175</v>
      </c>
      <c r="B440" s="659">
        <v>1594</v>
      </c>
      <c r="C440" s="751">
        <v>0.54900000000000004</v>
      </c>
      <c r="D440" s="752"/>
      <c r="E440" s="752"/>
    </row>
    <row r="441" spans="1:5" ht="14.45" hidden="1" customHeight="1" x14ac:dyDescent="0.25">
      <c r="A441" s="96" t="s">
        <v>176</v>
      </c>
      <c r="B441" s="356">
        <v>95</v>
      </c>
      <c r="C441" s="337">
        <f>SUM(B441/B444)</f>
        <v>3.2769920662297343E-2</v>
      </c>
      <c r="D441" s="425"/>
      <c r="E441" s="425"/>
    </row>
    <row r="442" spans="1:5" ht="14.45" hidden="1" customHeight="1" x14ac:dyDescent="0.25">
      <c r="A442" s="96" t="s">
        <v>177</v>
      </c>
      <c r="B442" s="356">
        <v>1191</v>
      </c>
      <c r="C442" s="337">
        <f>SUM(B442/B444)</f>
        <v>0.41083132114522247</v>
      </c>
      <c r="D442" s="425"/>
      <c r="E442" s="425"/>
    </row>
    <row r="443" spans="1:5" ht="15" hidden="1" customHeight="1" thickBot="1" x14ac:dyDescent="0.3">
      <c r="A443" s="114" t="s">
        <v>178</v>
      </c>
      <c r="B443" s="358">
        <v>19</v>
      </c>
      <c r="C443" s="338">
        <f>SUM(B443/B444)</f>
        <v>6.5539841324594684E-3</v>
      </c>
      <c r="D443" s="425"/>
      <c r="E443" s="425"/>
    </row>
    <row r="444" spans="1:5" ht="15.6" hidden="1" customHeight="1" thickTop="1" thickBot="1" x14ac:dyDescent="0.3">
      <c r="A444" s="128" t="s">
        <v>26</v>
      </c>
      <c r="B444" s="210">
        <f>SUM(B440:B443)</f>
        <v>2899</v>
      </c>
      <c r="C444" s="748">
        <f>SUM(B444/B444)</f>
        <v>1</v>
      </c>
      <c r="D444" s="749"/>
      <c r="E444" s="749"/>
    </row>
    <row r="445" spans="1:5" ht="15" hidden="1" customHeight="1" thickBot="1" x14ac:dyDescent="0.3">
      <c r="A445" s="2025" t="s">
        <v>462</v>
      </c>
      <c r="B445" s="2026"/>
      <c r="C445" s="2026"/>
      <c r="D445" s="2026"/>
      <c r="E445" s="2027"/>
    </row>
    <row r="446" spans="1:5" ht="14.45" hidden="1" customHeight="1" x14ac:dyDescent="0.25">
      <c r="A446" s="661" t="s">
        <v>179</v>
      </c>
      <c r="B446" s="659">
        <v>1004</v>
      </c>
      <c r="C446" s="751">
        <f>SUM(B446/B449)</f>
        <v>0.3463263194204898</v>
      </c>
      <c r="D446" s="752"/>
      <c r="E446" s="752"/>
    </row>
    <row r="447" spans="1:5" ht="14.45" hidden="1" customHeight="1" x14ac:dyDescent="0.25">
      <c r="A447" s="96" t="s">
        <v>180</v>
      </c>
      <c r="B447" s="356">
        <v>1146</v>
      </c>
      <c r="C447" s="337">
        <v>0.39600000000000002</v>
      </c>
      <c r="D447" s="425"/>
      <c r="E447" s="425"/>
    </row>
    <row r="448" spans="1:5" ht="15" hidden="1" customHeight="1" thickBot="1" x14ac:dyDescent="0.3">
      <c r="A448" s="114" t="s">
        <v>181</v>
      </c>
      <c r="B448" s="358">
        <v>749</v>
      </c>
      <c r="C448" s="338">
        <f>SUM(B448/B449)</f>
        <v>0.25836495343221799</v>
      </c>
      <c r="D448" s="425"/>
      <c r="E448" s="425"/>
    </row>
    <row r="449" spans="1:5" ht="15.6" hidden="1" customHeight="1" thickTop="1" thickBot="1" x14ac:dyDescent="0.3">
      <c r="A449" s="35" t="s">
        <v>26</v>
      </c>
      <c r="B449" s="112">
        <f>SUM(B446:B448)</f>
        <v>2899</v>
      </c>
      <c r="C449" s="339">
        <f>SUM(B449/B449)</f>
        <v>1</v>
      </c>
      <c r="D449" s="425"/>
      <c r="E449" s="425"/>
    </row>
    <row r="450" spans="1:5" ht="15" hidden="1" customHeight="1" thickBot="1" x14ac:dyDescent="0.3"/>
    <row r="451" spans="1:5" ht="18.95" hidden="1" customHeight="1" thickBot="1" x14ac:dyDescent="0.35">
      <c r="A451" s="2087" t="s">
        <v>163</v>
      </c>
      <c r="B451" s="2088"/>
      <c r="C451" s="2088"/>
      <c r="D451" s="2088"/>
      <c r="E451" s="2089"/>
    </row>
    <row r="452" spans="1:5" ht="15.95" hidden="1" customHeight="1" thickBot="1" x14ac:dyDescent="0.3">
      <c r="A452" s="2266" t="s">
        <v>264</v>
      </c>
      <c r="B452" s="2267"/>
      <c r="C452" s="2267"/>
      <c r="D452" s="2267"/>
      <c r="E452" s="2268"/>
    </row>
    <row r="453" spans="1:5" ht="15" hidden="1" customHeight="1" thickBot="1" x14ac:dyDescent="0.3">
      <c r="A453" s="110"/>
      <c r="B453" s="2269" t="s">
        <v>161</v>
      </c>
      <c r="C453" s="2270"/>
      <c r="D453" s="2269" t="s">
        <v>162</v>
      </c>
      <c r="E453" s="2270"/>
    </row>
    <row r="454" spans="1:5" ht="15" hidden="1" customHeight="1" thickBot="1" x14ac:dyDescent="0.3">
      <c r="A454" s="141"/>
      <c r="B454" s="182" t="s">
        <v>142</v>
      </c>
      <c r="C454" s="181" t="s">
        <v>127</v>
      </c>
      <c r="D454" s="182" t="s">
        <v>142</v>
      </c>
      <c r="E454" s="181" t="s">
        <v>127</v>
      </c>
    </row>
    <row r="455" spans="1:5" ht="15" hidden="1" customHeight="1" thickBot="1" x14ac:dyDescent="0.3">
      <c r="A455" s="2123" t="s">
        <v>463</v>
      </c>
      <c r="B455" s="2028"/>
      <c r="C455" s="2028"/>
      <c r="D455" s="2028"/>
      <c r="E455" s="2128"/>
    </row>
    <row r="456" spans="1:5" ht="14.45" hidden="1" customHeight="1" x14ac:dyDescent="0.25">
      <c r="A456" s="95" t="s">
        <v>165</v>
      </c>
      <c r="B456" s="406">
        <v>144</v>
      </c>
      <c r="C456" s="614">
        <f>B456/B464</f>
        <v>5.2650822669104203E-2</v>
      </c>
      <c r="D456" s="406">
        <v>94</v>
      </c>
      <c r="E456" s="614">
        <f>D456/D464</f>
        <v>5.3991958644457209E-2</v>
      </c>
    </row>
    <row r="457" spans="1:5" ht="14.45" hidden="1" customHeight="1" x14ac:dyDescent="0.25">
      <c r="A457" s="2286" t="s">
        <v>337</v>
      </c>
      <c r="B457" s="2285">
        <v>1216</v>
      </c>
      <c r="C457" s="2273">
        <f>B457/B464</f>
        <v>0.44460694698354664</v>
      </c>
      <c r="D457" s="2143">
        <v>637</v>
      </c>
      <c r="E457" s="2273">
        <v>0.36699999999999999</v>
      </c>
    </row>
    <row r="458" spans="1:5" ht="14.45" hidden="1" customHeight="1" x14ac:dyDescent="0.25">
      <c r="A458" s="2287"/>
      <c r="B458" s="2285"/>
      <c r="C458" s="2274"/>
      <c r="D458" s="2144"/>
      <c r="E458" s="2274"/>
    </row>
    <row r="459" spans="1:5" ht="14.45" hidden="1" customHeight="1" x14ac:dyDescent="0.25">
      <c r="A459" s="96" t="s">
        <v>338</v>
      </c>
      <c r="B459" s="356">
        <v>422</v>
      </c>
      <c r="C459" s="357">
        <f>B459/B464</f>
        <v>0.15429616087751372</v>
      </c>
      <c r="D459" s="356">
        <v>281</v>
      </c>
      <c r="E459" s="357">
        <f>D459/D464</f>
        <v>0.1614014933946008</v>
      </c>
    </row>
    <row r="460" spans="1:5" ht="14.45" hidden="1" customHeight="1" x14ac:dyDescent="0.25">
      <c r="A460" s="96" t="s">
        <v>339</v>
      </c>
      <c r="B460" s="356">
        <v>582</v>
      </c>
      <c r="C460" s="357">
        <f>B460/B464</f>
        <v>0.21279707495429617</v>
      </c>
      <c r="D460" s="356">
        <v>413</v>
      </c>
      <c r="E460" s="357">
        <f>D460/D464</f>
        <v>0.23721998851234921</v>
      </c>
    </row>
    <row r="461" spans="1:5" ht="14.45" hidden="1" customHeight="1" x14ac:dyDescent="0.25">
      <c r="A461" s="2286" t="s">
        <v>342</v>
      </c>
      <c r="B461" s="2285">
        <v>370</v>
      </c>
      <c r="C461" s="2273">
        <f>B461/B464</f>
        <v>0.13528336380255943</v>
      </c>
      <c r="D461" s="2143">
        <v>314</v>
      </c>
      <c r="E461" s="2273">
        <f>D461/D464</f>
        <v>0.18035611717403791</v>
      </c>
    </row>
    <row r="462" spans="1:5" ht="14.45" hidden="1" customHeight="1" x14ac:dyDescent="0.25">
      <c r="A462" s="2287"/>
      <c r="B462" s="2285"/>
      <c r="C462" s="2274"/>
      <c r="D462" s="2144"/>
      <c r="E462" s="2274"/>
    </row>
    <row r="463" spans="1:5" ht="15" hidden="1" customHeight="1" thickBot="1" x14ac:dyDescent="0.3">
      <c r="A463" s="97" t="s">
        <v>117</v>
      </c>
      <c r="B463" s="358">
        <v>1</v>
      </c>
      <c r="C463" s="359">
        <f>B463/B464</f>
        <v>3.6563071297989033E-4</v>
      </c>
      <c r="D463" s="358">
        <v>2</v>
      </c>
      <c r="E463" s="359">
        <f>D463/D464</f>
        <v>1.1487650775416428E-3</v>
      </c>
    </row>
    <row r="464" spans="1:5" ht="15.6" hidden="1" customHeight="1" thickTop="1" thickBot="1" x14ac:dyDescent="0.3">
      <c r="A464" s="34" t="s">
        <v>164</v>
      </c>
      <c r="B464" s="360">
        <f>SUM(B456:B463)</f>
        <v>2735</v>
      </c>
      <c r="C464" s="615">
        <f>SUM(C456:C463)</f>
        <v>1</v>
      </c>
      <c r="D464" s="407">
        <f>SUM(D456:D463)</f>
        <v>1741</v>
      </c>
      <c r="E464" s="615">
        <f>SUM(E456:E463)</f>
        <v>1.0011183228029867</v>
      </c>
    </row>
    <row r="465" spans="1:5" ht="15" hidden="1" customHeight="1" thickBot="1" x14ac:dyDescent="0.3">
      <c r="A465" s="2281" t="s">
        <v>457</v>
      </c>
      <c r="B465" s="2029"/>
      <c r="C465" s="2029"/>
      <c r="D465" s="2029"/>
      <c r="E465" s="2282"/>
    </row>
    <row r="466" spans="1:5" ht="14.45" hidden="1" customHeight="1" x14ac:dyDescent="0.25">
      <c r="A466" s="95" t="s">
        <v>118</v>
      </c>
      <c r="B466" s="406">
        <v>446</v>
      </c>
      <c r="C466" s="616">
        <f>B466/B472</f>
        <v>0.16307129798903108</v>
      </c>
      <c r="D466" s="406">
        <v>285</v>
      </c>
      <c r="E466" s="616">
        <f>D466/D472</f>
        <v>0.1636990235496841</v>
      </c>
    </row>
    <row r="467" spans="1:5" ht="14.45" hidden="1" customHeight="1" x14ac:dyDescent="0.25">
      <c r="A467" s="96" t="s">
        <v>119</v>
      </c>
      <c r="B467" s="356">
        <v>163</v>
      </c>
      <c r="C467" s="617">
        <f>B467/B472</f>
        <v>5.9597806215722124E-2</v>
      </c>
      <c r="D467" s="356">
        <v>159</v>
      </c>
      <c r="E467" s="617">
        <f>D467/D472</f>
        <v>9.1326823664560602E-2</v>
      </c>
    </row>
    <row r="468" spans="1:5" ht="14.45" hidden="1" customHeight="1" x14ac:dyDescent="0.25">
      <c r="A468" s="96" t="s">
        <v>120</v>
      </c>
      <c r="B468" s="356">
        <v>30</v>
      </c>
      <c r="C468" s="617">
        <f>B468/B472</f>
        <v>1.0968921389396709E-2</v>
      </c>
      <c r="D468" s="356">
        <v>15</v>
      </c>
      <c r="E468" s="617">
        <f>D468/D472</f>
        <v>8.6157380815623207E-3</v>
      </c>
    </row>
    <row r="469" spans="1:5" ht="14.45" hidden="1" customHeight="1" x14ac:dyDescent="0.25">
      <c r="A469" s="96" t="s">
        <v>121</v>
      </c>
      <c r="B469" s="356">
        <v>944</v>
      </c>
      <c r="C469" s="617">
        <f>B469/B472</f>
        <v>0.34515539305301646</v>
      </c>
      <c r="D469" s="356">
        <v>569</v>
      </c>
      <c r="E469" s="617">
        <f>D469/D472</f>
        <v>0.32682366456059736</v>
      </c>
    </row>
    <row r="470" spans="1:5" ht="14.45" hidden="1" customHeight="1" x14ac:dyDescent="0.25">
      <c r="A470" s="96" t="s">
        <v>341</v>
      </c>
      <c r="B470" s="356">
        <v>952</v>
      </c>
      <c r="C470" s="617">
        <f>B470/B472</f>
        <v>0.34808043875685557</v>
      </c>
      <c r="D470" s="356">
        <v>628</v>
      </c>
      <c r="E470" s="617">
        <v>0.36</v>
      </c>
    </row>
    <row r="471" spans="1:5" ht="15" hidden="1" customHeight="1" thickBot="1" x14ac:dyDescent="0.3">
      <c r="A471" s="114" t="s">
        <v>123</v>
      </c>
      <c r="B471" s="358">
        <v>200</v>
      </c>
      <c r="C471" s="618">
        <f>B471/B472</f>
        <v>7.3126142595978064E-2</v>
      </c>
      <c r="D471" s="358">
        <v>85</v>
      </c>
      <c r="E471" s="618">
        <f>D471/D472</f>
        <v>4.8822515795519814E-2</v>
      </c>
    </row>
    <row r="472" spans="1:5" ht="15.6" hidden="1" customHeight="1" thickTop="1" thickBot="1" x14ac:dyDescent="0.3">
      <c r="A472" s="36" t="s">
        <v>166</v>
      </c>
      <c r="B472" s="360">
        <f>SUM(B466:B471)</f>
        <v>2735</v>
      </c>
      <c r="C472" s="615">
        <f>SUM(C466:C471)</f>
        <v>1</v>
      </c>
      <c r="D472" s="407">
        <f>SUM(D466:D471)</f>
        <v>1741</v>
      </c>
      <c r="E472" s="615">
        <f>SUM(E466:E471)</f>
        <v>0.99928776565192412</v>
      </c>
    </row>
    <row r="473" spans="1:5" ht="15" hidden="1" customHeight="1" thickBot="1" x14ac:dyDescent="0.3">
      <c r="A473" s="2281" t="s">
        <v>458</v>
      </c>
      <c r="B473" s="2029"/>
      <c r="C473" s="2029"/>
      <c r="D473" s="2029"/>
      <c r="E473" s="2282"/>
    </row>
    <row r="474" spans="1:5" ht="15" hidden="1" customHeight="1" thickBot="1" x14ac:dyDescent="0.3">
      <c r="A474" s="95" t="s">
        <v>334</v>
      </c>
      <c r="B474" s="2283" t="s">
        <v>432</v>
      </c>
      <c r="C474" s="2284"/>
      <c r="D474" s="798"/>
      <c r="E474" s="223"/>
    </row>
    <row r="475" spans="1:5" ht="14.45" hidden="1" customHeight="1" x14ac:dyDescent="0.25">
      <c r="A475" s="96" t="s">
        <v>330</v>
      </c>
      <c r="B475" s="2275">
        <v>1</v>
      </c>
      <c r="C475" s="2276"/>
      <c r="D475" s="799"/>
      <c r="E475" s="800"/>
    </row>
    <row r="476" spans="1:5" ht="15" hidden="1" customHeight="1" thickBot="1" x14ac:dyDescent="0.3">
      <c r="A476" s="745" t="s">
        <v>331</v>
      </c>
      <c r="B476" s="2277">
        <v>48</v>
      </c>
      <c r="C476" s="2278"/>
      <c r="D476" s="801"/>
      <c r="E476" s="802"/>
    </row>
    <row r="477" spans="1:5" ht="15" hidden="1" customHeight="1" thickBot="1" x14ac:dyDescent="0.3">
      <c r="A477" s="2025" t="s">
        <v>459</v>
      </c>
      <c r="B477" s="2026"/>
      <c r="C477" s="2026"/>
      <c r="D477" s="2026"/>
      <c r="E477" s="2027"/>
    </row>
    <row r="478" spans="1:5" ht="14.45" hidden="1" customHeight="1" x14ac:dyDescent="0.25">
      <c r="A478" s="104" t="s">
        <v>167</v>
      </c>
      <c r="B478" s="659">
        <v>2177</v>
      </c>
      <c r="C478" s="746">
        <f>B478/B481</f>
        <v>0.79597806215722122</v>
      </c>
      <c r="D478" s="659">
        <v>1097</v>
      </c>
      <c r="E478" s="746">
        <f>D478/D481</f>
        <v>0.63009764503159105</v>
      </c>
    </row>
    <row r="479" spans="1:5" ht="14.45" hidden="1" customHeight="1" x14ac:dyDescent="0.25">
      <c r="A479" s="99" t="s">
        <v>168</v>
      </c>
      <c r="B479" s="356">
        <v>44</v>
      </c>
      <c r="C479" s="357">
        <f>B479/B481</f>
        <v>1.6087751371115174E-2</v>
      </c>
      <c r="D479" s="356">
        <v>20</v>
      </c>
      <c r="E479" s="357">
        <f>D479/D481</f>
        <v>1.1487650775416428E-2</v>
      </c>
    </row>
    <row r="480" spans="1:5" ht="15" hidden="1" customHeight="1" thickBot="1" x14ac:dyDescent="0.3">
      <c r="A480" s="97" t="s">
        <v>169</v>
      </c>
      <c r="B480" s="358">
        <v>514</v>
      </c>
      <c r="C480" s="618">
        <f>B480/B481</f>
        <v>0.18793418647166363</v>
      </c>
      <c r="D480" s="358">
        <v>624</v>
      </c>
      <c r="E480" s="618">
        <v>0.35899999999999999</v>
      </c>
    </row>
    <row r="481" spans="1:5" ht="15.6" hidden="1" customHeight="1" thickTop="1" thickBot="1" x14ac:dyDescent="0.3">
      <c r="A481" s="126" t="s">
        <v>26</v>
      </c>
      <c r="B481" s="507">
        <f>SUM(B478:B480)</f>
        <v>2735</v>
      </c>
      <c r="C481" s="747">
        <f>SUM(C478:C480)</f>
        <v>1</v>
      </c>
      <c r="D481" s="507">
        <f>SUM(D478:D480)</f>
        <v>1741</v>
      </c>
      <c r="E481" s="747">
        <f>SUM(E478:E480)</f>
        <v>1.0005852958070074</v>
      </c>
    </row>
    <row r="482" spans="1:5" ht="15" hidden="1" customHeight="1" thickBot="1" x14ac:dyDescent="0.3">
      <c r="A482" s="2025" t="s">
        <v>460</v>
      </c>
      <c r="B482" s="2026"/>
      <c r="C482" s="2026"/>
      <c r="D482" s="2026"/>
      <c r="E482" s="2027"/>
    </row>
    <row r="483" spans="1:5" ht="14.45" hidden="1" customHeight="1" x14ac:dyDescent="0.25">
      <c r="A483" s="792" t="s">
        <v>170</v>
      </c>
      <c r="B483" s="790">
        <v>2550</v>
      </c>
      <c r="C483" s="753">
        <v>0.93200000000000005</v>
      </c>
      <c r="D483" s="752"/>
      <c r="E483" s="752"/>
    </row>
    <row r="484" spans="1:5" ht="14.45" hidden="1" customHeight="1" x14ac:dyDescent="0.25">
      <c r="A484" s="96" t="s">
        <v>171</v>
      </c>
      <c r="B484" s="791">
        <v>21</v>
      </c>
      <c r="C484" s="423">
        <f>B484/B490</f>
        <v>7.6782449725776962E-3</v>
      </c>
      <c r="D484" s="425"/>
      <c r="E484" s="425"/>
    </row>
    <row r="485" spans="1:5" ht="14.45" hidden="1" customHeight="1" x14ac:dyDescent="0.25">
      <c r="A485" s="96" t="s">
        <v>172</v>
      </c>
      <c r="B485" s="791">
        <v>48</v>
      </c>
      <c r="C485" s="423">
        <f>B485/B490</f>
        <v>1.7550274223034734E-2</v>
      </c>
      <c r="D485" s="425"/>
      <c r="E485" s="425"/>
    </row>
    <row r="486" spans="1:5" ht="14.45" hidden="1" customHeight="1" x14ac:dyDescent="0.25">
      <c r="A486" s="96" t="s">
        <v>173</v>
      </c>
      <c r="B486" s="791">
        <v>49</v>
      </c>
      <c r="C486" s="423">
        <f>B486/B490</f>
        <v>1.7915904936014627E-2</v>
      </c>
      <c r="D486" s="425"/>
      <c r="E486" s="425"/>
    </row>
    <row r="487" spans="1:5" ht="14.45" hidden="1" customHeight="1" x14ac:dyDescent="0.25">
      <c r="A487" s="96" t="s">
        <v>332</v>
      </c>
      <c r="B487" s="791">
        <v>37</v>
      </c>
      <c r="C487" s="423">
        <f>B487/B490</f>
        <v>1.3528336380255941E-2</v>
      </c>
      <c r="D487" s="425"/>
      <c r="E487" s="425"/>
    </row>
    <row r="488" spans="1:5" ht="14.45" hidden="1" customHeight="1" x14ac:dyDescent="0.25">
      <c r="A488" s="96" t="s">
        <v>333</v>
      </c>
      <c r="B488" s="791">
        <v>20</v>
      </c>
      <c r="C488" s="423">
        <f>B488/B490</f>
        <v>7.3126142595978062E-3</v>
      </c>
      <c r="D488" s="425"/>
      <c r="E488" s="425"/>
    </row>
    <row r="489" spans="1:5" ht="15" hidden="1" customHeight="1" thickBot="1" x14ac:dyDescent="0.3">
      <c r="A489" s="114" t="s">
        <v>174</v>
      </c>
      <c r="B489" s="358">
        <v>10</v>
      </c>
      <c r="C489" s="424">
        <v>3.0000000000000001E-3</v>
      </c>
      <c r="D489" s="425"/>
      <c r="E489" s="425"/>
    </row>
    <row r="490" spans="1:5" ht="15.6" hidden="1" customHeight="1" thickTop="1" thickBot="1" x14ac:dyDescent="0.3">
      <c r="A490" s="128" t="s">
        <v>26</v>
      </c>
      <c r="B490" s="210">
        <f>SUM(B483:B489)</f>
        <v>2735</v>
      </c>
      <c r="C490" s="750">
        <f>SUM(C483:C489)</f>
        <v>0.99898537477148086</v>
      </c>
      <c r="D490" s="749"/>
      <c r="E490" s="749"/>
    </row>
    <row r="491" spans="1:5" ht="15" hidden="1" customHeight="1" thickBot="1" x14ac:dyDescent="0.3">
      <c r="A491" s="2025" t="s">
        <v>461</v>
      </c>
      <c r="B491" s="2026"/>
      <c r="C491" s="2026"/>
      <c r="D491" s="2026"/>
      <c r="E491" s="2027"/>
    </row>
    <row r="492" spans="1:5" s="203" customFormat="1" ht="14.45" hidden="1" customHeight="1" x14ac:dyDescent="0.25">
      <c r="A492" s="792" t="s">
        <v>175</v>
      </c>
      <c r="B492" s="790">
        <v>1421</v>
      </c>
      <c r="C492" s="751">
        <v>0.51900000000000002</v>
      </c>
      <c r="D492" s="752"/>
      <c r="E492" s="752"/>
    </row>
    <row r="493" spans="1:5" ht="14.45" hidden="1" customHeight="1" x14ac:dyDescent="0.25">
      <c r="A493" s="96" t="s">
        <v>176</v>
      </c>
      <c r="B493" s="791">
        <v>82</v>
      </c>
      <c r="C493" s="337">
        <f>B493/B496</f>
        <v>2.9981718464351007E-2</v>
      </c>
      <c r="D493" s="425"/>
      <c r="E493" s="425"/>
    </row>
    <row r="494" spans="1:5" ht="14.45" hidden="1" customHeight="1" x14ac:dyDescent="0.25">
      <c r="A494" s="96" t="s">
        <v>177</v>
      </c>
      <c r="B494" s="791">
        <v>1224</v>
      </c>
      <c r="C494" s="337">
        <f>B494/B496</f>
        <v>0.44753199268738575</v>
      </c>
      <c r="D494" s="425"/>
      <c r="E494" s="425"/>
    </row>
    <row r="495" spans="1:5" ht="15" hidden="1" customHeight="1" thickBot="1" x14ac:dyDescent="0.3">
      <c r="A495" s="114" t="s">
        <v>178</v>
      </c>
      <c r="B495" s="358">
        <v>8</v>
      </c>
      <c r="C495" s="338">
        <f>B495/B496</f>
        <v>2.9250457038391227E-3</v>
      </c>
      <c r="D495" s="425"/>
      <c r="E495" s="425"/>
    </row>
    <row r="496" spans="1:5" ht="15.6" hidden="1" customHeight="1" thickTop="1" thickBot="1" x14ac:dyDescent="0.3">
      <c r="A496" s="128" t="s">
        <v>26</v>
      </c>
      <c r="B496" s="210">
        <f>SUM(B491:B495)</f>
        <v>2735</v>
      </c>
      <c r="C496" s="748">
        <f>SUM(C491:C495)</f>
        <v>0.99943875685557593</v>
      </c>
      <c r="D496" s="749"/>
      <c r="E496" s="749"/>
    </row>
    <row r="497" spans="1:5" ht="15" hidden="1" customHeight="1" thickBot="1" x14ac:dyDescent="0.3">
      <c r="A497" s="2025" t="s">
        <v>462</v>
      </c>
      <c r="B497" s="2026"/>
      <c r="C497" s="2026"/>
      <c r="D497" s="2026"/>
      <c r="E497" s="2027"/>
    </row>
    <row r="498" spans="1:5" ht="14.45" hidden="1" customHeight="1" x14ac:dyDescent="0.25">
      <c r="A498" s="792" t="s">
        <v>179</v>
      </c>
      <c r="B498" s="790">
        <v>1819</v>
      </c>
      <c r="C498" s="751">
        <f>B498/B501</f>
        <v>0.66508226691042049</v>
      </c>
      <c r="D498" s="752"/>
      <c r="E498" s="752"/>
    </row>
    <row r="499" spans="1:5" ht="14.45" hidden="1" customHeight="1" x14ac:dyDescent="0.25">
      <c r="A499" s="96" t="s">
        <v>180</v>
      </c>
      <c r="B499" s="791">
        <v>181</v>
      </c>
      <c r="C499" s="337">
        <f>B499/B501</f>
        <v>6.6179159049360142E-2</v>
      </c>
      <c r="D499" s="425"/>
      <c r="E499" s="425"/>
    </row>
    <row r="500" spans="1:5" ht="15" hidden="1" customHeight="1" thickBot="1" x14ac:dyDescent="0.3">
      <c r="A500" s="114" t="s">
        <v>181</v>
      </c>
      <c r="B500" s="358">
        <v>735</v>
      </c>
      <c r="C500" s="338">
        <f>B500/B501</f>
        <v>0.26873857404021939</v>
      </c>
      <c r="D500" s="425"/>
      <c r="E500" s="425"/>
    </row>
    <row r="501" spans="1:5" ht="15.6" hidden="1" customHeight="1" thickTop="1" thickBot="1" x14ac:dyDescent="0.3">
      <c r="A501" s="35" t="s">
        <v>26</v>
      </c>
      <c r="B501" s="112">
        <f>SUM(B498:B500)</f>
        <v>2735</v>
      </c>
      <c r="C501" s="339">
        <f>SUM(C498:C500)</f>
        <v>1</v>
      </c>
      <c r="D501" s="425"/>
      <c r="E501" s="425"/>
    </row>
    <row r="502" spans="1:5" ht="31.5" customHeight="1" x14ac:dyDescent="0.25">
      <c r="A502" s="2073" t="s">
        <v>340</v>
      </c>
      <c r="B502" s="2073"/>
      <c r="C502" s="2073"/>
      <c r="D502" s="2073"/>
      <c r="E502" s="2073"/>
    </row>
  </sheetData>
  <sheetProtection algorithmName="SHA-512" hashValue="InOJHV4HOlCUvoh1C2a4rIAqCIusPnEaNXipjtHPUaVLHpuGzqRuIvrvsX59RVz3/+3R3lCA0CAj83gRuHjEPA==" saltValue="w1h9kIOccvOmHmiWyd+t0g==" spinCount="100000" sheet="1" objects="1" scenarios="1"/>
  <mergeCells count="139">
    <mergeCell ref="A80:E80"/>
    <mergeCell ref="A89:E89"/>
    <mergeCell ref="A95:E95"/>
    <mergeCell ref="A52:E52"/>
    <mergeCell ref="B53:C53"/>
    <mergeCell ref="D53:E53"/>
    <mergeCell ref="A55:E55"/>
    <mergeCell ref="A65:E65"/>
    <mergeCell ref="A73:E73"/>
    <mergeCell ref="B74:C74"/>
    <mergeCell ref="D74:E74"/>
    <mergeCell ref="A75:E75"/>
    <mergeCell ref="A305:E305"/>
    <mergeCell ref="A223:E223"/>
    <mergeCell ref="A228:E228"/>
    <mergeCell ref="A237:E237"/>
    <mergeCell ref="A243:E243"/>
    <mergeCell ref="A25:E25"/>
    <mergeCell ref="A30:E30"/>
    <mergeCell ref="A39:E39"/>
    <mergeCell ref="A45:E45"/>
    <mergeCell ref="A203:E203"/>
    <mergeCell ref="A213:E213"/>
    <mergeCell ref="A221:E221"/>
    <mergeCell ref="B222:C222"/>
    <mergeCell ref="D222:E222"/>
    <mergeCell ref="A301:E301"/>
    <mergeCell ref="A302:E302"/>
    <mergeCell ref="B303:C303"/>
    <mergeCell ref="D303:E303"/>
    <mergeCell ref="A200:E200"/>
    <mergeCell ref="B201:C201"/>
    <mergeCell ref="D201:E201"/>
    <mergeCell ref="A149:E149"/>
    <mergeCell ref="B150:C150"/>
    <mergeCell ref="D150:E150"/>
    <mergeCell ref="A339:E339"/>
    <mergeCell ref="A345:E345"/>
    <mergeCell ref="A315:E315"/>
    <mergeCell ref="A323:E323"/>
    <mergeCell ref="B324:C324"/>
    <mergeCell ref="D324:E324"/>
    <mergeCell ref="A325:E325"/>
    <mergeCell ref="A423:E423"/>
    <mergeCell ref="B424:C424"/>
    <mergeCell ref="D424:E424"/>
    <mergeCell ref="A401:E401"/>
    <mergeCell ref="A402:E402"/>
    <mergeCell ref="B403:C403"/>
    <mergeCell ref="D403:E403"/>
    <mergeCell ref="A405:E405"/>
    <mergeCell ref="A415:E415"/>
    <mergeCell ref="D353:E353"/>
    <mergeCell ref="A355:E355"/>
    <mergeCell ref="A330:E330"/>
    <mergeCell ref="A425:E425"/>
    <mergeCell ref="A452:E452"/>
    <mergeCell ref="A451:E451"/>
    <mergeCell ref="A1:E1"/>
    <mergeCell ref="A2:E2"/>
    <mergeCell ref="B3:C3"/>
    <mergeCell ref="D3:E3"/>
    <mergeCell ref="A5:E5"/>
    <mergeCell ref="A15:E15"/>
    <mergeCell ref="A23:E23"/>
    <mergeCell ref="B24:C24"/>
    <mergeCell ref="D24:E24"/>
    <mergeCell ref="A365:E365"/>
    <mergeCell ref="A373:E373"/>
    <mergeCell ref="B374:C374"/>
    <mergeCell ref="D374:E374"/>
    <mergeCell ref="A375:E375"/>
    <mergeCell ref="A351:E351"/>
    <mergeCell ref="A352:E352"/>
    <mergeCell ref="B353:C353"/>
    <mergeCell ref="A199:E199"/>
    <mergeCell ref="A380:E380"/>
    <mergeCell ref="A389:E389"/>
    <mergeCell ref="A395:E395"/>
    <mergeCell ref="A439:E439"/>
    <mergeCell ref="A497:E497"/>
    <mergeCell ref="A445:E445"/>
    <mergeCell ref="A482:E482"/>
    <mergeCell ref="B474:C474"/>
    <mergeCell ref="A477:E477"/>
    <mergeCell ref="A473:E473"/>
    <mergeCell ref="B457:B458"/>
    <mergeCell ref="B461:B462"/>
    <mergeCell ref="D457:D458"/>
    <mergeCell ref="D461:D462"/>
    <mergeCell ref="A457:A458"/>
    <mergeCell ref="A461:A462"/>
    <mergeCell ref="B453:C453"/>
    <mergeCell ref="D453:E453"/>
    <mergeCell ref="A502:E502"/>
    <mergeCell ref="C457:C458"/>
    <mergeCell ref="C461:C462"/>
    <mergeCell ref="E457:E458"/>
    <mergeCell ref="E461:E462"/>
    <mergeCell ref="B475:C475"/>
    <mergeCell ref="B476:C476"/>
    <mergeCell ref="A491:E491"/>
    <mergeCell ref="A250:E250"/>
    <mergeCell ref="A251:E251"/>
    <mergeCell ref="B252:C252"/>
    <mergeCell ref="D252:E252"/>
    <mergeCell ref="A254:E254"/>
    <mergeCell ref="A279:E279"/>
    <mergeCell ref="A288:E288"/>
    <mergeCell ref="A294:E294"/>
    <mergeCell ref="A264:E264"/>
    <mergeCell ref="A272:E272"/>
    <mergeCell ref="B273:C273"/>
    <mergeCell ref="D273:E273"/>
    <mergeCell ref="A274:E274"/>
    <mergeCell ref="A455:E455"/>
    <mergeCell ref="A465:E465"/>
    <mergeCell ref="A430:E430"/>
    <mergeCell ref="A152:E152"/>
    <mergeCell ref="A162:E162"/>
    <mergeCell ref="A170:E170"/>
    <mergeCell ref="B171:C171"/>
    <mergeCell ref="D171:E171"/>
    <mergeCell ref="A172:E172"/>
    <mergeCell ref="A177:E177"/>
    <mergeCell ref="A186:E186"/>
    <mergeCell ref="A192:E192"/>
    <mergeCell ref="A128:E128"/>
    <mergeCell ref="A137:E137"/>
    <mergeCell ref="A143:E143"/>
    <mergeCell ref="A100:E100"/>
    <mergeCell ref="B101:C101"/>
    <mergeCell ref="D101:E101"/>
    <mergeCell ref="A103:E103"/>
    <mergeCell ref="A113:E113"/>
    <mergeCell ref="A121:E121"/>
    <mergeCell ref="B122:C122"/>
    <mergeCell ref="D122:E122"/>
    <mergeCell ref="A123:E123"/>
  </mergeCells>
  <printOptions horizontalCentered="1" verticalCentered="1"/>
  <pageMargins left="0.25" right="0.25" top="0.05" bottom="0" header="0.1" footer="0"/>
  <pageSetup scale="90" firstPageNumber="23" fitToHeight="2" orientation="portrait" useFirstPageNumber="1" r:id="rId1"/>
  <headerFooter>
    <oddHeader>&amp;L&amp;9
Semi-Annual Child Welfare Report&amp;C&amp;"-,Bold"&amp;14ARIZONA DEPARTMENT of CHILD SAFETY&amp;R&amp;9
January 01, 2021 through June 30, 2021</oddHeader>
    <oddFooter>&amp;CPage &amp;P</oddFooter>
  </headerFooter>
  <rowBreaks count="1" manualBreakCount="1">
    <brk id="449" max="16383" man="1"/>
  </rowBreaks>
  <ignoredErrors>
    <ignoredError sqref="C372 C364 C271" formula="1"/>
    <ignoredError sqref="C46:C49 C40:C44 C31:C38 C26:C29 C16:C22 E16:E22 E26:E29 C6:C14 E6:E1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332"/>
  <sheetViews>
    <sheetView showGridLines="0" zoomScaleNormal="100" workbookViewId="0">
      <selection activeCell="B73" sqref="B73"/>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2295" t="s">
        <v>185</v>
      </c>
      <c r="B1" s="2296"/>
      <c r="C1" s="2297"/>
      <c r="E1" s="29"/>
    </row>
    <row r="2" spans="1:5" s="1413" customFormat="1" ht="16.5" hidden="1" thickBot="1" x14ac:dyDescent="0.3">
      <c r="A2" s="2292" t="s">
        <v>851</v>
      </c>
      <c r="B2" s="2293"/>
      <c r="C2" s="2294"/>
    </row>
    <row r="3" spans="1:5" s="1413" customFormat="1" ht="15.75" hidden="1" thickBot="1" x14ac:dyDescent="0.3">
      <c r="A3" s="130"/>
      <c r="B3" s="131" t="s">
        <v>142</v>
      </c>
      <c r="C3" s="207" t="s">
        <v>747</v>
      </c>
    </row>
    <row r="4" spans="1:5" s="1413" customFormat="1" ht="15.75" hidden="1" thickBot="1" x14ac:dyDescent="0.3">
      <c r="A4" s="2025" t="s">
        <v>472</v>
      </c>
      <c r="B4" s="2026"/>
      <c r="C4" s="2027"/>
    </row>
    <row r="5" spans="1:5" s="1413" customFormat="1" hidden="1" x14ac:dyDescent="0.25">
      <c r="A5" s="1659" t="s">
        <v>391</v>
      </c>
      <c r="B5" s="1589"/>
      <c r="C5" s="340" t="e">
        <f>SUM(B5/B13)</f>
        <v>#DIV/0!</v>
      </c>
    </row>
    <row r="6" spans="1:5" s="1413" customFormat="1" hidden="1" x14ac:dyDescent="0.25">
      <c r="A6" s="96" t="s">
        <v>392</v>
      </c>
      <c r="B6" s="1534"/>
      <c r="C6" s="340" t="e">
        <f>SUM(B6/B13)</f>
        <v>#DIV/0!</v>
      </c>
    </row>
    <row r="7" spans="1:5" s="1413" customFormat="1" hidden="1" x14ac:dyDescent="0.25">
      <c r="A7" s="96" t="s">
        <v>327</v>
      </c>
      <c r="B7" s="1534"/>
      <c r="C7" s="340" t="e">
        <f>SUM(B7/B13)</f>
        <v>#DIV/0!</v>
      </c>
    </row>
    <row r="8" spans="1:5" s="1413" customFormat="1" hidden="1" x14ac:dyDescent="0.25">
      <c r="A8" s="96" t="s">
        <v>328</v>
      </c>
      <c r="B8" s="1534"/>
      <c r="C8" s="340" t="e">
        <f>SUM(B8/B13)</f>
        <v>#DIV/0!</v>
      </c>
    </row>
    <row r="9" spans="1:5" s="1413" customFormat="1" hidden="1" x14ac:dyDescent="0.25">
      <c r="A9" s="96" t="s">
        <v>329</v>
      </c>
      <c r="B9" s="1534"/>
      <c r="C9" s="340" t="e">
        <f>SUM(B9/B13)</f>
        <v>#DIV/0!</v>
      </c>
    </row>
    <row r="10" spans="1:5" s="1413" customFormat="1" hidden="1" x14ac:dyDescent="0.25">
      <c r="A10" s="96" t="s">
        <v>124</v>
      </c>
      <c r="B10" s="1534"/>
      <c r="C10" s="340" t="e">
        <f>SUM(B10/B13)</f>
        <v>#DIV/0!</v>
      </c>
    </row>
    <row r="11" spans="1:5" s="1413" customFormat="1" hidden="1" x14ac:dyDescent="0.25">
      <c r="A11" s="96" t="s">
        <v>125</v>
      </c>
      <c r="B11" s="1534"/>
      <c r="C11" s="340" t="e">
        <f>SUM(B11/B13)</f>
        <v>#DIV/0!</v>
      </c>
    </row>
    <row r="12" spans="1:5" s="1413" customFormat="1" ht="15.75" hidden="1" thickBot="1" x14ac:dyDescent="0.3">
      <c r="A12" s="97" t="s">
        <v>117</v>
      </c>
      <c r="B12" s="1535"/>
      <c r="C12" s="338" t="e">
        <f>SUM(B12/B13)</f>
        <v>#DIV/0!</v>
      </c>
    </row>
    <row r="13" spans="1:5" s="1413" customFormat="1" ht="16.5" hidden="1" thickTop="1" thickBot="1" x14ac:dyDescent="0.3">
      <c r="A13" s="129" t="s">
        <v>164</v>
      </c>
      <c r="B13" s="127">
        <f>SUM(B5:B12)</f>
        <v>0</v>
      </c>
      <c r="C13" s="208" t="e">
        <f>SUM(C5:C12)</f>
        <v>#DIV/0!</v>
      </c>
    </row>
    <row r="14" spans="1:5" s="1413" customFormat="1" ht="15.75" hidden="1" thickBot="1" x14ac:dyDescent="0.3">
      <c r="A14" s="2025" t="s">
        <v>473</v>
      </c>
      <c r="B14" s="2026"/>
      <c r="C14" s="2027"/>
    </row>
    <row r="15" spans="1:5" s="1413" customFormat="1" hidden="1" x14ac:dyDescent="0.25">
      <c r="A15" s="105" t="s">
        <v>118</v>
      </c>
      <c r="B15" s="1589"/>
      <c r="C15" s="340" t="e">
        <f>SUM(B15/B21)</f>
        <v>#DIV/0!</v>
      </c>
    </row>
    <row r="16" spans="1:5" s="1413" customFormat="1" hidden="1" x14ac:dyDescent="0.25">
      <c r="A16" s="102" t="s">
        <v>119</v>
      </c>
      <c r="B16" s="1534"/>
      <c r="C16" s="340" t="e">
        <f>SUM(B16/B21)</f>
        <v>#DIV/0!</v>
      </c>
    </row>
    <row r="17" spans="1:3" s="1413" customFormat="1" hidden="1" x14ac:dyDescent="0.25">
      <c r="A17" s="102" t="s">
        <v>120</v>
      </c>
      <c r="B17" s="1534"/>
      <c r="C17" s="340" t="e">
        <f>SUM(B17/B21)</f>
        <v>#DIV/0!</v>
      </c>
    </row>
    <row r="18" spans="1:3" s="1413" customFormat="1" hidden="1" x14ac:dyDescent="0.25">
      <c r="A18" s="102" t="s">
        <v>121</v>
      </c>
      <c r="B18" s="1534"/>
      <c r="C18" s="340" t="e">
        <f>SUM(B18/B21)</f>
        <v>#DIV/0!</v>
      </c>
    </row>
    <row r="19" spans="1:3" s="1413" customFormat="1" hidden="1" x14ac:dyDescent="0.25">
      <c r="A19" s="102" t="s">
        <v>341</v>
      </c>
      <c r="B19" s="1534"/>
      <c r="C19" s="340" t="e">
        <f>SUM(B19/B21)</f>
        <v>#DIV/0!</v>
      </c>
    </row>
    <row r="20" spans="1:3" s="1413" customFormat="1" ht="15.75" hidden="1" thickBot="1" x14ac:dyDescent="0.3">
      <c r="A20" s="103" t="s">
        <v>123</v>
      </c>
      <c r="B20" s="1535"/>
      <c r="C20" s="111" t="e">
        <f>SUM(B20/B21)</f>
        <v>#DIV/0!</v>
      </c>
    </row>
    <row r="21" spans="1:3" s="1413" customFormat="1" ht="16.5" hidden="1" thickTop="1" thickBot="1" x14ac:dyDescent="0.3">
      <c r="A21" s="128" t="s">
        <v>166</v>
      </c>
      <c r="B21" s="127">
        <f>SUM(B15:B20)</f>
        <v>0</v>
      </c>
      <c r="C21" s="208" t="e">
        <f>SUM(C15:C20)</f>
        <v>#DIV/0!</v>
      </c>
    </row>
    <row r="22" spans="1:3" s="1413" customFormat="1" ht="15.75" hidden="1" thickBot="1" x14ac:dyDescent="0.3">
      <c r="A22" s="2025" t="s">
        <v>748</v>
      </c>
      <c r="B22" s="2026"/>
      <c r="C22" s="2027"/>
    </row>
    <row r="23" spans="1:3" s="1413" customFormat="1" hidden="1" x14ac:dyDescent="0.25">
      <c r="A23" s="105" t="s">
        <v>175</v>
      </c>
      <c r="B23" s="1589"/>
      <c r="C23" s="340" t="e">
        <f>SUM(B23/B27)</f>
        <v>#DIV/0!</v>
      </c>
    </row>
    <row r="24" spans="1:3" s="1413" customFormat="1" hidden="1" x14ac:dyDescent="0.25">
      <c r="A24" s="102" t="s">
        <v>176</v>
      </c>
      <c r="B24" s="1534"/>
      <c r="C24" s="340" t="e">
        <f>SUM(B24/B27)</f>
        <v>#DIV/0!</v>
      </c>
    </row>
    <row r="25" spans="1:3" s="1413" customFormat="1" hidden="1" x14ac:dyDescent="0.25">
      <c r="A25" s="102" t="s">
        <v>177</v>
      </c>
      <c r="B25" s="1534"/>
      <c r="C25" s="340" t="e">
        <f>SUM(B25/B27)</f>
        <v>#DIV/0!</v>
      </c>
    </row>
    <row r="26" spans="1:3" s="1413" customFormat="1" ht="15.75" hidden="1" thickBot="1" x14ac:dyDescent="0.3">
      <c r="A26" s="103" t="s">
        <v>178</v>
      </c>
      <c r="B26" s="1535"/>
      <c r="C26" s="338" t="e">
        <f>SUM(B26/B27)</f>
        <v>#DIV/0!</v>
      </c>
    </row>
    <row r="27" spans="1:3" s="1413" customFormat="1" ht="16.5" hidden="1" thickTop="1" thickBot="1" x14ac:dyDescent="0.3">
      <c r="A27" s="128" t="s">
        <v>26</v>
      </c>
      <c r="B27" s="127">
        <f>SUM(B23:B26)</f>
        <v>0</v>
      </c>
      <c r="C27" s="208" t="e">
        <f>SUM(C23:C26)</f>
        <v>#DIV/0!</v>
      </c>
    </row>
    <row r="28" spans="1:3" s="1413" customFormat="1" ht="15.75" hidden="1" thickBot="1" x14ac:dyDescent="0.3">
      <c r="A28" s="2025" t="s">
        <v>750</v>
      </c>
      <c r="B28" s="2026"/>
      <c r="C28" s="2027"/>
    </row>
    <row r="29" spans="1:3" s="1413" customFormat="1" hidden="1" x14ac:dyDescent="0.25">
      <c r="A29" s="105" t="s">
        <v>179</v>
      </c>
      <c r="B29" s="1589"/>
      <c r="C29" s="340" t="e">
        <f>SUM(B29/B32)</f>
        <v>#DIV/0!</v>
      </c>
    </row>
    <row r="30" spans="1:3" s="1413" customFormat="1" hidden="1" x14ac:dyDescent="0.25">
      <c r="A30" s="102" t="s">
        <v>180</v>
      </c>
      <c r="B30" s="1534"/>
      <c r="C30" s="340" t="e">
        <f>SUM(B30/B32)</f>
        <v>#DIV/0!</v>
      </c>
    </row>
    <row r="31" spans="1:3" s="1413" customFormat="1" ht="15.75" hidden="1" thickBot="1" x14ac:dyDescent="0.3">
      <c r="A31" s="103" t="s">
        <v>181</v>
      </c>
      <c r="B31" s="1535"/>
      <c r="C31" s="338" t="e">
        <f>SUM(B31/B32)</f>
        <v>#DIV/0!</v>
      </c>
    </row>
    <row r="32" spans="1:3" s="1413" customFormat="1" ht="16.5" hidden="1" thickTop="1" thickBot="1" x14ac:dyDescent="0.3">
      <c r="A32" s="126" t="s">
        <v>26</v>
      </c>
      <c r="B32" s="127">
        <f>SUM(B29:B31)</f>
        <v>0</v>
      </c>
      <c r="C32" s="208" t="e">
        <f>SUM(C29:C31)</f>
        <v>#DIV/0!</v>
      </c>
    </row>
    <row r="33" spans="1:4" s="1413" customFormat="1" ht="15.75" hidden="1" thickBot="1" x14ac:dyDescent="0.3">
      <c r="A33" s="2025" t="s">
        <v>744</v>
      </c>
      <c r="B33" s="2026"/>
      <c r="C33" s="2027"/>
    </row>
    <row r="34" spans="1:4" s="1413" customFormat="1" hidden="1" x14ac:dyDescent="0.25">
      <c r="A34" s="1658" t="s">
        <v>464</v>
      </c>
      <c r="B34" s="1533"/>
      <c r="C34" s="333" t="e">
        <f>SUM(B34/B38)</f>
        <v>#DIV/0!</v>
      </c>
      <c r="D34" s="31"/>
    </row>
    <row r="35" spans="1:4" s="1413" customFormat="1" hidden="1" x14ac:dyDescent="0.25">
      <c r="A35" s="1658" t="s">
        <v>465</v>
      </c>
      <c r="B35" s="1534"/>
      <c r="C35" s="340" t="e">
        <f>SUM(B35/B38)</f>
        <v>#DIV/0!</v>
      </c>
    </row>
    <row r="36" spans="1:4" s="1413" customFormat="1" hidden="1" x14ac:dyDescent="0.25">
      <c r="A36" s="1658" t="s">
        <v>466</v>
      </c>
      <c r="B36" s="1534"/>
      <c r="C36" s="340" t="e">
        <f>SUM(B36/B38)</f>
        <v>#DIV/0!</v>
      </c>
    </row>
    <row r="37" spans="1:4" s="1413" customFormat="1" ht="15.75" hidden="1" thickBot="1" x14ac:dyDescent="0.3">
      <c r="A37" s="114" t="s">
        <v>467</v>
      </c>
      <c r="B37" s="1535"/>
      <c r="C37" s="335" t="e">
        <f>SUM(B37/B38)</f>
        <v>#DIV/0!</v>
      </c>
    </row>
    <row r="38" spans="1:4" s="1413" customFormat="1" ht="16.5" hidden="1" thickTop="1" thickBot="1" x14ac:dyDescent="0.3">
      <c r="A38" s="34" t="s">
        <v>26</v>
      </c>
      <c r="B38" s="122">
        <f>SUM(B34:B37)</f>
        <v>0</v>
      </c>
      <c r="C38" s="209" t="e">
        <f>SUM(C34:C37)</f>
        <v>#DIV/0!</v>
      </c>
    </row>
    <row r="39" spans="1:4" s="1413" customFormat="1" ht="16.5" thickBot="1" x14ac:dyDescent="0.3">
      <c r="A39" s="2292" t="s">
        <v>913</v>
      </c>
      <c r="B39" s="2293"/>
      <c r="C39" s="2294"/>
    </row>
    <row r="40" spans="1:4" s="1413" customFormat="1" ht="15.75" thickBot="1" x14ac:dyDescent="0.3">
      <c r="A40" s="130"/>
      <c r="B40" s="131" t="s">
        <v>142</v>
      </c>
      <c r="C40" s="207" t="s">
        <v>747</v>
      </c>
    </row>
    <row r="41" spans="1:4" s="1413" customFormat="1" ht="15.75" thickBot="1" x14ac:dyDescent="0.3">
      <c r="A41" s="2025" t="s">
        <v>472</v>
      </c>
      <c r="B41" s="2026"/>
      <c r="C41" s="2027"/>
    </row>
    <row r="42" spans="1:4" s="1413" customFormat="1" x14ac:dyDescent="0.25">
      <c r="A42" s="1799" t="s">
        <v>391</v>
      </c>
      <c r="B42" s="1867">
        <v>0</v>
      </c>
      <c r="C42" s="340">
        <f>SUM(B42/B50)</f>
        <v>0</v>
      </c>
    </row>
    <row r="43" spans="1:4" s="1413" customFormat="1" x14ac:dyDescent="0.25">
      <c r="A43" s="96" t="s">
        <v>392</v>
      </c>
      <c r="B43" s="1870">
        <v>0</v>
      </c>
      <c r="C43" s="340">
        <f>SUM(B43/B50)</f>
        <v>0</v>
      </c>
    </row>
    <row r="44" spans="1:4" s="1413" customFormat="1" x14ac:dyDescent="0.25">
      <c r="A44" s="96" t="s">
        <v>327</v>
      </c>
      <c r="B44" s="1870">
        <v>1</v>
      </c>
      <c r="C44" s="340">
        <f>SUM(B44/B50)</f>
        <v>0.25</v>
      </c>
    </row>
    <row r="45" spans="1:4" s="1413" customFormat="1" x14ac:dyDescent="0.25">
      <c r="A45" s="96" t="s">
        <v>328</v>
      </c>
      <c r="B45" s="1870">
        <v>1</v>
      </c>
      <c r="C45" s="340">
        <f>SUM(B45/B50)</f>
        <v>0.25</v>
      </c>
    </row>
    <row r="46" spans="1:4" s="1413" customFormat="1" x14ac:dyDescent="0.25">
      <c r="A46" s="96" t="s">
        <v>329</v>
      </c>
      <c r="B46" s="1870">
        <v>1</v>
      </c>
      <c r="C46" s="340">
        <f>SUM(B46/B50)</f>
        <v>0.25</v>
      </c>
    </row>
    <row r="47" spans="1:4" s="1413" customFormat="1" x14ac:dyDescent="0.25">
      <c r="A47" s="96" t="s">
        <v>124</v>
      </c>
      <c r="B47" s="1870">
        <v>1</v>
      </c>
      <c r="C47" s="340">
        <f>SUM(B47/B50)</f>
        <v>0.25</v>
      </c>
    </row>
    <row r="48" spans="1:4" s="1413" customFormat="1" x14ac:dyDescent="0.25">
      <c r="A48" s="96" t="s">
        <v>125</v>
      </c>
      <c r="B48" s="1870">
        <v>0</v>
      </c>
      <c r="C48" s="340">
        <f>SUM(B48/B50)</f>
        <v>0</v>
      </c>
    </row>
    <row r="49" spans="1:3" s="1413" customFormat="1" ht="15.75" thickBot="1" x14ac:dyDescent="0.3">
      <c r="A49" s="97" t="s">
        <v>117</v>
      </c>
      <c r="B49" s="358">
        <v>0</v>
      </c>
      <c r="C49" s="338">
        <f>SUM(B49/B50)</f>
        <v>0</v>
      </c>
    </row>
    <row r="50" spans="1:3" s="1413" customFormat="1" ht="16.5" thickTop="1" thickBot="1" x14ac:dyDescent="0.3">
      <c r="A50" s="129" t="s">
        <v>164</v>
      </c>
      <c r="B50" s="127">
        <f>SUM(B42:B49)</f>
        <v>4</v>
      </c>
      <c r="C50" s="208">
        <f>SUM(C42:C49)</f>
        <v>1</v>
      </c>
    </row>
    <row r="51" spans="1:3" s="1413" customFormat="1" ht="15.75" thickBot="1" x14ac:dyDescent="0.3">
      <c r="A51" s="2025" t="s">
        <v>473</v>
      </c>
      <c r="B51" s="2026"/>
      <c r="C51" s="2027"/>
    </row>
    <row r="52" spans="1:3" s="1413" customFormat="1" x14ac:dyDescent="0.25">
      <c r="A52" s="105" t="s">
        <v>118</v>
      </c>
      <c r="B52" s="1867">
        <v>1</v>
      </c>
      <c r="C52" s="340">
        <f>SUM(B52/B58)</f>
        <v>0.25</v>
      </c>
    </row>
    <row r="53" spans="1:3" s="1413" customFormat="1" x14ac:dyDescent="0.25">
      <c r="A53" s="102" t="s">
        <v>119</v>
      </c>
      <c r="B53" s="1870">
        <v>1</v>
      </c>
      <c r="C53" s="340">
        <f>SUM(B53/B58)</f>
        <v>0.25</v>
      </c>
    </row>
    <row r="54" spans="1:3" s="1413" customFormat="1" x14ac:dyDescent="0.25">
      <c r="A54" s="102" t="s">
        <v>120</v>
      </c>
      <c r="B54" s="1870">
        <v>0</v>
      </c>
      <c r="C54" s="340">
        <f>SUM(B54/B58)</f>
        <v>0</v>
      </c>
    </row>
    <row r="55" spans="1:3" s="1413" customFormat="1" x14ac:dyDescent="0.25">
      <c r="A55" s="102" t="s">
        <v>121</v>
      </c>
      <c r="B55" s="1870">
        <v>0</v>
      </c>
      <c r="C55" s="340">
        <f>SUM(B55/B58)</f>
        <v>0</v>
      </c>
    </row>
    <row r="56" spans="1:3" s="1413" customFormat="1" x14ac:dyDescent="0.25">
      <c r="A56" s="102" t="s">
        <v>341</v>
      </c>
      <c r="B56" s="1870">
        <v>2</v>
      </c>
      <c r="C56" s="340">
        <f>SUM(B56/B58)</f>
        <v>0.5</v>
      </c>
    </row>
    <row r="57" spans="1:3" s="1413" customFormat="1" ht="15.75" thickBot="1" x14ac:dyDescent="0.3">
      <c r="A57" s="103" t="s">
        <v>123</v>
      </c>
      <c r="B57" s="358">
        <v>0</v>
      </c>
      <c r="C57" s="111">
        <f>SUM(B57/B58)</f>
        <v>0</v>
      </c>
    </row>
    <row r="58" spans="1:3" s="1413" customFormat="1" ht="16.5" thickTop="1" thickBot="1" x14ac:dyDescent="0.3">
      <c r="A58" s="128" t="s">
        <v>166</v>
      </c>
      <c r="B58" s="127">
        <f>SUM(B52:B57)</f>
        <v>4</v>
      </c>
      <c r="C58" s="208">
        <f>SUM(C52:C57)</f>
        <v>1</v>
      </c>
    </row>
    <row r="59" spans="1:3" s="1413" customFormat="1" ht="15.75" thickBot="1" x14ac:dyDescent="0.3">
      <c r="A59" s="2025" t="s">
        <v>748</v>
      </c>
      <c r="B59" s="2026"/>
      <c r="C59" s="2027"/>
    </row>
    <row r="60" spans="1:3" s="1413" customFormat="1" x14ac:dyDescent="0.25">
      <c r="A60" s="105" t="s">
        <v>175</v>
      </c>
      <c r="B60" s="1867">
        <v>2</v>
      </c>
      <c r="C60" s="340">
        <f>SUM(B60/B64)</f>
        <v>0.5</v>
      </c>
    </row>
    <row r="61" spans="1:3" s="1413" customFormat="1" x14ac:dyDescent="0.25">
      <c r="A61" s="102" t="s">
        <v>176</v>
      </c>
      <c r="B61" s="1870">
        <v>1</v>
      </c>
      <c r="C61" s="340">
        <f>SUM(B61/B64)</f>
        <v>0.25</v>
      </c>
    </row>
    <row r="62" spans="1:3" s="1413" customFormat="1" x14ac:dyDescent="0.25">
      <c r="A62" s="102" t="s">
        <v>177</v>
      </c>
      <c r="B62" s="1870">
        <v>1</v>
      </c>
      <c r="C62" s="340">
        <f>SUM(B62/B64)</f>
        <v>0.25</v>
      </c>
    </row>
    <row r="63" spans="1:3" s="1413" customFormat="1" ht="15.75" thickBot="1" x14ac:dyDescent="0.3">
      <c r="A63" s="103" t="s">
        <v>178</v>
      </c>
      <c r="B63" s="358">
        <v>0</v>
      </c>
      <c r="C63" s="338">
        <f>SUM(B63/B64)</f>
        <v>0</v>
      </c>
    </row>
    <row r="64" spans="1:3" s="1413" customFormat="1" ht="16.5" thickTop="1" thickBot="1" x14ac:dyDescent="0.3">
      <c r="A64" s="128" t="s">
        <v>26</v>
      </c>
      <c r="B64" s="127">
        <f>SUM(B60:B63)</f>
        <v>4</v>
      </c>
      <c r="C64" s="208">
        <f>SUM(C60:C63)</f>
        <v>1</v>
      </c>
    </row>
    <row r="65" spans="1:3" s="1413" customFormat="1" ht="15.75" thickBot="1" x14ac:dyDescent="0.3">
      <c r="A65" s="2025" t="s">
        <v>750</v>
      </c>
      <c r="B65" s="2026"/>
      <c r="C65" s="2027"/>
    </row>
    <row r="66" spans="1:3" s="1413" customFormat="1" x14ac:dyDescent="0.25">
      <c r="A66" s="105" t="s">
        <v>179</v>
      </c>
      <c r="B66" s="1867">
        <v>0</v>
      </c>
      <c r="C66" s="340">
        <f>SUM(B66/B69)</f>
        <v>0</v>
      </c>
    </row>
    <row r="67" spans="1:3" s="1413" customFormat="1" x14ac:dyDescent="0.25">
      <c r="A67" s="102" t="s">
        <v>180</v>
      </c>
      <c r="B67" s="1870">
        <v>0</v>
      </c>
      <c r="C67" s="340">
        <f>SUM(B67/B69)</f>
        <v>0</v>
      </c>
    </row>
    <row r="68" spans="1:3" s="1413" customFormat="1" ht="15.75" thickBot="1" x14ac:dyDescent="0.3">
      <c r="A68" s="103" t="s">
        <v>181</v>
      </c>
      <c r="B68" s="358">
        <v>4</v>
      </c>
      <c r="C68" s="338">
        <f>SUM(B68/B69)</f>
        <v>1</v>
      </c>
    </row>
    <row r="69" spans="1:3" s="1413" customFormat="1" ht="16.5" thickTop="1" thickBot="1" x14ac:dyDescent="0.3">
      <c r="A69" s="126" t="s">
        <v>26</v>
      </c>
      <c r="B69" s="127">
        <f>SUM(B66:B68)</f>
        <v>4</v>
      </c>
      <c r="C69" s="208">
        <f>SUM(C66:C68)</f>
        <v>1</v>
      </c>
    </row>
    <row r="70" spans="1:3" s="1413" customFormat="1" ht="15.75" thickBot="1" x14ac:dyDescent="0.3">
      <c r="A70" s="2025" t="s">
        <v>744</v>
      </c>
      <c r="B70" s="2026"/>
      <c r="C70" s="2027"/>
    </row>
    <row r="71" spans="1:3" s="1413" customFormat="1" x14ac:dyDescent="0.25">
      <c r="A71" s="1798" t="s">
        <v>465</v>
      </c>
      <c r="B71" s="1870">
        <v>2</v>
      </c>
      <c r="C71" s="340">
        <f>SUM(B71/B74)</f>
        <v>0.5</v>
      </c>
    </row>
    <row r="72" spans="1:3" s="1413" customFormat="1" x14ac:dyDescent="0.25">
      <c r="A72" s="1798" t="s">
        <v>937</v>
      </c>
      <c r="B72" s="1870">
        <v>1</v>
      </c>
      <c r="C72" s="340">
        <f>SUM(B72/B74)</f>
        <v>0.25</v>
      </c>
    </row>
    <row r="73" spans="1:3" s="1413" customFormat="1" ht="15.75" thickBot="1" x14ac:dyDescent="0.3">
      <c r="A73" s="114" t="s">
        <v>467</v>
      </c>
      <c r="B73" s="358">
        <v>1</v>
      </c>
      <c r="C73" s="335">
        <f>SUM(B73/B74)</f>
        <v>0.25</v>
      </c>
    </row>
    <row r="74" spans="1:3" s="1413" customFormat="1" ht="16.5" thickTop="1" thickBot="1" x14ac:dyDescent="0.3">
      <c r="A74" s="34" t="s">
        <v>26</v>
      </c>
      <c r="B74" s="122">
        <f>SUM(B71:B73)</f>
        <v>4</v>
      </c>
      <c r="C74" s="209">
        <f>SUM(C71:C73)</f>
        <v>1</v>
      </c>
    </row>
    <row r="75" spans="1:3" s="203" customFormat="1" ht="16.5" hidden="1" thickBot="1" x14ac:dyDescent="0.3">
      <c r="A75" s="2292" t="s">
        <v>833</v>
      </c>
      <c r="B75" s="2293"/>
      <c r="C75" s="2294"/>
    </row>
    <row r="76" spans="1:3" s="203" customFormat="1" ht="15.75" hidden="1" thickBot="1" x14ac:dyDescent="0.3">
      <c r="A76" s="130"/>
      <c r="B76" s="131" t="s">
        <v>142</v>
      </c>
      <c r="C76" s="207" t="s">
        <v>747</v>
      </c>
    </row>
    <row r="77" spans="1:3" s="203" customFormat="1" ht="15.75" hidden="1" thickBot="1" x14ac:dyDescent="0.3">
      <c r="A77" s="2025" t="s">
        <v>472</v>
      </c>
      <c r="B77" s="2026"/>
      <c r="C77" s="2027"/>
    </row>
    <row r="78" spans="1:3" s="203" customFormat="1" hidden="1" x14ac:dyDescent="0.25">
      <c r="A78" s="814" t="s">
        <v>391</v>
      </c>
      <c r="B78" s="1723">
        <v>0</v>
      </c>
      <c r="C78" s="340">
        <f>SUM(B78/B86)</f>
        <v>0</v>
      </c>
    </row>
    <row r="79" spans="1:3" s="203" customFormat="1" hidden="1" x14ac:dyDescent="0.25">
      <c r="A79" s="96" t="s">
        <v>392</v>
      </c>
      <c r="B79" s="1728">
        <v>0</v>
      </c>
      <c r="C79" s="340">
        <f>SUM(B79/B86)</f>
        <v>0</v>
      </c>
    </row>
    <row r="80" spans="1:3" s="203" customFormat="1" hidden="1" x14ac:dyDescent="0.25">
      <c r="A80" s="96" t="s">
        <v>327</v>
      </c>
      <c r="B80" s="1728">
        <v>0</v>
      </c>
      <c r="C80" s="340">
        <f>SUM(B80/B86)</f>
        <v>0</v>
      </c>
    </row>
    <row r="81" spans="1:3" s="203" customFormat="1" hidden="1" x14ac:dyDescent="0.25">
      <c r="A81" s="96" t="s">
        <v>328</v>
      </c>
      <c r="B81" s="1728">
        <v>1</v>
      </c>
      <c r="C81" s="340">
        <f>SUM(B81/B86)</f>
        <v>0.25</v>
      </c>
    </row>
    <row r="82" spans="1:3" s="203" customFormat="1" hidden="1" x14ac:dyDescent="0.25">
      <c r="A82" s="96" t="s">
        <v>329</v>
      </c>
      <c r="B82" s="1728">
        <v>1</v>
      </c>
      <c r="C82" s="340">
        <f>SUM(B82/B86)</f>
        <v>0.25</v>
      </c>
    </row>
    <row r="83" spans="1:3" s="203" customFormat="1" hidden="1" x14ac:dyDescent="0.25">
      <c r="A83" s="96" t="s">
        <v>124</v>
      </c>
      <c r="B83" s="1728">
        <v>2</v>
      </c>
      <c r="C83" s="340">
        <f>SUM(B83/B86)</f>
        <v>0.5</v>
      </c>
    </row>
    <row r="84" spans="1:3" s="203" customFormat="1" hidden="1" x14ac:dyDescent="0.25">
      <c r="A84" s="96" t="s">
        <v>125</v>
      </c>
      <c r="B84" s="1728">
        <v>0</v>
      </c>
      <c r="C84" s="340">
        <f>SUM(B84/B86)</f>
        <v>0</v>
      </c>
    </row>
    <row r="85" spans="1:3" s="203" customFormat="1" ht="15.75" hidden="1" thickBot="1" x14ac:dyDescent="0.3">
      <c r="A85" s="97" t="s">
        <v>117</v>
      </c>
      <c r="B85" s="358">
        <v>0</v>
      </c>
      <c r="C85" s="338">
        <f>SUM(B85/B86)</f>
        <v>0</v>
      </c>
    </row>
    <row r="86" spans="1:3" s="203" customFormat="1" ht="16.5" hidden="1" thickTop="1" thickBot="1" x14ac:dyDescent="0.3">
      <c r="A86" s="129" t="s">
        <v>164</v>
      </c>
      <c r="B86" s="127">
        <f>SUM(B78:B85)</f>
        <v>4</v>
      </c>
      <c r="C86" s="208">
        <f>SUM(C78:C85)</f>
        <v>1</v>
      </c>
    </row>
    <row r="87" spans="1:3" s="203" customFormat="1" ht="15.75" hidden="1" thickBot="1" x14ac:dyDescent="0.3">
      <c r="A87" s="2025" t="s">
        <v>473</v>
      </c>
      <c r="B87" s="2026"/>
      <c r="C87" s="2027"/>
    </row>
    <row r="88" spans="1:3" s="203" customFormat="1" hidden="1" x14ac:dyDescent="0.25">
      <c r="A88" s="105" t="s">
        <v>118</v>
      </c>
      <c r="B88" s="1723">
        <v>2</v>
      </c>
      <c r="C88" s="340">
        <f>SUM(B88/B94)</f>
        <v>0.5</v>
      </c>
    </row>
    <row r="89" spans="1:3" s="203" customFormat="1" hidden="1" x14ac:dyDescent="0.25">
      <c r="A89" s="102" t="s">
        <v>119</v>
      </c>
      <c r="B89" s="1728">
        <v>2</v>
      </c>
      <c r="C89" s="340">
        <f>SUM(B89/B94)</f>
        <v>0.5</v>
      </c>
    </row>
    <row r="90" spans="1:3" s="203" customFormat="1" hidden="1" x14ac:dyDescent="0.25">
      <c r="A90" s="102" t="s">
        <v>120</v>
      </c>
      <c r="B90" s="1728">
        <v>0</v>
      </c>
      <c r="C90" s="340">
        <f>SUM(B90/B94)</f>
        <v>0</v>
      </c>
    </row>
    <row r="91" spans="1:3" s="203" customFormat="1" hidden="1" x14ac:dyDescent="0.25">
      <c r="A91" s="102" t="s">
        <v>121</v>
      </c>
      <c r="B91" s="1728">
        <v>0</v>
      </c>
      <c r="C91" s="340">
        <f>SUM(B91/B94)</f>
        <v>0</v>
      </c>
    </row>
    <row r="92" spans="1:3" s="203" customFormat="1" hidden="1" x14ac:dyDescent="0.25">
      <c r="A92" s="102" t="s">
        <v>341</v>
      </c>
      <c r="B92" s="1728">
        <v>0</v>
      </c>
      <c r="C92" s="340">
        <f>SUM(B92/B94)</f>
        <v>0</v>
      </c>
    </row>
    <row r="93" spans="1:3" s="203" customFormat="1" ht="15.75" hidden="1" thickBot="1" x14ac:dyDescent="0.3">
      <c r="A93" s="103" t="s">
        <v>123</v>
      </c>
      <c r="B93" s="358">
        <v>0</v>
      </c>
      <c r="C93" s="111">
        <f>SUM(B93/B94)</f>
        <v>0</v>
      </c>
    </row>
    <row r="94" spans="1:3" s="203" customFormat="1" ht="16.5" hidden="1" thickTop="1" thickBot="1" x14ac:dyDescent="0.3">
      <c r="A94" s="128" t="s">
        <v>166</v>
      </c>
      <c r="B94" s="127">
        <f>SUM(B88:B93)</f>
        <v>4</v>
      </c>
      <c r="C94" s="208">
        <f>SUM(C88:C93)</f>
        <v>1</v>
      </c>
    </row>
    <row r="95" spans="1:3" s="203" customFormat="1" ht="15.75" hidden="1" thickBot="1" x14ac:dyDescent="0.3">
      <c r="A95" s="2025" t="s">
        <v>748</v>
      </c>
      <c r="B95" s="2026"/>
      <c r="C95" s="2027"/>
    </row>
    <row r="96" spans="1:3" s="203" customFormat="1" hidden="1" x14ac:dyDescent="0.25">
      <c r="A96" s="105" t="s">
        <v>175</v>
      </c>
      <c r="B96" s="1723">
        <v>2</v>
      </c>
      <c r="C96" s="340">
        <f>SUM(B96/B100)</f>
        <v>0.5</v>
      </c>
    </row>
    <row r="97" spans="1:4" s="203" customFormat="1" hidden="1" x14ac:dyDescent="0.25">
      <c r="A97" s="102" t="s">
        <v>176</v>
      </c>
      <c r="B97" s="1728">
        <v>0</v>
      </c>
      <c r="C97" s="340">
        <f>SUM(B97/B100)</f>
        <v>0</v>
      </c>
    </row>
    <row r="98" spans="1:4" s="203" customFormat="1" hidden="1" x14ac:dyDescent="0.25">
      <c r="A98" s="102" t="s">
        <v>177</v>
      </c>
      <c r="B98" s="1728">
        <v>2</v>
      </c>
      <c r="C98" s="340">
        <f>SUM(B98/B100)</f>
        <v>0.5</v>
      </c>
    </row>
    <row r="99" spans="1:4" s="203" customFormat="1" ht="15.75" hidden="1" thickBot="1" x14ac:dyDescent="0.3">
      <c r="A99" s="103" t="s">
        <v>178</v>
      </c>
      <c r="B99" s="358">
        <v>0</v>
      </c>
      <c r="C99" s="338">
        <f>SUM(B99/B100)</f>
        <v>0</v>
      </c>
    </row>
    <row r="100" spans="1:4" s="203" customFormat="1" ht="16.5" hidden="1" thickTop="1" thickBot="1" x14ac:dyDescent="0.3">
      <c r="A100" s="128" t="s">
        <v>26</v>
      </c>
      <c r="B100" s="127">
        <f>SUM(B96:B99)</f>
        <v>4</v>
      </c>
      <c r="C100" s="208">
        <f>SUM(C96:C99)</f>
        <v>1</v>
      </c>
    </row>
    <row r="101" spans="1:4" s="203" customFormat="1" ht="15.75" hidden="1" thickBot="1" x14ac:dyDescent="0.3">
      <c r="A101" s="2025" t="s">
        <v>750</v>
      </c>
      <c r="B101" s="2026"/>
      <c r="C101" s="2027"/>
    </row>
    <row r="102" spans="1:4" s="203" customFormat="1" hidden="1" x14ac:dyDescent="0.25">
      <c r="A102" s="105" t="s">
        <v>179</v>
      </c>
      <c r="B102" s="1723">
        <v>1</v>
      </c>
      <c r="C102" s="340">
        <f>SUM(B102/B105)</f>
        <v>0.25</v>
      </c>
    </row>
    <row r="103" spans="1:4" s="203" customFormat="1" hidden="1" x14ac:dyDescent="0.25">
      <c r="A103" s="102" t="s">
        <v>180</v>
      </c>
      <c r="B103" s="1728">
        <v>0</v>
      </c>
      <c r="C103" s="340">
        <f>SUM(B103/B105)</f>
        <v>0</v>
      </c>
    </row>
    <row r="104" spans="1:4" s="203" customFormat="1" ht="15.75" hidden="1" thickBot="1" x14ac:dyDescent="0.3">
      <c r="A104" s="103" t="s">
        <v>181</v>
      </c>
      <c r="B104" s="358">
        <v>3</v>
      </c>
      <c r="C104" s="338">
        <f>SUM(B104/B105)</f>
        <v>0.75</v>
      </c>
    </row>
    <row r="105" spans="1:4" s="203" customFormat="1" ht="16.5" hidden="1" thickTop="1" thickBot="1" x14ac:dyDescent="0.3">
      <c r="A105" s="126" t="s">
        <v>26</v>
      </c>
      <c r="B105" s="127">
        <f>SUM(B102:B104)</f>
        <v>4</v>
      </c>
      <c r="C105" s="208">
        <f>SUM(C102:C104)</f>
        <v>1</v>
      </c>
    </row>
    <row r="106" spans="1:4" s="203" customFormat="1" ht="15.75" hidden="1" thickBot="1" x14ac:dyDescent="0.3">
      <c r="A106" s="2025" t="s">
        <v>744</v>
      </c>
      <c r="B106" s="2026"/>
      <c r="C106" s="2027"/>
    </row>
    <row r="107" spans="1:4" s="203" customFormat="1" hidden="1" x14ac:dyDescent="0.25">
      <c r="A107" s="813" t="s">
        <v>866</v>
      </c>
      <c r="B107" s="406">
        <v>3</v>
      </c>
      <c r="C107" s="333">
        <f>SUM(B107/B109)</f>
        <v>0.75</v>
      </c>
      <c r="D107" s="31"/>
    </row>
    <row r="108" spans="1:4" s="203" customFormat="1" ht="15.75" hidden="1" thickBot="1" x14ac:dyDescent="0.3">
      <c r="A108" s="114" t="s">
        <v>467</v>
      </c>
      <c r="B108" s="358">
        <v>1</v>
      </c>
      <c r="C108" s="335">
        <f>SUM(B108/B109)</f>
        <v>0.25</v>
      </c>
    </row>
    <row r="109" spans="1:4" s="203" customFormat="1" ht="16.5" hidden="1" thickTop="1" thickBot="1" x14ac:dyDescent="0.3">
      <c r="A109" s="34" t="s">
        <v>26</v>
      </c>
      <c r="B109" s="122">
        <f>SUM(B107:B108)</f>
        <v>4</v>
      </c>
      <c r="C109" s="209">
        <f>SUM(C107:C108)</f>
        <v>1</v>
      </c>
    </row>
    <row r="110" spans="1:4" s="1413" customFormat="1" ht="16.5" hidden="1" thickBot="1" x14ac:dyDescent="0.3">
      <c r="A110" s="2292" t="s">
        <v>769</v>
      </c>
      <c r="B110" s="2293"/>
      <c r="C110" s="2294"/>
    </row>
    <row r="111" spans="1:4" s="1413" customFormat="1" ht="15.75" hidden="1" thickBot="1" x14ac:dyDescent="0.3">
      <c r="A111" s="130"/>
      <c r="B111" s="131" t="s">
        <v>142</v>
      </c>
      <c r="C111" s="207" t="s">
        <v>747</v>
      </c>
    </row>
    <row r="112" spans="1:4" s="1413" customFormat="1" ht="15.75" hidden="1" thickBot="1" x14ac:dyDescent="0.3">
      <c r="A112" s="2025" t="s">
        <v>472</v>
      </c>
      <c r="B112" s="2026"/>
      <c r="C112" s="2027"/>
    </row>
    <row r="113" spans="1:3" s="1413" customFormat="1" hidden="1" x14ac:dyDescent="0.25">
      <c r="A113" s="1539" t="s">
        <v>391</v>
      </c>
      <c r="B113" s="1618">
        <v>0</v>
      </c>
      <c r="C113" s="340">
        <f>SUM(B113/B121)</f>
        <v>0</v>
      </c>
    </row>
    <row r="114" spans="1:3" s="1413" customFormat="1" hidden="1" x14ac:dyDescent="0.25">
      <c r="A114" s="96" t="s">
        <v>392</v>
      </c>
      <c r="B114" s="1621">
        <v>0</v>
      </c>
      <c r="C114" s="340">
        <f>SUM(B114/B121)</f>
        <v>0</v>
      </c>
    </row>
    <row r="115" spans="1:3" s="1413" customFormat="1" hidden="1" x14ac:dyDescent="0.25">
      <c r="A115" s="96" t="s">
        <v>327</v>
      </c>
      <c r="B115" s="1621">
        <v>0</v>
      </c>
      <c r="C115" s="340">
        <f>SUM(B115/B121)</f>
        <v>0</v>
      </c>
    </row>
    <row r="116" spans="1:3" s="1413" customFormat="1" hidden="1" x14ac:dyDescent="0.25">
      <c r="A116" s="96" t="s">
        <v>328</v>
      </c>
      <c r="B116" s="1621">
        <v>1</v>
      </c>
      <c r="C116" s="340">
        <f>SUM(B116/B121)</f>
        <v>0.14285714285714285</v>
      </c>
    </row>
    <row r="117" spans="1:3" s="1413" customFormat="1" hidden="1" x14ac:dyDescent="0.25">
      <c r="A117" s="96" t="s">
        <v>329</v>
      </c>
      <c r="B117" s="1621">
        <v>1</v>
      </c>
      <c r="C117" s="340">
        <f>SUM(B117/B121)</f>
        <v>0.14285714285714285</v>
      </c>
    </row>
    <row r="118" spans="1:3" s="1413" customFormat="1" hidden="1" x14ac:dyDescent="0.25">
      <c r="A118" s="96" t="s">
        <v>124</v>
      </c>
      <c r="B118" s="1621">
        <v>4</v>
      </c>
      <c r="C118" s="340">
        <f>SUM(B118/B121)</f>
        <v>0.5714285714285714</v>
      </c>
    </row>
    <row r="119" spans="1:3" s="1413" customFormat="1" hidden="1" x14ac:dyDescent="0.25">
      <c r="A119" s="96" t="s">
        <v>125</v>
      </c>
      <c r="B119" s="1621">
        <v>1</v>
      </c>
      <c r="C119" s="340">
        <f>SUM(B119/B121)</f>
        <v>0.14285714285714285</v>
      </c>
    </row>
    <row r="120" spans="1:3" s="1413" customFormat="1" ht="15.75" hidden="1" thickBot="1" x14ac:dyDescent="0.3">
      <c r="A120" s="97" t="s">
        <v>117</v>
      </c>
      <c r="B120" s="358">
        <v>0</v>
      </c>
      <c r="C120" s="338">
        <f>SUM(B120/B121)</f>
        <v>0</v>
      </c>
    </row>
    <row r="121" spans="1:3" s="1413" customFormat="1" ht="16.5" hidden="1" thickTop="1" thickBot="1" x14ac:dyDescent="0.3">
      <c r="A121" s="129" t="s">
        <v>164</v>
      </c>
      <c r="B121" s="127">
        <f>SUM(B113:B120)</f>
        <v>7</v>
      </c>
      <c r="C121" s="208">
        <f>SUM(C113:C120)</f>
        <v>1</v>
      </c>
    </row>
    <row r="122" spans="1:3" s="1413" customFormat="1" ht="15.75" hidden="1" thickBot="1" x14ac:dyDescent="0.3">
      <c r="A122" s="2025" t="s">
        <v>473</v>
      </c>
      <c r="B122" s="2026"/>
      <c r="C122" s="2027"/>
    </row>
    <row r="123" spans="1:3" s="1413" customFormat="1" hidden="1" x14ac:dyDescent="0.25">
      <c r="A123" s="105" t="s">
        <v>118</v>
      </c>
      <c r="B123" s="1618">
        <v>2</v>
      </c>
      <c r="C123" s="340">
        <f>SUM(B123/B129)</f>
        <v>0.2857142857142857</v>
      </c>
    </row>
    <row r="124" spans="1:3" s="1413" customFormat="1" hidden="1" x14ac:dyDescent="0.25">
      <c r="A124" s="102" t="s">
        <v>119</v>
      </c>
      <c r="B124" s="1621">
        <v>0</v>
      </c>
      <c r="C124" s="340">
        <f>SUM(B124/B129)</f>
        <v>0</v>
      </c>
    </row>
    <row r="125" spans="1:3" s="1413" customFormat="1" hidden="1" x14ac:dyDescent="0.25">
      <c r="A125" s="102" t="s">
        <v>120</v>
      </c>
      <c r="B125" s="1621">
        <v>0</v>
      </c>
      <c r="C125" s="340">
        <f>SUM(B125/B129)</f>
        <v>0</v>
      </c>
    </row>
    <row r="126" spans="1:3" s="1413" customFormat="1" hidden="1" x14ac:dyDescent="0.25">
      <c r="A126" s="102" t="s">
        <v>121</v>
      </c>
      <c r="B126" s="1621">
        <v>4</v>
      </c>
      <c r="C126" s="340">
        <f>SUM(B126/B129)</f>
        <v>0.5714285714285714</v>
      </c>
    </row>
    <row r="127" spans="1:3" s="1413" customFormat="1" hidden="1" x14ac:dyDescent="0.25">
      <c r="A127" s="102" t="s">
        <v>341</v>
      </c>
      <c r="B127" s="1621">
        <v>1</v>
      </c>
      <c r="C127" s="340">
        <f>SUM(B127/B129)</f>
        <v>0.14285714285714285</v>
      </c>
    </row>
    <row r="128" spans="1:3" s="1413" customFormat="1" ht="15.75" hidden="1" thickBot="1" x14ac:dyDescent="0.3">
      <c r="A128" s="103" t="s">
        <v>123</v>
      </c>
      <c r="B128" s="358">
        <v>0</v>
      </c>
      <c r="C128" s="111">
        <f>SUM(B128/B129)</f>
        <v>0</v>
      </c>
    </row>
    <row r="129" spans="1:4" s="1413" customFormat="1" ht="16.5" hidden="1" thickTop="1" thickBot="1" x14ac:dyDescent="0.3">
      <c r="A129" s="128" t="s">
        <v>166</v>
      </c>
      <c r="B129" s="127">
        <f>SUM(B123:B128)</f>
        <v>7</v>
      </c>
      <c r="C129" s="208">
        <f>SUM(C123:C128)</f>
        <v>1</v>
      </c>
    </row>
    <row r="130" spans="1:4" s="1413" customFormat="1" ht="15.75" hidden="1" thickBot="1" x14ac:dyDescent="0.3">
      <c r="A130" s="2025" t="s">
        <v>748</v>
      </c>
      <c r="B130" s="2026"/>
      <c r="C130" s="2027"/>
    </row>
    <row r="131" spans="1:4" s="1413" customFormat="1" hidden="1" x14ac:dyDescent="0.25">
      <c r="A131" s="105" t="s">
        <v>175</v>
      </c>
      <c r="B131" s="1618">
        <v>4</v>
      </c>
      <c r="C131" s="340">
        <f>SUM(B131/B135)</f>
        <v>0.5714285714285714</v>
      </c>
    </row>
    <row r="132" spans="1:4" s="1413" customFormat="1" hidden="1" x14ac:dyDescent="0.25">
      <c r="A132" s="102" t="s">
        <v>176</v>
      </c>
      <c r="B132" s="1621">
        <v>0</v>
      </c>
      <c r="C132" s="340">
        <f>SUM(B132/B135)</f>
        <v>0</v>
      </c>
    </row>
    <row r="133" spans="1:4" s="1413" customFormat="1" hidden="1" x14ac:dyDescent="0.25">
      <c r="A133" s="102" t="s">
        <v>177</v>
      </c>
      <c r="B133" s="1621">
        <v>3</v>
      </c>
      <c r="C133" s="340">
        <f>SUM(B133/B135)</f>
        <v>0.42857142857142855</v>
      </c>
    </row>
    <row r="134" spans="1:4" s="1413" customFormat="1" ht="15.75" hidden="1" thickBot="1" x14ac:dyDescent="0.3">
      <c r="A134" s="103" t="s">
        <v>178</v>
      </c>
      <c r="B134" s="358">
        <v>0</v>
      </c>
      <c r="C134" s="338">
        <f>SUM(B134/B135)</f>
        <v>0</v>
      </c>
    </row>
    <row r="135" spans="1:4" s="1413" customFormat="1" ht="16.5" hidden="1" thickTop="1" thickBot="1" x14ac:dyDescent="0.3">
      <c r="A135" s="128" t="s">
        <v>26</v>
      </c>
      <c r="B135" s="127">
        <f>SUM(B131:B134)</f>
        <v>7</v>
      </c>
      <c r="C135" s="208">
        <f>SUM(C131:C134)</f>
        <v>1</v>
      </c>
    </row>
    <row r="136" spans="1:4" s="1413" customFormat="1" ht="15.75" hidden="1" thickBot="1" x14ac:dyDescent="0.3">
      <c r="A136" s="2025" t="s">
        <v>750</v>
      </c>
      <c r="B136" s="2026"/>
      <c r="C136" s="2027"/>
    </row>
    <row r="137" spans="1:4" s="1413" customFormat="1" hidden="1" x14ac:dyDescent="0.25">
      <c r="A137" s="105" t="s">
        <v>179</v>
      </c>
      <c r="B137" s="1618">
        <v>1</v>
      </c>
      <c r="C137" s="340">
        <f>SUM(B137/B140)</f>
        <v>0.14285714285714285</v>
      </c>
    </row>
    <row r="138" spans="1:4" s="1413" customFormat="1" hidden="1" x14ac:dyDescent="0.25">
      <c r="A138" s="102" t="s">
        <v>180</v>
      </c>
      <c r="B138" s="1621">
        <v>5</v>
      </c>
      <c r="C138" s="340">
        <f>SUM(B138/B140)</f>
        <v>0.7142857142857143</v>
      </c>
    </row>
    <row r="139" spans="1:4" s="1413" customFormat="1" ht="15.75" hidden="1" thickBot="1" x14ac:dyDescent="0.3">
      <c r="A139" s="103" t="s">
        <v>181</v>
      </c>
      <c r="B139" s="358">
        <v>1</v>
      </c>
      <c r="C139" s="338">
        <f>SUM(B139/B140)</f>
        <v>0.14285714285714285</v>
      </c>
    </row>
    <row r="140" spans="1:4" s="1413" customFormat="1" ht="16.5" hidden="1" thickTop="1" thickBot="1" x14ac:dyDescent="0.3">
      <c r="A140" s="126" t="s">
        <v>26</v>
      </c>
      <c r="B140" s="127">
        <f>SUM(B137:B139)</f>
        <v>7</v>
      </c>
      <c r="C140" s="208">
        <f>SUM(C137:C139)</f>
        <v>1</v>
      </c>
    </row>
    <row r="141" spans="1:4" s="1413" customFormat="1" ht="15.75" hidden="1" thickBot="1" x14ac:dyDescent="0.3">
      <c r="A141" s="2025" t="s">
        <v>744</v>
      </c>
      <c r="B141" s="2026"/>
      <c r="C141" s="2027"/>
    </row>
    <row r="142" spans="1:4" s="1413" customFormat="1" hidden="1" x14ac:dyDescent="0.25">
      <c r="A142" s="1538" t="s">
        <v>569</v>
      </c>
      <c r="B142" s="406">
        <v>2</v>
      </c>
      <c r="C142" s="333">
        <f>SUM(B142/B146)</f>
        <v>0.2857142857142857</v>
      </c>
      <c r="D142" s="31"/>
    </row>
    <row r="143" spans="1:4" s="1413" customFormat="1" hidden="1" x14ac:dyDescent="0.25">
      <c r="A143" s="1538" t="s">
        <v>465</v>
      </c>
      <c r="B143" s="1621">
        <v>1</v>
      </c>
      <c r="C143" s="340">
        <f>SUM(B143/B146)</f>
        <v>0.14285714285714285</v>
      </c>
    </row>
    <row r="144" spans="1:4" s="1413" customFormat="1" hidden="1" x14ac:dyDescent="0.25">
      <c r="A144" s="1538" t="s">
        <v>467</v>
      </c>
      <c r="B144" s="1621">
        <v>1</v>
      </c>
      <c r="C144" s="340">
        <f>SUM(B144/B146)</f>
        <v>0.14285714285714285</v>
      </c>
    </row>
    <row r="145" spans="1:3" s="1413" customFormat="1" ht="15.75" hidden="1" thickBot="1" x14ac:dyDescent="0.3">
      <c r="A145" s="114" t="s">
        <v>775</v>
      </c>
      <c r="B145" s="358">
        <v>3</v>
      </c>
      <c r="C145" s="335">
        <f>SUM(B145/B146)</f>
        <v>0.42857142857142855</v>
      </c>
    </row>
    <row r="146" spans="1:3" s="1413" customFormat="1" ht="16.5" hidden="1" thickTop="1" thickBot="1" x14ac:dyDescent="0.3">
      <c r="A146" s="34" t="s">
        <v>26</v>
      </c>
      <c r="B146" s="122">
        <f>SUM(B142:B145)</f>
        <v>7</v>
      </c>
      <c r="C146" s="209">
        <f>SUM(C142:C145)</f>
        <v>1</v>
      </c>
    </row>
    <row r="147" spans="1:3" s="203" customFormat="1" ht="16.5" hidden="1" thickBot="1" x14ac:dyDescent="0.3">
      <c r="A147" s="2292" t="s">
        <v>688</v>
      </c>
      <c r="B147" s="2293"/>
      <c r="C147" s="2294"/>
    </row>
    <row r="148" spans="1:3" s="203" customFormat="1" ht="15.75" hidden="1" thickBot="1" x14ac:dyDescent="0.3">
      <c r="A148" s="130"/>
      <c r="B148" s="131" t="s">
        <v>142</v>
      </c>
      <c r="C148" s="207" t="s">
        <v>747</v>
      </c>
    </row>
    <row r="149" spans="1:3" s="203" customFormat="1" ht="15.75" hidden="1" thickBot="1" x14ac:dyDescent="0.3">
      <c r="A149" s="2025" t="s">
        <v>472</v>
      </c>
      <c r="B149" s="2026"/>
      <c r="C149" s="2027"/>
    </row>
    <row r="150" spans="1:3" s="203" customFormat="1" hidden="1" x14ac:dyDescent="0.25">
      <c r="A150" s="1385" t="s">
        <v>391</v>
      </c>
      <c r="B150" s="1427">
        <v>0</v>
      </c>
      <c r="C150" s="746">
        <f>SUM(B150/B158)</f>
        <v>0</v>
      </c>
    </row>
    <row r="151" spans="1:3" s="203" customFormat="1" hidden="1" x14ac:dyDescent="0.25">
      <c r="A151" s="96" t="s">
        <v>392</v>
      </c>
      <c r="B151" s="1431">
        <v>0</v>
      </c>
      <c r="C151" s="746">
        <f>SUM(B151/B158)</f>
        <v>0</v>
      </c>
    </row>
    <row r="152" spans="1:3" s="203" customFormat="1" hidden="1" x14ac:dyDescent="0.25">
      <c r="A152" s="96" t="s">
        <v>327</v>
      </c>
      <c r="B152" s="1431">
        <v>0</v>
      </c>
      <c r="C152" s="746">
        <f>SUM(B152/B158)</f>
        <v>0</v>
      </c>
    </row>
    <row r="153" spans="1:3" s="203" customFormat="1" hidden="1" x14ac:dyDescent="0.25">
      <c r="A153" s="96" t="s">
        <v>328</v>
      </c>
      <c r="B153" s="1431">
        <v>0</v>
      </c>
      <c r="C153" s="746">
        <f>SUM(B153/B158)</f>
        <v>0</v>
      </c>
    </row>
    <row r="154" spans="1:3" s="203" customFormat="1" hidden="1" x14ac:dyDescent="0.25">
      <c r="A154" s="96" t="s">
        <v>329</v>
      </c>
      <c r="B154" s="1431">
        <v>1</v>
      </c>
      <c r="C154" s="746">
        <f>SUM(B154/B158)</f>
        <v>0.1</v>
      </c>
    </row>
    <row r="155" spans="1:3" s="203" customFormat="1" hidden="1" x14ac:dyDescent="0.25">
      <c r="A155" s="96" t="s">
        <v>124</v>
      </c>
      <c r="B155" s="1431">
        <v>6</v>
      </c>
      <c r="C155" s="746">
        <f>SUM(B155/B158)</f>
        <v>0.6</v>
      </c>
    </row>
    <row r="156" spans="1:3" s="203" customFormat="1" hidden="1" x14ac:dyDescent="0.25">
      <c r="A156" s="96" t="s">
        <v>125</v>
      </c>
      <c r="B156" s="1431">
        <v>3</v>
      </c>
      <c r="C156" s="746">
        <f>SUM(B156/B158)</f>
        <v>0.3</v>
      </c>
    </row>
    <row r="157" spans="1:3" s="203" customFormat="1" ht="15.75" hidden="1" thickBot="1" x14ac:dyDescent="0.3">
      <c r="A157" s="97" t="s">
        <v>117</v>
      </c>
      <c r="B157" s="358">
        <v>0</v>
      </c>
      <c r="C157" s="618">
        <f>SUM(B157/B158)</f>
        <v>0</v>
      </c>
    </row>
    <row r="158" spans="1:3" s="203" customFormat="1" ht="16.5" hidden="1" thickTop="1" thickBot="1" x14ac:dyDescent="0.3">
      <c r="A158" s="129" t="s">
        <v>164</v>
      </c>
      <c r="B158" s="1512">
        <f>SUM(B150:B157)</f>
        <v>10</v>
      </c>
      <c r="C158" s="1515">
        <f>SUM(C150:C157)</f>
        <v>1</v>
      </c>
    </row>
    <row r="159" spans="1:3" s="203" customFormat="1" ht="15.75" hidden="1" thickBot="1" x14ac:dyDescent="0.3">
      <c r="A159" s="2025" t="s">
        <v>473</v>
      </c>
      <c r="B159" s="2026"/>
      <c r="C159" s="2027"/>
    </row>
    <row r="160" spans="1:3" s="203" customFormat="1" hidden="1" x14ac:dyDescent="0.25">
      <c r="A160" s="105" t="s">
        <v>118</v>
      </c>
      <c r="B160" s="1427">
        <v>1</v>
      </c>
      <c r="C160" s="746">
        <f>SUM(B160/B166)</f>
        <v>0.1</v>
      </c>
    </row>
    <row r="161" spans="1:3" s="203" customFormat="1" hidden="1" x14ac:dyDescent="0.25">
      <c r="A161" s="102" t="s">
        <v>119</v>
      </c>
      <c r="B161" s="1431">
        <v>2</v>
      </c>
      <c r="C161" s="746">
        <f>SUM(B161/B166)</f>
        <v>0.2</v>
      </c>
    </row>
    <row r="162" spans="1:3" s="203" customFormat="1" hidden="1" x14ac:dyDescent="0.25">
      <c r="A162" s="102" t="s">
        <v>120</v>
      </c>
      <c r="B162" s="1431">
        <v>0</v>
      </c>
      <c r="C162" s="746">
        <f>SUM(B162/B166)</f>
        <v>0</v>
      </c>
    </row>
    <row r="163" spans="1:3" s="203" customFormat="1" hidden="1" x14ac:dyDescent="0.25">
      <c r="A163" s="102" t="s">
        <v>121</v>
      </c>
      <c r="B163" s="1431">
        <v>4</v>
      </c>
      <c r="C163" s="746">
        <f>SUM(B163/B166)</f>
        <v>0.4</v>
      </c>
    </row>
    <row r="164" spans="1:3" s="203" customFormat="1" hidden="1" x14ac:dyDescent="0.25">
      <c r="A164" s="102" t="s">
        <v>341</v>
      </c>
      <c r="B164" s="1431">
        <v>3</v>
      </c>
      <c r="C164" s="746">
        <f>SUM(B164/B166)</f>
        <v>0.3</v>
      </c>
    </row>
    <row r="165" spans="1:3" s="203" customFormat="1" ht="15.75" hidden="1" thickBot="1" x14ac:dyDescent="0.3">
      <c r="A165" s="103" t="s">
        <v>123</v>
      </c>
      <c r="B165" s="358">
        <v>0</v>
      </c>
      <c r="C165" s="1516">
        <f>SUM(B165/B166)</f>
        <v>0</v>
      </c>
    </row>
    <row r="166" spans="1:3" s="203" customFormat="1" ht="16.5" hidden="1" thickTop="1" thickBot="1" x14ac:dyDescent="0.3">
      <c r="A166" s="128" t="s">
        <v>166</v>
      </c>
      <c r="B166" s="1512">
        <f>SUM(B160:B165)</f>
        <v>10</v>
      </c>
      <c r="C166" s="1515">
        <f>SUM(C160:C165)</f>
        <v>1</v>
      </c>
    </row>
    <row r="167" spans="1:3" s="203" customFormat="1" ht="15.75" hidden="1" thickBot="1" x14ac:dyDescent="0.3">
      <c r="A167" s="2025" t="s">
        <v>748</v>
      </c>
      <c r="B167" s="2026"/>
      <c r="C167" s="2027"/>
    </row>
    <row r="168" spans="1:3" s="203" customFormat="1" hidden="1" x14ac:dyDescent="0.25">
      <c r="A168" s="105" t="s">
        <v>175</v>
      </c>
      <c r="B168" s="1427">
        <v>5</v>
      </c>
      <c r="C168" s="746">
        <f>SUM(B168/B172)</f>
        <v>0.5</v>
      </c>
    </row>
    <row r="169" spans="1:3" s="203" customFormat="1" hidden="1" x14ac:dyDescent="0.25">
      <c r="A169" s="102" t="s">
        <v>176</v>
      </c>
      <c r="B169" s="1431">
        <v>0</v>
      </c>
      <c r="C169" s="746">
        <f>SUM(B169/B172)</f>
        <v>0</v>
      </c>
    </row>
    <row r="170" spans="1:3" s="203" customFormat="1" hidden="1" x14ac:dyDescent="0.25">
      <c r="A170" s="102" t="s">
        <v>177</v>
      </c>
      <c r="B170" s="1431">
        <v>5</v>
      </c>
      <c r="C170" s="746">
        <f>SUM(B170/B172)</f>
        <v>0.5</v>
      </c>
    </row>
    <row r="171" spans="1:3" s="203" customFormat="1" ht="15.75" hidden="1" thickBot="1" x14ac:dyDescent="0.3">
      <c r="A171" s="103" t="s">
        <v>178</v>
      </c>
      <c r="B171" s="358">
        <v>0</v>
      </c>
      <c r="C171" s="618">
        <f>SUM(B171/B172)</f>
        <v>0</v>
      </c>
    </row>
    <row r="172" spans="1:3" s="203" customFormat="1" ht="16.5" hidden="1" thickTop="1" thickBot="1" x14ac:dyDescent="0.3">
      <c r="A172" s="128" t="s">
        <v>26</v>
      </c>
      <c r="B172" s="1512">
        <f>SUM(B168:B171)</f>
        <v>10</v>
      </c>
      <c r="C172" s="1515">
        <f>SUM(C168:C171)</f>
        <v>1</v>
      </c>
    </row>
    <row r="173" spans="1:3" s="203" customFormat="1" ht="15.75" hidden="1" thickBot="1" x14ac:dyDescent="0.3">
      <c r="A173" s="2025" t="s">
        <v>750</v>
      </c>
      <c r="B173" s="2026"/>
      <c r="C173" s="2027"/>
    </row>
    <row r="174" spans="1:3" s="203" customFormat="1" hidden="1" x14ac:dyDescent="0.25">
      <c r="A174" s="105" t="s">
        <v>179</v>
      </c>
      <c r="B174" s="1427">
        <v>1</v>
      </c>
      <c r="C174" s="746">
        <f>SUM(B174/B177)</f>
        <v>0.1</v>
      </c>
    </row>
    <row r="175" spans="1:3" s="203" customFormat="1" hidden="1" x14ac:dyDescent="0.25">
      <c r="A175" s="102" t="s">
        <v>180</v>
      </c>
      <c r="B175" s="1431">
        <v>9</v>
      </c>
      <c r="C175" s="746">
        <f>SUM(B175/B177)</f>
        <v>0.9</v>
      </c>
    </row>
    <row r="176" spans="1:3" s="203" customFormat="1" ht="15.75" hidden="1" thickBot="1" x14ac:dyDescent="0.3">
      <c r="A176" s="103" t="s">
        <v>181</v>
      </c>
      <c r="B176" s="358">
        <v>0</v>
      </c>
      <c r="C176" s="618">
        <f>SUM(B176/B177)</f>
        <v>0</v>
      </c>
    </row>
    <row r="177" spans="1:4" s="203" customFormat="1" ht="16.5" hidden="1" thickTop="1" thickBot="1" x14ac:dyDescent="0.3">
      <c r="A177" s="126" t="s">
        <v>26</v>
      </c>
      <c r="B177" s="1512">
        <f>SUM(B174:B176)</f>
        <v>10</v>
      </c>
      <c r="C177" s="1515">
        <f>SUM(C174:C176)</f>
        <v>1</v>
      </c>
    </row>
    <row r="178" spans="1:4" s="203" customFormat="1" ht="15.75" hidden="1" thickBot="1" x14ac:dyDescent="0.3">
      <c r="A178" s="2025" t="s">
        <v>744</v>
      </c>
      <c r="B178" s="2026"/>
      <c r="C178" s="2027"/>
    </row>
    <row r="179" spans="1:4" s="203" customFormat="1" hidden="1" x14ac:dyDescent="0.25">
      <c r="A179" s="1418" t="s">
        <v>755</v>
      </c>
      <c r="B179" s="406">
        <v>2</v>
      </c>
      <c r="C179" s="614">
        <f>SUM(B179/B183)</f>
        <v>0.2</v>
      </c>
      <c r="D179" s="31"/>
    </row>
    <row r="180" spans="1:4" s="203" customFormat="1" hidden="1" x14ac:dyDescent="0.25">
      <c r="A180" s="1384" t="s">
        <v>756</v>
      </c>
      <c r="B180" s="1431">
        <v>4</v>
      </c>
      <c r="C180" s="746">
        <f>SUM(B180/B183)</f>
        <v>0.4</v>
      </c>
    </row>
    <row r="181" spans="1:4" s="203" customFormat="1" hidden="1" x14ac:dyDescent="0.25">
      <c r="A181" s="1384" t="s">
        <v>466</v>
      </c>
      <c r="B181" s="1431">
        <v>1</v>
      </c>
      <c r="C181" s="746">
        <f>SUM(B181/B183)</f>
        <v>0.1</v>
      </c>
    </row>
    <row r="182" spans="1:4" s="203" customFormat="1" ht="15.75" hidden="1" thickBot="1" x14ac:dyDescent="0.3">
      <c r="A182" s="114" t="s">
        <v>467</v>
      </c>
      <c r="B182" s="358">
        <v>3</v>
      </c>
      <c r="C182" s="359">
        <f>SUM(B182/B183)</f>
        <v>0.3</v>
      </c>
    </row>
    <row r="183" spans="1:4" s="203" customFormat="1" ht="16.5" hidden="1" thickTop="1" thickBot="1" x14ac:dyDescent="0.3">
      <c r="A183" s="34" t="s">
        <v>26</v>
      </c>
      <c r="B183" s="407">
        <f>SUM(B179:B182)</f>
        <v>10</v>
      </c>
      <c r="C183" s="615">
        <f>SUM(C179:C182)</f>
        <v>1</v>
      </c>
    </row>
    <row r="184" spans="1:4" s="203" customFormat="1" ht="16.5" hidden="1" thickBot="1" x14ac:dyDescent="0.3">
      <c r="A184" s="2292" t="s">
        <v>697</v>
      </c>
      <c r="B184" s="2293"/>
      <c r="C184" s="2294"/>
    </row>
    <row r="185" spans="1:4" s="203" customFormat="1" ht="15.75" hidden="1" thickBot="1" x14ac:dyDescent="0.3">
      <c r="A185" s="130"/>
      <c r="B185" s="131" t="s">
        <v>142</v>
      </c>
      <c r="C185" s="207" t="s">
        <v>747</v>
      </c>
    </row>
    <row r="186" spans="1:4" s="203" customFormat="1" ht="15.75" hidden="1" thickBot="1" x14ac:dyDescent="0.3">
      <c r="A186" s="2025" t="s">
        <v>675</v>
      </c>
      <c r="B186" s="2026"/>
      <c r="C186" s="2027"/>
    </row>
    <row r="187" spans="1:4" s="203" customFormat="1" hidden="1" x14ac:dyDescent="0.25">
      <c r="A187" s="1261" t="s">
        <v>391</v>
      </c>
      <c r="B187" s="1197">
        <v>0</v>
      </c>
      <c r="C187" s="340">
        <f>SUM(B187/B195)</f>
        <v>0</v>
      </c>
    </row>
    <row r="188" spans="1:4" s="203" customFormat="1" hidden="1" x14ac:dyDescent="0.25">
      <c r="A188" s="96" t="s">
        <v>392</v>
      </c>
      <c r="B188" s="1012">
        <v>1</v>
      </c>
      <c r="C188" s="340">
        <f>SUM(B188/B195)</f>
        <v>0.05</v>
      </c>
    </row>
    <row r="189" spans="1:4" s="203" customFormat="1" hidden="1" x14ac:dyDescent="0.25">
      <c r="A189" s="96" t="s">
        <v>327</v>
      </c>
      <c r="B189" s="1012">
        <v>1</v>
      </c>
      <c r="C189" s="340">
        <f>SUM(B189/B195)</f>
        <v>0.05</v>
      </c>
    </row>
    <row r="190" spans="1:4" s="203" customFormat="1" hidden="1" x14ac:dyDescent="0.25">
      <c r="A190" s="96" t="s">
        <v>328</v>
      </c>
      <c r="B190" s="1012">
        <v>5</v>
      </c>
      <c r="C190" s="340">
        <f>SUM(B190/B195)</f>
        <v>0.25</v>
      </c>
    </row>
    <row r="191" spans="1:4" s="203" customFormat="1" hidden="1" x14ac:dyDescent="0.25">
      <c r="A191" s="96" t="s">
        <v>329</v>
      </c>
      <c r="B191" s="1012">
        <v>5</v>
      </c>
      <c r="C191" s="340">
        <f>SUM(B191/B195)</f>
        <v>0.25</v>
      </c>
    </row>
    <row r="192" spans="1:4" s="203" customFormat="1" hidden="1" x14ac:dyDescent="0.25">
      <c r="A192" s="96" t="s">
        <v>124</v>
      </c>
      <c r="B192" s="1012">
        <v>6</v>
      </c>
      <c r="C192" s="340">
        <f>SUM(B192/B195)</f>
        <v>0.3</v>
      </c>
    </row>
    <row r="193" spans="1:3" s="203" customFormat="1" hidden="1" x14ac:dyDescent="0.25">
      <c r="A193" s="96" t="s">
        <v>125</v>
      </c>
      <c r="B193" s="1012">
        <v>2</v>
      </c>
      <c r="C193" s="340">
        <f>SUM(B193/B195)</f>
        <v>0.1</v>
      </c>
    </row>
    <row r="194" spans="1:3" s="203" customFormat="1" ht="15.75" hidden="1" thickBot="1" x14ac:dyDescent="0.3">
      <c r="A194" s="97" t="s">
        <v>117</v>
      </c>
      <c r="B194" s="1014">
        <v>0</v>
      </c>
      <c r="C194" s="338">
        <f>SUM(B194/B195)</f>
        <v>0</v>
      </c>
    </row>
    <row r="195" spans="1:3" s="203" customFormat="1" ht="16.5" hidden="1" thickTop="1" thickBot="1" x14ac:dyDescent="0.3">
      <c r="A195" s="129" t="s">
        <v>164</v>
      </c>
      <c r="B195" s="127">
        <f>SUM(B187:B194)</f>
        <v>20</v>
      </c>
      <c r="C195" s="208">
        <f>SUM(B195/B195)</f>
        <v>1</v>
      </c>
    </row>
    <row r="196" spans="1:3" s="203" customFormat="1" ht="15.75" hidden="1" thickBot="1" x14ac:dyDescent="0.3">
      <c r="A196" s="2025" t="s">
        <v>676</v>
      </c>
      <c r="B196" s="2026"/>
      <c r="C196" s="2027"/>
    </row>
    <row r="197" spans="1:3" s="203" customFormat="1" hidden="1" x14ac:dyDescent="0.25">
      <c r="A197" s="105" t="s">
        <v>118</v>
      </c>
      <c r="B197" s="1197">
        <v>4</v>
      </c>
      <c r="C197" s="340">
        <f>SUM(B197/B203)</f>
        <v>0.2</v>
      </c>
    </row>
    <row r="198" spans="1:3" s="203" customFormat="1" hidden="1" x14ac:dyDescent="0.25">
      <c r="A198" s="102" t="s">
        <v>119</v>
      </c>
      <c r="B198" s="1012">
        <v>1</v>
      </c>
      <c r="C198" s="340">
        <f>SUM(B198/B203)</f>
        <v>0.05</v>
      </c>
    </row>
    <row r="199" spans="1:3" s="203" customFormat="1" hidden="1" x14ac:dyDescent="0.25">
      <c r="A199" s="102" t="s">
        <v>120</v>
      </c>
      <c r="B199" s="1012">
        <v>0</v>
      </c>
      <c r="C199" s="340">
        <f>SUM(B199/B203)</f>
        <v>0</v>
      </c>
    </row>
    <row r="200" spans="1:3" s="203" customFormat="1" hidden="1" x14ac:dyDescent="0.25">
      <c r="A200" s="102" t="s">
        <v>121</v>
      </c>
      <c r="B200" s="1012">
        <v>11</v>
      </c>
      <c r="C200" s="340">
        <f>SUM(B200/B203)</f>
        <v>0.55000000000000004</v>
      </c>
    </row>
    <row r="201" spans="1:3" s="203" customFormat="1" hidden="1" x14ac:dyDescent="0.25">
      <c r="A201" s="102" t="s">
        <v>341</v>
      </c>
      <c r="B201" s="1012">
        <v>3</v>
      </c>
      <c r="C201" s="340">
        <f>SUM(B201/B203)</f>
        <v>0.15</v>
      </c>
    </row>
    <row r="202" spans="1:3" s="203" customFormat="1" ht="15.75" hidden="1" thickBot="1" x14ac:dyDescent="0.3">
      <c r="A202" s="103" t="s">
        <v>123</v>
      </c>
      <c r="B202" s="1014">
        <v>1</v>
      </c>
      <c r="C202" s="111">
        <f>SUM(B202/B203)</f>
        <v>0.05</v>
      </c>
    </row>
    <row r="203" spans="1:3" s="203" customFormat="1" ht="16.5" hidden="1" thickTop="1" thickBot="1" x14ac:dyDescent="0.3">
      <c r="A203" s="128" t="s">
        <v>166</v>
      </c>
      <c r="B203" s="127">
        <f>SUM(B197:B202)</f>
        <v>20</v>
      </c>
      <c r="C203" s="208">
        <f>SUM(C197:C202)</f>
        <v>1</v>
      </c>
    </row>
    <row r="204" spans="1:3" s="203" customFormat="1" ht="15.75" hidden="1" thickBot="1" x14ac:dyDescent="0.3">
      <c r="A204" s="2025" t="s">
        <v>751</v>
      </c>
      <c r="B204" s="2026"/>
      <c r="C204" s="2027"/>
    </row>
    <row r="205" spans="1:3" s="203" customFormat="1" hidden="1" x14ac:dyDescent="0.25">
      <c r="A205" s="105" t="s">
        <v>175</v>
      </c>
      <c r="B205" s="1197">
        <v>11</v>
      </c>
      <c r="C205" s="340">
        <f>SUM(B205/B209)</f>
        <v>0.55000000000000004</v>
      </c>
    </row>
    <row r="206" spans="1:3" s="203" customFormat="1" hidden="1" x14ac:dyDescent="0.25">
      <c r="A206" s="102" t="s">
        <v>176</v>
      </c>
      <c r="B206" s="1012">
        <v>0</v>
      </c>
      <c r="C206" s="340">
        <f>SUM(B206/B209)</f>
        <v>0</v>
      </c>
    </row>
    <row r="207" spans="1:3" s="203" customFormat="1" hidden="1" x14ac:dyDescent="0.25">
      <c r="A207" s="102" t="s">
        <v>177</v>
      </c>
      <c r="B207" s="1012">
        <v>9</v>
      </c>
      <c r="C207" s="340">
        <f>SUM(B207/B209)</f>
        <v>0.45</v>
      </c>
    </row>
    <row r="208" spans="1:3" s="203" customFormat="1" ht="15.75" hidden="1" thickBot="1" x14ac:dyDescent="0.3">
      <c r="A208" s="103" t="s">
        <v>178</v>
      </c>
      <c r="B208" s="1014">
        <v>0</v>
      </c>
      <c r="C208" s="338">
        <f>SUM(B208/B209)</f>
        <v>0</v>
      </c>
    </row>
    <row r="209" spans="1:4" s="203" customFormat="1" ht="16.5" hidden="1" thickTop="1" thickBot="1" x14ac:dyDescent="0.3">
      <c r="A209" s="128" t="s">
        <v>749</v>
      </c>
      <c r="B209" s="127">
        <f>SUM(B205:B208)</f>
        <v>20</v>
      </c>
      <c r="C209" s="208">
        <f>SUM(C205:C208)</f>
        <v>1</v>
      </c>
    </row>
    <row r="210" spans="1:4" s="203" customFormat="1" ht="15.75" hidden="1" thickBot="1" x14ac:dyDescent="0.3">
      <c r="A210" s="2025" t="s">
        <v>750</v>
      </c>
      <c r="B210" s="2026"/>
      <c r="C210" s="2027"/>
    </row>
    <row r="211" spans="1:4" s="203" customFormat="1" hidden="1" x14ac:dyDescent="0.25">
      <c r="A211" s="105" t="s">
        <v>179</v>
      </c>
      <c r="B211" s="1197">
        <v>5</v>
      </c>
      <c r="C211" s="340">
        <f>SUM(B211/B214)</f>
        <v>0.25</v>
      </c>
    </row>
    <row r="212" spans="1:4" s="203" customFormat="1" hidden="1" x14ac:dyDescent="0.25">
      <c r="A212" s="102" t="s">
        <v>180</v>
      </c>
      <c r="B212" s="1012">
        <v>7</v>
      </c>
      <c r="C212" s="340">
        <f>SUM(B212/B214)</f>
        <v>0.35</v>
      </c>
    </row>
    <row r="213" spans="1:4" s="203" customFormat="1" ht="15.75" hidden="1" thickBot="1" x14ac:dyDescent="0.3">
      <c r="A213" s="103" t="s">
        <v>181</v>
      </c>
      <c r="B213" s="1014">
        <v>8</v>
      </c>
      <c r="C213" s="338">
        <f>SUM(B213/B214)</f>
        <v>0.4</v>
      </c>
    </row>
    <row r="214" spans="1:4" s="203" customFormat="1" ht="16.5" hidden="1" thickTop="1" thickBot="1" x14ac:dyDescent="0.3">
      <c r="A214" s="126" t="s">
        <v>749</v>
      </c>
      <c r="B214" s="127">
        <f>SUM(B211:B213)</f>
        <v>20</v>
      </c>
      <c r="C214" s="208">
        <f>SUM(C211:C213)</f>
        <v>1</v>
      </c>
    </row>
    <row r="215" spans="1:4" s="203" customFormat="1" ht="15.75" hidden="1" thickBot="1" x14ac:dyDescent="0.3">
      <c r="A215" s="2025" t="s">
        <v>744</v>
      </c>
      <c r="B215" s="2026"/>
      <c r="C215" s="2027"/>
    </row>
    <row r="216" spans="1:4" s="203" customFormat="1" hidden="1" x14ac:dyDescent="0.25">
      <c r="A216" s="1293" t="s">
        <v>628</v>
      </c>
      <c r="B216" s="1155">
        <v>1</v>
      </c>
      <c r="C216" s="333">
        <f>SUM(B216/B222)</f>
        <v>0.05</v>
      </c>
      <c r="D216" s="31"/>
    </row>
    <row r="217" spans="1:4" s="203" customFormat="1" hidden="1" x14ac:dyDescent="0.25">
      <c r="A217" s="1293" t="s">
        <v>752</v>
      </c>
      <c r="B217" s="1197">
        <v>1</v>
      </c>
      <c r="C217" s="340">
        <f>SUM(B217/B222)</f>
        <v>0.05</v>
      </c>
      <c r="D217" s="31"/>
    </row>
    <row r="218" spans="1:4" s="203" customFormat="1" hidden="1" x14ac:dyDescent="0.25">
      <c r="A218" s="1293" t="s">
        <v>745</v>
      </c>
      <c r="B218" s="1197">
        <v>2</v>
      </c>
      <c r="C218" s="340">
        <f>SUM(B218/B222)</f>
        <v>0.1</v>
      </c>
      <c r="D218" s="31"/>
    </row>
    <row r="219" spans="1:4" s="203" customFormat="1" hidden="1" x14ac:dyDescent="0.25">
      <c r="A219" s="1293" t="s">
        <v>512</v>
      </c>
      <c r="B219" s="1012">
        <v>2</v>
      </c>
      <c r="C219" s="340">
        <f>SUM(B219/B222)</f>
        <v>0.1</v>
      </c>
    </row>
    <row r="220" spans="1:4" s="203" customFormat="1" hidden="1" x14ac:dyDescent="0.25">
      <c r="A220" s="1293" t="s">
        <v>636</v>
      </c>
      <c r="B220" s="1012">
        <v>5</v>
      </c>
      <c r="C220" s="340">
        <f>SUM(B220/B222)</f>
        <v>0.25</v>
      </c>
    </row>
    <row r="221" spans="1:4" s="203" customFormat="1" ht="13.5" hidden="1" customHeight="1" thickBot="1" x14ac:dyDescent="0.3">
      <c r="A221" s="114" t="s">
        <v>746</v>
      </c>
      <c r="B221" s="1014">
        <v>9</v>
      </c>
      <c r="C221" s="335">
        <f>SUM(B221/B222)</f>
        <v>0.45</v>
      </c>
    </row>
    <row r="222" spans="1:4" s="203" customFormat="1" ht="16.5" hidden="1" thickTop="1" thickBot="1" x14ac:dyDescent="0.3">
      <c r="A222" s="34" t="s">
        <v>749</v>
      </c>
      <c r="B222" s="122">
        <f>SUM(B216:B221)</f>
        <v>20</v>
      </c>
      <c r="C222" s="209">
        <f>SUM(B222/B222)</f>
        <v>1</v>
      </c>
    </row>
    <row r="223" spans="1:4" s="203" customFormat="1" ht="16.5" hidden="1" thickBot="1" x14ac:dyDescent="0.3">
      <c r="A223" s="2292" t="s">
        <v>698</v>
      </c>
      <c r="B223" s="2293"/>
      <c r="C223" s="2294"/>
    </row>
    <row r="224" spans="1:4" s="203" customFormat="1" ht="15.75" hidden="1" thickBot="1" x14ac:dyDescent="0.3">
      <c r="A224" s="130"/>
      <c r="B224" s="131" t="s">
        <v>142</v>
      </c>
      <c r="C224" s="207" t="s">
        <v>747</v>
      </c>
    </row>
    <row r="225" spans="1:3" s="203" customFormat="1" ht="15.75" hidden="1" thickBot="1" x14ac:dyDescent="0.3">
      <c r="A225" s="2025" t="s">
        <v>472</v>
      </c>
      <c r="B225" s="2026"/>
      <c r="C225" s="2027"/>
    </row>
    <row r="226" spans="1:3" s="203" customFormat="1" hidden="1" x14ac:dyDescent="0.25">
      <c r="A226" s="967" t="s">
        <v>391</v>
      </c>
      <c r="B226" s="1197">
        <v>0</v>
      </c>
      <c r="C226" s="340">
        <f>SUM(B226/B234)</f>
        <v>0</v>
      </c>
    </row>
    <row r="227" spans="1:3" s="203" customFormat="1" hidden="1" x14ac:dyDescent="0.25">
      <c r="A227" s="96" t="s">
        <v>392</v>
      </c>
      <c r="B227" s="1012">
        <v>0</v>
      </c>
      <c r="C227" s="340">
        <f>SUM(B227/B234)</f>
        <v>0</v>
      </c>
    </row>
    <row r="228" spans="1:3" s="203" customFormat="1" hidden="1" x14ac:dyDescent="0.25">
      <c r="A228" s="96" t="s">
        <v>327</v>
      </c>
      <c r="B228" s="1012">
        <v>0</v>
      </c>
      <c r="C228" s="340">
        <f>SUM(B228/B234)</f>
        <v>0</v>
      </c>
    </row>
    <row r="229" spans="1:3" s="203" customFormat="1" hidden="1" x14ac:dyDescent="0.25">
      <c r="A229" s="96" t="s">
        <v>328</v>
      </c>
      <c r="B229" s="1012">
        <v>1</v>
      </c>
      <c r="C229" s="340">
        <f>SUM(B229/B234)</f>
        <v>0.33333333333333331</v>
      </c>
    </row>
    <row r="230" spans="1:3" s="203" customFormat="1" hidden="1" x14ac:dyDescent="0.25">
      <c r="A230" s="96" t="s">
        <v>329</v>
      </c>
      <c r="B230" s="1012">
        <v>1</v>
      </c>
      <c r="C230" s="340">
        <f>SUM(B230/B234)</f>
        <v>0.33333333333333331</v>
      </c>
    </row>
    <row r="231" spans="1:3" s="203" customFormat="1" hidden="1" x14ac:dyDescent="0.25">
      <c r="A231" s="96" t="s">
        <v>124</v>
      </c>
      <c r="B231" s="1012">
        <v>1</v>
      </c>
      <c r="C231" s="340">
        <f>SUM(B231/B234)</f>
        <v>0.33333333333333331</v>
      </c>
    </row>
    <row r="232" spans="1:3" s="203" customFormat="1" hidden="1" x14ac:dyDescent="0.25">
      <c r="A232" s="96" t="s">
        <v>125</v>
      </c>
      <c r="B232" s="1012">
        <v>0</v>
      </c>
      <c r="C232" s="340">
        <f>SUM(B232/B234)</f>
        <v>0</v>
      </c>
    </row>
    <row r="233" spans="1:3" s="203" customFormat="1" ht="15.75" hidden="1" thickBot="1" x14ac:dyDescent="0.3">
      <c r="A233" s="97" t="s">
        <v>117</v>
      </c>
      <c r="B233" s="1014">
        <v>0</v>
      </c>
      <c r="C233" s="338">
        <f>SUM(B233/B234)</f>
        <v>0</v>
      </c>
    </row>
    <row r="234" spans="1:3" s="203" customFormat="1" ht="16.5" hidden="1" thickTop="1" thickBot="1" x14ac:dyDescent="0.3">
      <c r="A234" s="129" t="s">
        <v>164</v>
      </c>
      <c r="B234" s="127">
        <f>SUM(B226:B233)</f>
        <v>3</v>
      </c>
      <c r="C234" s="208">
        <f>SUM(B234/B234)</f>
        <v>1</v>
      </c>
    </row>
    <row r="235" spans="1:3" s="203" customFormat="1" ht="15.75" hidden="1" thickBot="1" x14ac:dyDescent="0.3">
      <c r="A235" s="2025" t="s">
        <v>473</v>
      </c>
      <c r="B235" s="2026"/>
      <c r="C235" s="2027"/>
    </row>
    <row r="236" spans="1:3" s="203" customFormat="1" hidden="1" x14ac:dyDescent="0.25">
      <c r="A236" s="105" t="s">
        <v>118</v>
      </c>
      <c r="B236" s="1197">
        <v>0</v>
      </c>
      <c r="C236" s="340">
        <f>SUM(B236/B242)</f>
        <v>0</v>
      </c>
    </row>
    <row r="237" spans="1:3" s="203" customFormat="1" hidden="1" x14ac:dyDescent="0.25">
      <c r="A237" s="102" t="s">
        <v>119</v>
      </c>
      <c r="B237" s="1012">
        <v>0</v>
      </c>
      <c r="C237" s="340">
        <f>SUM(B237/B242)</f>
        <v>0</v>
      </c>
    </row>
    <row r="238" spans="1:3" s="203" customFormat="1" hidden="1" x14ac:dyDescent="0.25">
      <c r="A238" s="102" t="s">
        <v>120</v>
      </c>
      <c r="B238" s="1012">
        <v>0</v>
      </c>
      <c r="C238" s="340">
        <f>SUM(B238/B242)</f>
        <v>0</v>
      </c>
    </row>
    <row r="239" spans="1:3" s="203" customFormat="1" hidden="1" x14ac:dyDescent="0.25">
      <c r="A239" s="102" t="s">
        <v>121</v>
      </c>
      <c r="B239" s="1012">
        <v>2</v>
      </c>
      <c r="C239" s="340">
        <f>SUM(B239/B242)</f>
        <v>0.66666666666666663</v>
      </c>
    </row>
    <row r="240" spans="1:3" s="203" customFormat="1" hidden="1" x14ac:dyDescent="0.25">
      <c r="A240" s="102" t="s">
        <v>341</v>
      </c>
      <c r="B240" s="1012">
        <v>0</v>
      </c>
      <c r="C240" s="340">
        <f>SUM(B240/B242)</f>
        <v>0</v>
      </c>
    </row>
    <row r="241" spans="1:4" s="203" customFormat="1" ht="15.75" hidden="1" thickBot="1" x14ac:dyDescent="0.3">
      <c r="A241" s="103" t="s">
        <v>123</v>
      </c>
      <c r="B241" s="1014">
        <v>1</v>
      </c>
      <c r="C241" s="338">
        <f>SUM(B241/B242)</f>
        <v>0.33333333333333331</v>
      </c>
    </row>
    <row r="242" spans="1:4" s="203" customFormat="1" ht="16.5" hidden="1" thickTop="1" thickBot="1" x14ac:dyDescent="0.3">
      <c r="A242" s="128" t="s">
        <v>166</v>
      </c>
      <c r="B242" s="127">
        <f>SUM(B236:B241)</f>
        <v>3</v>
      </c>
      <c r="C242" s="208">
        <f>SUM(C236:C241)</f>
        <v>1</v>
      </c>
    </row>
    <row r="243" spans="1:4" s="203" customFormat="1" ht="15.75" hidden="1" thickBot="1" x14ac:dyDescent="0.3">
      <c r="A243" s="2025" t="s">
        <v>751</v>
      </c>
      <c r="B243" s="2026"/>
      <c r="C243" s="2027"/>
    </row>
    <row r="244" spans="1:4" s="203" customFormat="1" hidden="1" x14ac:dyDescent="0.25">
      <c r="A244" s="105" t="s">
        <v>175</v>
      </c>
      <c r="B244" s="1197">
        <v>1</v>
      </c>
      <c r="C244" s="340">
        <f>SUM(B244/B248)</f>
        <v>0.33333333333333331</v>
      </c>
    </row>
    <row r="245" spans="1:4" s="203" customFormat="1" hidden="1" x14ac:dyDescent="0.25">
      <c r="A245" s="102" t="s">
        <v>176</v>
      </c>
      <c r="B245" s="1012">
        <v>0</v>
      </c>
      <c r="C245" s="340">
        <f>SUM(B245/B248)</f>
        <v>0</v>
      </c>
    </row>
    <row r="246" spans="1:4" s="203" customFormat="1" hidden="1" x14ac:dyDescent="0.25">
      <c r="A246" s="102" t="s">
        <v>177</v>
      </c>
      <c r="B246" s="1012">
        <v>2</v>
      </c>
      <c r="C246" s="340">
        <f>SUM(B246/B248)</f>
        <v>0.66666666666666663</v>
      </c>
    </row>
    <row r="247" spans="1:4" s="203" customFormat="1" ht="15.75" hidden="1" thickBot="1" x14ac:dyDescent="0.3">
      <c r="A247" s="103" t="s">
        <v>178</v>
      </c>
      <c r="B247" s="1014">
        <v>0</v>
      </c>
      <c r="C247" s="338">
        <f>SUM(B247/B248)</f>
        <v>0</v>
      </c>
    </row>
    <row r="248" spans="1:4" s="203" customFormat="1" ht="16.5" hidden="1" thickTop="1" thickBot="1" x14ac:dyDescent="0.3">
      <c r="A248" s="128" t="s">
        <v>749</v>
      </c>
      <c r="B248" s="127">
        <f>SUM(B244:B247)</f>
        <v>3</v>
      </c>
      <c r="C248" s="208">
        <f>SUM(C244:C247)</f>
        <v>1</v>
      </c>
    </row>
    <row r="249" spans="1:4" s="203" customFormat="1" ht="15.75" hidden="1" thickBot="1" x14ac:dyDescent="0.3">
      <c r="A249" s="2025" t="s">
        <v>750</v>
      </c>
      <c r="B249" s="2026"/>
      <c r="C249" s="2027"/>
    </row>
    <row r="250" spans="1:4" s="203" customFormat="1" hidden="1" x14ac:dyDescent="0.25">
      <c r="A250" s="105" t="s">
        <v>179</v>
      </c>
      <c r="B250" s="1197">
        <v>2</v>
      </c>
      <c r="C250" s="340">
        <f>SUM(B250/B253)</f>
        <v>0.66666666666666663</v>
      </c>
    </row>
    <row r="251" spans="1:4" s="203" customFormat="1" hidden="1" x14ac:dyDescent="0.25">
      <c r="A251" s="102" t="s">
        <v>180</v>
      </c>
      <c r="B251" s="1012">
        <v>0</v>
      </c>
      <c r="C251" s="340">
        <f>SUM(B251/B253)</f>
        <v>0</v>
      </c>
    </row>
    <row r="252" spans="1:4" s="203" customFormat="1" ht="15.75" hidden="1" thickBot="1" x14ac:dyDescent="0.3">
      <c r="A252" s="103" t="s">
        <v>181</v>
      </c>
      <c r="B252" s="1014">
        <v>1</v>
      </c>
      <c r="C252" s="338">
        <f>SUM(B252/B253)</f>
        <v>0.33333333333333331</v>
      </c>
    </row>
    <row r="253" spans="1:4" s="203" customFormat="1" ht="16.5" hidden="1" thickTop="1" thickBot="1" x14ac:dyDescent="0.3">
      <c r="A253" s="126" t="s">
        <v>749</v>
      </c>
      <c r="B253" s="995">
        <f>SUM(B250:B252)</f>
        <v>3</v>
      </c>
      <c r="C253" s="208">
        <f>SUM(C250:C252)</f>
        <v>1</v>
      </c>
    </row>
    <row r="254" spans="1:4" s="203" customFormat="1" ht="15.75" hidden="1" thickBot="1" x14ac:dyDescent="0.3">
      <c r="A254" s="2025" t="s">
        <v>744</v>
      </c>
      <c r="B254" s="2026"/>
      <c r="C254" s="2027"/>
    </row>
    <row r="255" spans="1:4" s="203" customFormat="1" hidden="1" x14ac:dyDescent="0.25">
      <c r="A255" s="983" t="s">
        <v>569</v>
      </c>
      <c r="B255" s="1155">
        <v>2</v>
      </c>
      <c r="C255" s="333">
        <f>SUM(B255/B257)</f>
        <v>0.66666666666666663</v>
      </c>
      <c r="D255" s="31"/>
    </row>
    <row r="256" spans="1:4" s="203" customFormat="1" ht="15.75" hidden="1" thickBot="1" x14ac:dyDescent="0.3">
      <c r="A256" s="114" t="s">
        <v>465</v>
      </c>
      <c r="B256" s="1014">
        <v>1</v>
      </c>
      <c r="C256" s="335">
        <f>SUM(B256/B257)</f>
        <v>0.33333333333333331</v>
      </c>
    </row>
    <row r="257" spans="1:3" s="203" customFormat="1" ht="16.5" hidden="1" thickTop="1" thickBot="1" x14ac:dyDescent="0.3">
      <c r="A257" s="34" t="s">
        <v>749</v>
      </c>
      <c r="B257" s="122">
        <f>SUM(B255:B256)</f>
        <v>3</v>
      </c>
      <c r="C257" s="209">
        <f>SUM(B257/B257)</f>
        <v>1</v>
      </c>
    </row>
    <row r="258" spans="1:3" s="203" customFormat="1" ht="16.5" hidden="1" thickBot="1" x14ac:dyDescent="0.3">
      <c r="A258" s="2292" t="s">
        <v>711</v>
      </c>
      <c r="B258" s="2293"/>
      <c r="C258" s="2294"/>
    </row>
    <row r="259" spans="1:3" s="203" customFormat="1" ht="15.75" hidden="1" thickBot="1" x14ac:dyDescent="0.3">
      <c r="A259" s="130"/>
      <c r="B259" s="131" t="s">
        <v>142</v>
      </c>
      <c r="C259" s="207" t="s">
        <v>747</v>
      </c>
    </row>
    <row r="260" spans="1:3" s="203" customFormat="1" ht="15.75" hidden="1" thickBot="1" x14ac:dyDescent="0.3">
      <c r="A260" s="2025" t="s">
        <v>472</v>
      </c>
      <c r="B260" s="2026"/>
      <c r="C260" s="2027"/>
    </row>
    <row r="261" spans="1:3" s="203" customFormat="1" hidden="1" x14ac:dyDescent="0.25">
      <c r="A261" s="814" t="s">
        <v>391</v>
      </c>
      <c r="B261" s="811">
        <v>0</v>
      </c>
      <c r="C261" s="340">
        <f>SUM(B261/B269)</f>
        <v>0</v>
      </c>
    </row>
    <row r="262" spans="1:3" s="203" customFormat="1" hidden="1" x14ac:dyDescent="0.25">
      <c r="A262" s="96" t="s">
        <v>392</v>
      </c>
      <c r="B262" s="812">
        <v>1</v>
      </c>
      <c r="C262" s="340">
        <f>SUM(B262/B269)</f>
        <v>0.125</v>
      </c>
    </row>
    <row r="263" spans="1:3" s="203" customFormat="1" hidden="1" x14ac:dyDescent="0.25">
      <c r="A263" s="96" t="s">
        <v>327</v>
      </c>
      <c r="B263" s="812">
        <v>0</v>
      </c>
      <c r="C263" s="340">
        <f>SUM(B263/B269)</f>
        <v>0</v>
      </c>
    </row>
    <row r="264" spans="1:3" s="203" customFormat="1" hidden="1" x14ac:dyDescent="0.25">
      <c r="A264" s="96" t="s">
        <v>328</v>
      </c>
      <c r="B264" s="812">
        <v>3</v>
      </c>
      <c r="C264" s="340">
        <f>SUM(B264/B269)</f>
        <v>0.375</v>
      </c>
    </row>
    <row r="265" spans="1:3" s="203" customFormat="1" hidden="1" x14ac:dyDescent="0.25">
      <c r="A265" s="96" t="s">
        <v>329</v>
      </c>
      <c r="B265" s="812">
        <v>2</v>
      </c>
      <c r="C265" s="340">
        <f>SUM(B265/B269)</f>
        <v>0.25</v>
      </c>
    </row>
    <row r="266" spans="1:3" s="203" customFormat="1" hidden="1" x14ac:dyDescent="0.25">
      <c r="A266" s="96" t="s">
        <v>124</v>
      </c>
      <c r="B266" s="812">
        <v>2</v>
      </c>
      <c r="C266" s="340">
        <f>SUM(B266/B269)</f>
        <v>0.25</v>
      </c>
    </row>
    <row r="267" spans="1:3" s="203" customFormat="1" hidden="1" x14ac:dyDescent="0.25">
      <c r="A267" s="96" t="s">
        <v>125</v>
      </c>
      <c r="B267" s="812">
        <v>0</v>
      </c>
      <c r="C267" s="340">
        <f>SUM(B267/B269)</f>
        <v>0</v>
      </c>
    </row>
    <row r="268" spans="1:3" s="203" customFormat="1" ht="15.75" hidden="1" thickBot="1" x14ac:dyDescent="0.3">
      <c r="A268" s="97" t="s">
        <v>117</v>
      </c>
      <c r="B268" s="358">
        <v>0</v>
      </c>
      <c r="C268" s="338">
        <f>SUM(B268/B269)</f>
        <v>0</v>
      </c>
    </row>
    <row r="269" spans="1:3" s="203" customFormat="1" ht="16.5" hidden="1" thickTop="1" thickBot="1" x14ac:dyDescent="0.3">
      <c r="A269" s="129" t="s">
        <v>164</v>
      </c>
      <c r="B269" s="127">
        <f>SUM(B261:B268)</f>
        <v>8</v>
      </c>
      <c r="C269" s="208">
        <f>SUM(B269/B269)</f>
        <v>1</v>
      </c>
    </row>
    <row r="270" spans="1:3" s="203" customFormat="1" ht="15.75" hidden="1" thickBot="1" x14ac:dyDescent="0.3">
      <c r="A270" s="2025" t="s">
        <v>473</v>
      </c>
      <c r="B270" s="2026"/>
      <c r="C270" s="2027"/>
    </row>
    <row r="271" spans="1:3" s="203" customFormat="1" hidden="1" x14ac:dyDescent="0.25">
      <c r="A271" s="105" t="s">
        <v>118</v>
      </c>
      <c r="B271" s="811">
        <v>1</v>
      </c>
      <c r="C271" s="340">
        <f>SUM(B271/B277)</f>
        <v>0.125</v>
      </c>
    </row>
    <row r="272" spans="1:3" s="203" customFormat="1" hidden="1" x14ac:dyDescent="0.25">
      <c r="A272" s="102" t="s">
        <v>119</v>
      </c>
      <c r="B272" s="812">
        <v>1</v>
      </c>
      <c r="C272" s="340">
        <f>SUM(B272/B277)</f>
        <v>0.125</v>
      </c>
    </row>
    <row r="273" spans="1:3" s="203" customFormat="1" hidden="1" x14ac:dyDescent="0.25">
      <c r="A273" s="102" t="s">
        <v>120</v>
      </c>
      <c r="B273" s="812">
        <v>0</v>
      </c>
      <c r="C273" s="340">
        <f>SUM(B273/B277)</f>
        <v>0</v>
      </c>
    </row>
    <row r="274" spans="1:3" s="203" customFormat="1" hidden="1" x14ac:dyDescent="0.25">
      <c r="A274" s="102" t="s">
        <v>121</v>
      </c>
      <c r="B274" s="812">
        <v>1</v>
      </c>
      <c r="C274" s="340">
        <f>SUM(B274/B277)</f>
        <v>0.125</v>
      </c>
    </row>
    <row r="275" spans="1:3" s="203" customFormat="1" hidden="1" x14ac:dyDescent="0.25">
      <c r="A275" s="102" t="s">
        <v>341</v>
      </c>
      <c r="B275" s="812">
        <v>5</v>
      </c>
      <c r="C275" s="340">
        <f>SUM(B275/B277)</f>
        <v>0.625</v>
      </c>
    </row>
    <row r="276" spans="1:3" s="203" customFormat="1" ht="15.75" hidden="1" thickBot="1" x14ac:dyDescent="0.3">
      <c r="A276" s="103" t="s">
        <v>123</v>
      </c>
      <c r="B276" s="358">
        <v>0</v>
      </c>
      <c r="C276" s="111">
        <f>SUM(B276/B277)</f>
        <v>0</v>
      </c>
    </row>
    <row r="277" spans="1:3" s="203" customFormat="1" ht="16.5" hidden="1" thickTop="1" thickBot="1" x14ac:dyDescent="0.3">
      <c r="A277" s="128" t="s">
        <v>166</v>
      </c>
      <c r="B277" s="127">
        <f>SUM(B271:B276)</f>
        <v>8</v>
      </c>
      <c r="C277" s="208">
        <f>SUM(C271:C276)</f>
        <v>1</v>
      </c>
    </row>
    <row r="278" spans="1:3" s="203" customFormat="1" ht="15.75" hidden="1" thickBot="1" x14ac:dyDescent="0.3">
      <c r="A278" s="2025" t="s">
        <v>751</v>
      </c>
      <c r="B278" s="2026"/>
      <c r="C278" s="2027"/>
    </row>
    <row r="279" spans="1:3" s="203" customFormat="1" hidden="1" x14ac:dyDescent="0.25">
      <c r="A279" s="105" t="s">
        <v>175</v>
      </c>
      <c r="B279" s="811">
        <v>4</v>
      </c>
      <c r="C279" s="340">
        <f>SUM(B279/B283)</f>
        <v>0.5</v>
      </c>
    </row>
    <row r="280" spans="1:3" s="203" customFormat="1" hidden="1" x14ac:dyDescent="0.25">
      <c r="A280" s="102" t="s">
        <v>176</v>
      </c>
      <c r="B280" s="812">
        <v>0</v>
      </c>
      <c r="C280" s="340">
        <f>SUM(B280/B283)</f>
        <v>0</v>
      </c>
    </row>
    <row r="281" spans="1:3" s="203" customFormat="1" hidden="1" x14ac:dyDescent="0.25">
      <c r="A281" s="102" t="s">
        <v>177</v>
      </c>
      <c r="B281" s="812">
        <v>3</v>
      </c>
      <c r="C281" s="340">
        <f>SUM(B281/B283)</f>
        <v>0.375</v>
      </c>
    </row>
    <row r="282" spans="1:3" s="203" customFormat="1" ht="15.75" hidden="1" thickBot="1" x14ac:dyDescent="0.3">
      <c r="A282" s="103" t="s">
        <v>178</v>
      </c>
      <c r="B282" s="358">
        <v>1</v>
      </c>
      <c r="C282" s="338">
        <f>SUM(B282/B283)</f>
        <v>0.125</v>
      </c>
    </row>
    <row r="283" spans="1:3" s="203" customFormat="1" ht="16.5" hidden="1" thickTop="1" thickBot="1" x14ac:dyDescent="0.3">
      <c r="A283" s="128" t="s">
        <v>749</v>
      </c>
      <c r="B283" s="127">
        <f>SUM(B279:B282)</f>
        <v>8</v>
      </c>
      <c r="C283" s="208">
        <f>SUM(C279:C282)</f>
        <v>1</v>
      </c>
    </row>
    <row r="284" spans="1:3" s="203" customFormat="1" ht="15.75" hidden="1" thickBot="1" x14ac:dyDescent="0.3">
      <c r="A284" s="2025" t="s">
        <v>750</v>
      </c>
      <c r="B284" s="2026"/>
      <c r="C284" s="2027"/>
    </row>
    <row r="285" spans="1:3" s="203" customFormat="1" hidden="1" x14ac:dyDescent="0.25">
      <c r="A285" s="105" t="s">
        <v>179</v>
      </c>
      <c r="B285" s="811">
        <v>1</v>
      </c>
      <c r="C285" s="340">
        <f>SUM(B285/B288)</f>
        <v>0.125</v>
      </c>
    </row>
    <row r="286" spans="1:3" s="203" customFormat="1" hidden="1" x14ac:dyDescent="0.25">
      <c r="A286" s="102" t="s">
        <v>180</v>
      </c>
      <c r="B286" s="812">
        <v>1</v>
      </c>
      <c r="C286" s="340">
        <f>SUM(B286/B288)</f>
        <v>0.125</v>
      </c>
    </row>
    <row r="287" spans="1:3" s="203" customFormat="1" ht="15.75" hidden="1" thickBot="1" x14ac:dyDescent="0.3">
      <c r="A287" s="103" t="s">
        <v>181</v>
      </c>
      <c r="B287" s="358">
        <v>6</v>
      </c>
      <c r="C287" s="338">
        <f>SUM(B287/B288)</f>
        <v>0.75</v>
      </c>
    </row>
    <row r="288" spans="1:3" s="203" customFormat="1" ht="16.5" hidden="1" thickTop="1" thickBot="1" x14ac:dyDescent="0.3">
      <c r="A288" s="126" t="s">
        <v>749</v>
      </c>
      <c r="B288" s="127">
        <f>SUM(B285:B287)</f>
        <v>8</v>
      </c>
      <c r="C288" s="208">
        <f>SUM(C285:C287)</f>
        <v>1</v>
      </c>
    </row>
    <row r="289" spans="1:4" s="203" customFormat="1" ht="15.75" hidden="1" thickBot="1" x14ac:dyDescent="0.3">
      <c r="A289" s="2025" t="s">
        <v>744</v>
      </c>
      <c r="B289" s="2026"/>
      <c r="C289" s="2027"/>
    </row>
    <row r="290" spans="1:4" s="203" customFormat="1" hidden="1" x14ac:dyDescent="0.25">
      <c r="A290" s="833" t="s">
        <v>511</v>
      </c>
      <c r="B290" s="406">
        <v>1</v>
      </c>
      <c r="C290" s="333">
        <f>SUM(B290/B295)</f>
        <v>0.125</v>
      </c>
      <c r="D290" s="31"/>
    </row>
    <row r="291" spans="1:4" s="203" customFormat="1" hidden="1" x14ac:dyDescent="0.25">
      <c r="A291" s="833" t="s">
        <v>512</v>
      </c>
      <c r="B291" s="812">
        <v>2</v>
      </c>
      <c r="C291" s="340">
        <f>SUM(B291/B295)</f>
        <v>0.25</v>
      </c>
    </row>
    <row r="292" spans="1:4" s="203" customFormat="1" hidden="1" x14ac:dyDescent="0.25">
      <c r="A292" s="833" t="s">
        <v>513</v>
      </c>
      <c r="B292" s="828">
        <v>1</v>
      </c>
      <c r="C292" s="340">
        <f>SUM(B292/B295)</f>
        <v>0.125</v>
      </c>
    </row>
    <row r="293" spans="1:4" s="203" customFormat="1" hidden="1" x14ac:dyDescent="0.25">
      <c r="A293" s="833" t="s">
        <v>514</v>
      </c>
      <c r="B293" s="812">
        <v>3</v>
      </c>
      <c r="C293" s="340">
        <f>SUM(B293/B295)</f>
        <v>0.375</v>
      </c>
    </row>
    <row r="294" spans="1:4" s="203" customFormat="1" ht="15.75" hidden="1" thickBot="1" x14ac:dyDescent="0.3">
      <c r="A294" s="834" t="s">
        <v>753</v>
      </c>
      <c r="B294" s="358">
        <v>1</v>
      </c>
      <c r="C294" s="335">
        <f>SUM(B294/B295)</f>
        <v>0.125</v>
      </c>
    </row>
    <row r="295" spans="1:4" s="203" customFormat="1" ht="16.5" hidden="1" thickTop="1" thickBot="1" x14ac:dyDescent="0.3">
      <c r="A295" s="34" t="s">
        <v>749</v>
      </c>
      <c r="B295" s="122">
        <f>SUM(B290:B294)</f>
        <v>8</v>
      </c>
      <c r="C295" s="209">
        <f>SUM(B295/B295)</f>
        <v>1</v>
      </c>
    </row>
    <row r="296" spans="1:4" ht="16.5" hidden="1" thickBot="1" x14ac:dyDescent="0.3">
      <c r="A296" s="2292" t="s">
        <v>702</v>
      </c>
      <c r="B296" s="2293"/>
      <c r="C296" s="2294"/>
    </row>
    <row r="297" spans="1:4" ht="15.75" hidden="1" thickBot="1" x14ac:dyDescent="0.3">
      <c r="A297" s="130"/>
      <c r="B297" s="131" t="s">
        <v>142</v>
      </c>
      <c r="C297" s="207" t="s">
        <v>747</v>
      </c>
    </row>
    <row r="298" spans="1:4" ht="15.75" hidden="1" thickBot="1" x14ac:dyDescent="0.3">
      <c r="A298" s="2025" t="s">
        <v>472</v>
      </c>
      <c r="B298" s="2026"/>
      <c r="C298" s="2027"/>
    </row>
    <row r="299" spans="1:4" hidden="1" x14ac:dyDescent="0.25">
      <c r="A299" s="104" t="s">
        <v>391</v>
      </c>
      <c r="B299" s="413">
        <v>0</v>
      </c>
      <c r="C299" s="340">
        <f>SUM(B299/B307)</f>
        <v>0</v>
      </c>
    </row>
    <row r="300" spans="1:4" hidden="1" x14ac:dyDescent="0.25">
      <c r="A300" s="96" t="s">
        <v>392</v>
      </c>
      <c r="B300" s="356">
        <v>1</v>
      </c>
      <c r="C300" s="340">
        <f>SUM(B300/B307)</f>
        <v>0.16666666666666666</v>
      </c>
    </row>
    <row r="301" spans="1:4" hidden="1" x14ac:dyDescent="0.25">
      <c r="A301" s="96" t="s">
        <v>327</v>
      </c>
      <c r="B301" s="356">
        <v>1</v>
      </c>
      <c r="C301" s="340">
        <f>SUM(B301/B307)</f>
        <v>0.16666666666666666</v>
      </c>
    </row>
    <row r="302" spans="1:4" hidden="1" x14ac:dyDescent="0.25">
      <c r="A302" s="96" t="s">
        <v>328</v>
      </c>
      <c r="B302" s="356">
        <v>1</v>
      </c>
      <c r="C302" s="340">
        <f>SUM(B302/B307)</f>
        <v>0.16666666666666666</v>
      </c>
    </row>
    <row r="303" spans="1:4" hidden="1" x14ac:dyDescent="0.25">
      <c r="A303" s="96" t="s">
        <v>329</v>
      </c>
      <c r="B303" s="356">
        <v>3</v>
      </c>
      <c r="C303" s="340">
        <v>0.499</v>
      </c>
    </row>
    <row r="304" spans="1:4" hidden="1" x14ac:dyDescent="0.25">
      <c r="A304" s="96" t="s">
        <v>124</v>
      </c>
      <c r="B304" s="356">
        <v>0</v>
      </c>
      <c r="C304" s="340">
        <f>SUM(B304/B307)</f>
        <v>0</v>
      </c>
    </row>
    <row r="305" spans="1:3" hidden="1" x14ac:dyDescent="0.25">
      <c r="A305" s="96" t="s">
        <v>125</v>
      </c>
      <c r="B305" s="356">
        <v>0</v>
      </c>
      <c r="C305" s="340">
        <f>SUM(B305/B307)</f>
        <v>0</v>
      </c>
    </row>
    <row r="306" spans="1:3" ht="15.75" hidden="1" thickBot="1" x14ac:dyDescent="0.3">
      <c r="A306" s="97" t="s">
        <v>117</v>
      </c>
      <c r="B306" s="358">
        <v>0</v>
      </c>
      <c r="C306" s="338">
        <f>SUM(B306/B307)</f>
        <v>0</v>
      </c>
    </row>
    <row r="307" spans="1:3" ht="16.5" hidden="1" thickTop="1" thickBot="1" x14ac:dyDescent="0.3">
      <c r="A307" s="129" t="s">
        <v>164</v>
      </c>
      <c r="B307" s="127">
        <f>SUM(B299:B306)</f>
        <v>6</v>
      </c>
      <c r="C307" s="208">
        <f>SUM(B307/B307)</f>
        <v>1</v>
      </c>
    </row>
    <row r="308" spans="1:3" ht="15.75" hidden="1" thickBot="1" x14ac:dyDescent="0.3">
      <c r="A308" s="2025" t="s">
        <v>473</v>
      </c>
      <c r="B308" s="2026"/>
      <c r="C308" s="2027"/>
    </row>
    <row r="309" spans="1:3" hidden="1" x14ac:dyDescent="0.25">
      <c r="A309" s="105" t="s">
        <v>118</v>
      </c>
      <c r="B309" s="413">
        <v>1</v>
      </c>
      <c r="C309" s="340">
        <f>SUM(B309/B315)</f>
        <v>0.16666666666666666</v>
      </c>
    </row>
    <row r="310" spans="1:3" hidden="1" x14ac:dyDescent="0.25">
      <c r="A310" s="102" t="s">
        <v>119</v>
      </c>
      <c r="B310" s="356">
        <v>0</v>
      </c>
      <c r="C310" s="340">
        <f>SUM(B310/B315)</f>
        <v>0</v>
      </c>
    </row>
    <row r="311" spans="1:3" hidden="1" x14ac:dyDescent="0.25">
      <c r="A311" s="102" t="s">
        <v>120</v>
      </c>
      <c r="B311" s="356">
        <v>0</v>
      </c>
      <c r="C311" s="340">
        <f>SUM(B311/B315)</f>
        <v>0</v>
      </c>
    </row>
    <row r="312" spans="1:3" hidden="1" x14ac:dyDescent="0.25">
      <c r="A312" s="102" t="s">
        <v>121</v>
      </c>
      <c r="B312" s="356">
        <v>3</v>
      </c>
      <c r="C312" s="340">
        <f>SUM(B312/B315)</f>
        <v>0.5</v>
      </c>
    </row>
    <row r="313" spans="1:3" hidden="1" x14ac:dyDescent="0.25">
      <c r="A313" s="102" t="s">
        <v>341</v>
      </c>
      <c r="B313" s="356">
        <v>2</v>
      </c>
      <c r="C313" s="340">
        <f>SUM(B313/B315)</f>
        <v>0.33333333333333331</v>
      </c>
    </row>
    <row r="314" spans="1:3" ht="15.75" hidden="1" thickBot="1" x14ac:dyDescent="0.3">
      <c r="A314" s="103" t="s">
        <v>123</v>
      </c>
      <c r="B314" s="358">
        <v>0</v>
      </c>
      <c r="C314" s="111">
        <f>SUM(B314/B315)</f>
        <v>0</v>
      </c>
    </row>
    <row r="315" spans="1:3" ht="16.5" hidden="1" thickTop="1" thickBot="1" x14ac:dyDescent="0.3">
      <c r="A315" s="128" t="s">
        <v>166</v>
      </c>
      <c r="B315" s="127">
        <f>SUM(B309:B314)</f>
        <v>6</v>
      </c>
      <c r="C315" s="208">
        <f>SUM(C309:C314)</f>
        <v>1</v>
      </c>
    </row>
    <row r="316" spans="1:3" ht="15.75" hidden="1" thickBot="1" x14ac:dyDescent="0.3">
      <c r="A316" s="2025" t="s">
        <v>751</v>
      </c>
      <c r="B316" s="2026"/>
      <c r="C316" s="2027"/>
    </row>
    <row r="317" spans="1:3" hidden="1" x14ac:dyDescent="0.25">
      <c r="A317" s="105" t="s">
        <v>175</v>
      </c>
      <c r="B317" s="413">
        <v>1</v>
      </c>
      <c r="C317" s="340">
        <f>SUM(B317/B321)</f>
        <v>0.16666666666666666</v>
      </c>
    </row>
    <row r="318" spans="1:3" hidden="1" x14ac:dyDescent="0.25">
      <c r="A318" s="102" t="s">
        <v>176</v>
      </c>
      <c r="B318" s="356">
        <v>0</v>
      </c>
      <c r="C318" s="340">
        <f>SUM(B318/B321)</f>
        <v>0</v>
      </c>
    </row>
    <row r="319" spans="1:3" hidden="1" x14ac:dyDescent="0.25">
      <c r="A319" s="102" t="s">
        <v>177</v>
      </c>
      <c r="B319" s="356">
        <v>5</v>
      </c>
      <c r="C319" s="340">
        <f>SUM(B319/B321)</f>
        <v>0.83333333333333337</v>
      </c>
    </row>
    <row r="320" spans="1:3" ht="15.75" hidden="1" thickBot="1" x14ac:dyDescent="0.3">
      <c r="A320" s="103" t="s">
        <v>178</v>
      </c>
      <c r="B320" s="358">
        <v>0</v>
      </c>
      <c r="C320" s="338">
        <f>SUM(B320/B321)</f>
        <v>0</v>
      </c>
    </row>
    <row r="321" spans="1:4" ht="16.5" hidden="1" thickTop="1" thickBot="1" x14ac:dyDescent="0.3">
      <c r="A321" s="128" t="s">
        <v>749</v>
      </c>
      <c r="B321" s="127">
        <f>SUM(B317:B320)</f>
        <v>6</v>
      </c>
      <c r="C321" s="208">
        <f>SUM(C317:C320)</f>
        <v>1</v>
      </c>
    </row>
    <row r="322" spans="1:4" ht="15.75" hidden="1" thickBot="1" x14ac:dyDescent="0.3">
      <c r="A322" s="2025" t="s">
        <v>750</v>
      </c>
      <c r="B322" s="2026"/>
      <c r="C322" s="2027"/>
    </row>
    <row r="323" spans="1:4" hidden="1" x14ac:dyDescent="0.25">
      <c r="A323" s="105" t="s">
        <v>179</v>
      </c>
      <c r="B323" s="413">
        <v>3</v>
      </c>
      <c r="C323" s="340">
        <f>SUM(B323/B326)</f>
        <v>0.5</v>
      </c>
    </row>
    <row r="324" spans="1:4" hidden="1" x14ac:dyDescent="0.25">
      <c r="A324" s="102" t="s">
        <v>180</v>
      </c>
      <c r="B324" s="356">
        <v>2</v>
      </c>
      <c r="C324" s="340">
        <f>SUM(B324/B326)</f>
        <v>0.33333333333333331</v>
      </c>
    </row>
    <row r="325" spans="1:4" ht="15.75" hidden="1" thickBot="1" x14ac:dyDescent="0.3">
      <c r="A325" s="103" t="s">
        <v>181</v>
      </c>
      <c r="B325" s="358">
        <v>1</v>
      </c>
      <c r="C325" s="338">
        <f>SUM(B325/B326)</f>
        <v>0.16666666666666666</v>
      </c>
    </row>
    <row r="326" spans="1:4" ht="16.5" hidden="1" thickTop="1" thickBot="1" x14ac:dyDescent="0.3">
      <c r="A326" s="126" t="s">
        <v>749</v>
      </c>
      <c r="B326" s="127">
        <f>SUM(B323:B325)</f>
        <v>6</v>
      </c>
      <c r="C326" s="208">
        <f>SUM(C323:C325)</f>
        <v>0.99999999999999989</v>
      </c>
    </row>
    <row r="327" spans="1:4" ht="15.75" hidden="1" thickBot="1" x14ac:dyDescent="0.3">
      <c r="A327" s="2025" t="s">
        <v>744</v>
      </c>
      <c r="B327" s="2026"/>
      <c r="C327" s="2027"/>
    </row>
    <row r="328" spans="1:4" hidden="1" x14ac:dyDescent="0.25">
      <c r="A328" s="321" t="s">
        <v>464</v>
      </c>
      <c r="B328" s="406">
        <v>1</v>
      </c>
      <c r="C328" s="333">
        <f>SUM(B328/B332)</f>
        <v>0.16666666666666666</v>
      </c>
      <c r="D328" s="31"/>
    </row>
    <row r="329" spans="1:4" hidden="1" x14ac:dyDescent="0.25">
      <c r="A329" s="321" t="s">
        <v>465</v>
      </c>
      <c r="B329" s="356">
        <v>1</v>
      </c>
      <c r="C329" s="340">
        <f>SUM(B329/B332)</f>
        <v>0.16666666666666666</v>
      </c>
    </row>
    <row r="330" spans="1:4" hidden="1" x14ac:dyDescent="0.25">
      <c r="A330" s="321" t="s">
        <v>466</v>
      </c>
      <c r="B330" s="356">
        <v>3</v>
      </c>
      <c r="C330" s="340">
        <v>0.499</v>
      </c>
    </row>
    <row r="331" spans="1:4" ht="15.75" hidden="1" thickBot="1" x14ac:dyDescent="0.3">
      <c r="A331" s="114" t="s">
        <v>467</v>
      </c>
      <c r="B331" s="358">
        <v>1</v>
      </c>
      <c r="C331" s="335">
        <f>SUM(B331/B332)</f>
        <v>0.16666666666666666</v>
      </c>
    </row>
    <row r="332" spans="1:4" ht="16.5" hidden="1" thickTop="1" thickBot="1" x14ac:dyDescent="0.3">
      <c r="A332" s="34" t="s">
        <v>749</v>
      </c>
      <c r="B332" s="122">
        <f>SUM(B328:B331)</f>
        <v>6</v>
      </c>
      <c r="C332" s="209">
        <f>SUM(B332/B332)</f>
        <v>1</v>
      </c>
    </row>
  </sheetData>
  <sheetProtection algorithmName="SHA-512" hashValue="nPCWQ+ppJ4zx5vgBpSuv7RST9YTZxOH2vFi0I/O4gT1Xai2Nsd0LYjQxS5K1J/C7FUiKnCOIgNQ2EdAR1SGH+w==" saltValue="YDFWk2Jdf8SXRLIO0QCdmw==" spinCount="100000" sheet="1" objects="1" scenarios="1"/>
  <sortState ref="A71:C76">
    <sortCondition ref="B71:B76"/>
  </sortState>
  <mergeCells count="55">
    <mergeCell ref="A70:C70"/>
    <mergeCell ref="A39:C39"/>
    <mergeCell ref="A41:C41"/>
    <mergeCell ref="A51:C51"/>
    <mergeCell ref="A59:C59"/>
    <mergeCell ref="A65:C65"/>
    <mergeCell ref="A178:C178"/>
    <mergeCell ref="A147:C147"/>
    <mergeCell ref="A149:C149"/>
    <mergeCell ref="A159:C159"/>
    <mergeCell ref="A167:C167"/>
    <mergeCell ref="A173:C173"/>
    <mergeCell ref="A327:C327"/>
    <mergeCell ref="A316:C316"/>
    <mergeCell ref="A322:C322"/>
    <mergeCell ref="A223:C223"/>
    <mergeCell ref="A225:C225"/>
    <mergeCell ref="A235:C235"/>
    <mergeCell ref="A243:C243"/>
    <mergeCell ref="A249:C249"/>
    <mergeCell ref="A254:C254"/>
    <mergeCell ref="A1:C1"/>
    <mergeCell ref="A296:C296"/>
    <mergeCell ref="A298:C298"/>
    <mergeCell ref="A308:C308"/>
    <mergeCell ref="A258:C258"/>
    <mergeCell ref="A260:C260"/>
    <mergeCell ref="A270:C270"/>
    <mergeCell ref="A278:C278"/>
    <mergeCell ref="A284:C284"/>
    <mergeCell ref="A289:C289"/>
    <mergeCell ref="A75:C75"/>
    <mergeCell ref="A77:C77"/>
    <mergeCell ref="A87:C87"/>
    <mergeCell ref="A95:C95"/>
    <mergeCell ref="A101:C101"/>
    <mergeCell ref="A106:C106"/>
    <mergeCell ref="A215:C215"/>
    <mergeCell ref="A184:C184"/>
    <mergeCell ref="A186:C186"/>
    <mergeCell ref="A196:C196"/>
    <mergeCell ref="A204:C204"/>
    <mergeCell ref="A210:C210"/>
    <mergeCell ref="A141:C141"/>
    <mergeCell ref="A110:C110"/>
    <mergeCell ref="A112:C112"/>
    <mergeCell ref="A122:C122"/>
    <mergeCell ref="A130:C130"/>
    <mergeCell ref="A136:C136"/>
    <mergeCell ref="A33:C33"/>
    <mergeCell ref="A2:C2"/>
    <mergeCell ref="A4:C4"/>
    <mergeCell ref="A14:C14"/>
    <mergeCell ref="A22:C22"/>
    <mergeCell ref="A28:C28"/>
  </mergeCells>
  <printOptions horizontalCentered="1"/>
  <pageMargins left="0.7" right="0.7" top="1" bottom="0.75" header="0.3" footer="0.3"/>
  <pageSetup firstPageNumber="24"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1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193"/>
  <sheetViews>
    <sheetView showGridLines="0" zoomScaleNormal="100" workbookViewId="0">
      <selection activeCell="B41" activeCellId="3" sqref="B26:B29 B32:B34 B37:C39 B41:C43"/>
    </sheetView>
  </sheetViews>
  <sheetFormatPr defaultColWidth="8.85546875" defaultRowHeight="15" x14ac:dyDescent="0.25"/>
  <cols>
    <col min="1" max="3" width="27.5703125" customWidth="1"/>
  </cols>
  <sheetData>
    <row r="1" spans="1:3" ht="19.5" thickBot="1" x14ac:dyDescent="0.35">
      <c r="A1" s="2087" t="s">
        <v>186</v>
      </c>
      <c r="B1" s="2088"/>
      <c r="C1" s="2089"/>
    </row>
    <row r="2" spans="1:3" ht="16.5" hidden="1" thickBot="1" x14ac:dyDescent="0.3">
      <c r="A2" s="2292" t="s">
        <v>851</v>
      </c>
      <c r="B2" s="2293"/>
      <c r="C2" s="2294"/>
    </row>
    <row r="3" spans="1:3" ht="15.75" hidden="1" thickBot="1" x14ac:dyDescent="0.3">
      <c r="A3" s="206"/>
      <c r="B3" s="204" t="s">
        <v>53</v>
      </c>
      <c r="C3" s="205" t="s">
        <v>127</v>
      </c>
    </row>
    <row r="4" spans="1:3" ht="15.75" hidden="1" thickBot="1" x14ac:dyDescent="0.3">
      <c r="A4" s="2025" t="s">
        <v>468</v>
      </c>
      <c r="B4" s="2026"/>
      <c r="C4" s="2027"/>
    </row>
    <row r="5" spans="1:3" hidden="1" x14ac:dyDescent="0.25">
      <c r="A5" s="105" t="s">
        <v>175</v>
      </c>
      <c r="B5" s="1589"/>
      <c r="C5" s="340" t="e">
        <f>SUM(B5/B9)</f>
        <v>#DIV/0!</v>
      </c>
    </row>
    <row r="6" spans="1:3" hidden="1" x14ac:dyDescent="0.25">
      <c r="A6" s="102" t="s">
        <v>176</v>
      </c>
      <c r="B6" s="1534"/>
      <c r="C6" s="340" t="e">
        <f>SUM(B6/B9)</f>
        <v>#DIV/0!</v>
      </c>
    </row>
    <row r="7" spans="1:3" hidden="1" x14ac:dyDescent="0.25">
      <c r="A7" s="102" t="s">
        <v>177</v>
      </c>
      <c r="B7" s="1534"/>
      <c r="C7" s="340" t="e">
        <f>SUM(B7/B9)</f>
        <v>#DIV/0!</v>
      </c>
    </row>
    <row r="8" spans="1:3" ht="15.75" hidden="1" thickBot="1" x14ac:dyDescent="0.3">
      <c r="A8" s="103" t="s">
        <v>178</v>
      </c>
      <c r="B8" s="1536"/>
      <c r="C8" s="338" t="e">
        <f>SUM(B8/B9)</f>
        <v>#DIV/0!</v>
      </c>
    </row>
    <row r="9" spans="1:3" ht="16.5" hidden="1" thickTop="1" thickBot="1" x14ac:dyDescent="0.3">
      <c r="A9" s="128" t="s">
        <v>26</v>
      </c>
      <c r="B9" s="507">
        <f>SUM(B5:B8)</f>
        <v>0</v>
      </c>
      <c r="C9" s="208" t="e">
        <f>SUM(C5:C8)</f>
        <v>#DIV/0!</v>
      </c>
    </row>
    <row r="10" spans="1:3" ht="15.75" hidden="1" thickBot="1" x14ac:dyDescent="0.3">
      <c r="A10" s="2025" t="s">
        <v>469</v>
      </c>
      <c r="B10" s="2026"/>
      <c r="C10" s="2027"/>
    </row>
    <row r="11" spans="1:3" hidden="1" x14ac:dyDescent="0.25">
      <c r="A11" s="105" t="s">
        <v>179</v>
      </c>
      <c r="B11" s="1589"/>
      <c r="C11" s="340" t="e">
        <f>SUM(B11/B14)</f>
        <v>#DIV/0!</v>
      </c>
    </row>
    <row r="12" spans="1:3" hidden="1" x14ac:dyDescent="0.25">
      <c r="A12" s="102" t="s">
        <v>180</v>
      </c>
      <c r="B12" s="1534"/>
      <c r="C12" s="340" t="e">
        <f>SUM(B12/B14)</f>
        <v>#DIV/0!</v>
      </c>
    </row>
    <row r="13" spans="1:3" ht="15.75" hidden="1" thickBot="1" x14ac:dyDescent="0.3">
      <c r="A13" s="103" t="s">
        <v>181</v>
      </c>
      <c r="B13" s="1536"/>
      <c r="C13" s="338" t="e">
        <f>SUM(B13/B14)</f>
        <v>#DIV/0!</v>
      </c>
    </row>
    <row r="14" spans="1:3" ht="16.5" hidden="1" thickTop="1" thickBot="1" x14ac:dyDescent="0.3">
      <c r="A14" s="126" t="s">
        <v>26</v>
      </c>
      <c r="B14" s="210">
        <f>SUM(B11:B13)</f>
        <v>0</v>
      </c>
      <c r="C14" s="208" t="e">
        <f>SUM(C11:C13)</f>
        <v>#DIV/0!</v>
      </c>
    </row>
    <row r="15" spans="1:3" ht="15.75" hidden="1" thickBot="1" x14ac:dyDescent="0.3">
      <c r="A15" s="2025" t="s">
        <v>470</v>
      </c>
      <c r="B15" s="2026"/>
      <c r="C15" s="2027"/>
    </row>
    <row r="16" spans="1:3" hidden="1" x14ac:dyDescent="0.25">
      <c r="A16" s="104" t="s">
        <v>334</v>
      </c>
      <c r="B16" s="2328"/>
      <c r="C16" s="2329"/>
    </row>
    <row r="17" spans="1:3" hidden="1" x14ac:dyDescent="0.25">
      <c r="A17" s="96" t="s">
        <v>330</v>
      </c>
      <c r="B17" s="2324"/>
      <c r="C17" s="2325"/>
    </row>
    <row r="18" spans="1:3" ht="15.75" hidden="1" thickBot="1" x14ac:dyDescent="0.3">
      <c r="A18" s="100" t="s">
        <v>331</v>
      </c>
      <c r="B18" s="2326"/>
      <c r="C18" s="2327"/>
    </row>
    <row r="19" spans="1:3" ht="15.75" hidden="1" thickBot="1" x14ac:dyDescent="0.3">
      <c r="A19" s="2025" t="s">
        <v>471</v>
      </c>
      <c r="B19" s="2026"/>
      <c r="C19" s="2027"/>
    </row>
    <row r="20" spans="1:3" hidden="1" x14ac:dyDescent="0.25">
      <c r="A20" s="101" t="s">
        <v>334</v>
      </c>
      <c r="B20" s="2322"/>
      <c r="C20" s="2323"/>
    </row>
    <row r="21" spans="1:3" hidden="1" x14ac:dyDescent="0.25">
      <c r="A21" s="102" t="s">
        <v>330</v>
      </c>
      <c r="B21" s="2324"/>
      <c r="C21" s="2325"/>
    </row>
    <row r="22" spans="1:3" ht="15.75" hidden="1" thickBot="1" x14ac:dyDescent="0.3">
      <c r="A22" s="106" t="s">
        <v>331</v>
      </c>
      <c r="B22" s="2326"/>
      <c r="C22" s="2327"/>
    </row>
    <row r="23" spans="1:3" s="1413" customFormat="1" ht="16.5" thickBot="1" x14ac:dyDescent="0.3">
      <c r="A23" s="2292" t="s">
        <v>906</v>
      </c>
      <c r="B23" s="2293"/>
      <c r="C23" s="2294"/>
    </row>
    <row r="24" spans="1:3" s="1413" customFormat="1" ht="15.75" thickBot="1" x14ac:dyDescent="0.3">
      <c r="A24" s="206"/>
      <c r="B24" s="204" t="s">
        <v>53</v>
      </c>
      <c r="C24" s="205" t="s">
        <v>127</v>
      </c>
    </row>
    <row r="25" spans="1:3" s="1413" customFormat="1" ht="15.75" thickBot="1" x14ac:dyDescent="0.3">
      <c r="A25" s="2025" t="s">
        <v>468</v>
      </c>
      <c r="B25" s="2026"/>
      <c r="C25" s="2027"/>
    </row>
    <row r="26" spans="1:3" s="1413" customFormat="1" x14ac:dyDescent="0.25">
      <c r="A26" s="105" t="s">
        <v>175</v>
      </c>
      <c r="B26" s="1867">
        <v>49</v>
      </c>
      <c r="C26" s="340">
        <f>SUM(B26/B30)</f>
        <v>3.8161993769470402E-2</v>
      </c>
    </row>
    <row r="27" spans="1:3" s="1413" customFormat="1" x14ac:dyDescent="0.25">
      <c r="A27" s="102" t="s">
        <v>176</v>
      </c>
      <c r="B27" s="1870">
        <v>629</v>
      </c>
      <c r="C27" s="340">
        <f>SUM(B27/B30)</f>
        <v>0.48987538940809972</v>
      </c>
    </row>
    <row r="28" spans="1:3" s="1413" customFormat="1" x14ac:dyDescent="0.25">
      <c r="A28" s="102" t="s">
        <v>177</v>
      </c>
      <c r="B28" s="1870">
        <v>604</v>
      </c>
      <c r="C28" s="340">
        <f>SUM(B28/B30)</f>
        <v>0.47040498442367601</v>
      </c>
    </row>
    <row r="29" spans="1:3" s="1413" customFormat="1" ht="15.75" thickBot="1" x14ac:dyDescent="0.3">
      <c r="A29" s="103" t="s">
        <v>178</v>
      </c>
      <c r="B29" s="506">
        <v>2</v>
      </c>
      <c r="C29" s="338">
        <f>SUM(B29/B30)</f>
        <v>1.557632398753894E-3</v>
      </c>
    </row>
    <row r="30" spans="1:3" s="1413" customFormat="1" ht="16.5" thickTop="1" thickBot="1" x14ac:dyDescent="0.3">
      <c r="A30" s="128" t="s">
        <v>26</v>
      </c>
      <c r="B30" s="507">
        <f>SUM(B26:B29)</f>
        <v>1284</v>
      </c>
      <c r="C30" s="208">
        <f>SUM(C26:C29)</f>
        <v>1</v>
      </c>
    </row>
    <row r="31" spans="1:3" s="1413" customFormat="1" ht="15.75" thickBot="1" x14ac:dyDescent="0.3">
      <c r="A31" s="2025" t="s">
        <v>469</v>
      </c>
      <c r="B31" s="2026"/>
      <c r="C31" s="2027"/>
    </row>
    <row r="32" spans="1:3" s="1413" customFormat="1" x14ac:dyDescent="0.25">
      <c r="A32" s="105" t="s">
        <v>179</v>
      </c>
      <c r="B32" s="1867">
        <v>441</v>
      </c>
      <c r="C32" s="340">
        <f>SUM(B32/B35)</f>
        <v>0.34345794392523366</v>
      </c>
    </row>
    <row r="33" spans="1:3" s="1413" customFormat="1" x14ac:dyDescent="0.25">
      <c r="A33" s="102" t="s">
        <v>180</v>
      </c>
      <c r="B33" s="1870">
        <v>130</v>
      </c>
      <c r="C33" s="340">
        <f>SUM(B33/B35)</f>
        <v>0.10124610591900311</v>
      </c>
    </row>
    <row r="34" spans="1:3" s="1413" customFormat="1" ht="15.75" thickBot="1" x14ac:dyDescent="0.3">
      <c r="A34" s="103" t="s">
        <v>181</v>
      </c>
      <c r="B34" s="506">
        <v>713</v>
      </c>
      <c r="C34" s="338">
        <f>SUM(B34/B35)</f>
        <v>0.55529595015576327</v>
      </c>
    </row>
    <row r="35" spans="1:3" s="1413" customFormat="1" ht="16.5" thickTop="1" thickBot="1" x14ac:dyDescent="0.3">
      <c r="A35" s="126" t="s">
        <v>26</v>
      </c>
      <c r="B35" s="210">
        <f>SUM(B32:B34)</f>
        <v>1284</v>
      </c>
      <c r="C35" s="208">
        <f>SUM(C32:C34)</f>
        <v>1</v>
      </c>
    </row>
    <row r="36" spans="1:3" s="1413" customFormat="1" ht="15.75" thickBot="1" x14ac:dyDescent="0.3">
      <c r="A36" s="2025" t="s">
        <v>470</v>
      </c>
      <c r="B36" s="2026"/>
      <c r="C36" s="2027"/>
    </row>
    <row r="37" spans="1:3" s="1413" customFormat="1" x14ac:dyDescent="0.25">
      <c r="A37" s="1799" t="s">
        <v>334</v>
      </c>
      <c r="B37" s="2312" t="s">
        <v>515</v>
      </c>
      <c r="C37" s="2313"/>
    </row>
    <row r="38" spans="1:3" s="1413" customFormat="1" x14ac:dyDescent="0.25">
      <c r="A38" s="96" t="s">
        <v>330</v>
      </c>
      <c r="B38" s="2302" t="s">
        <v>932</v>
      </c>
      <c r="C38" s="2303"/>
    </row>
    <row r="39" spans="1:3" s="1413" customFormat="1" ht="15.75" thickBot="1" x14ac:dyDescent="0.3">
      <c r="A39" s="100" t="s">
        <v>331</v>
      </c>
      <c r="B39" s="2298" t="s">
        <v>933</v>
      </c>
      <c r="C39" s="2299"/>
    </row>
    <row r="40" spans="1:3" s="1413" customFormat="1" ht="15.75" thickBot="1" x14ac:dyDescent="0.3">
      <c r="A40" s="2025" t="s">
        <v>471</v>
      </c>
      <c r="B40" s="2026"/>
      <c r="C40" s="2027"/>
    </row>
    <row r="41" spans="1:3" s="1413" customFormat="1" x14ac:dyDescent="0.25">
      <c r="A41" s="101" t="s">
        <v>334</v>
      </c>
      <c r="B41" s="2300" t="s">
        <v>936</v>
      </c>
      <c r="C41" s="2301"/>
    </row>
    <row r="42" spans="1:3" s="1413" customFormat="1" x14ac:dyDescent="0.25">
      <c r="A42" s="102" t="s">
        <v>330</v>
      </c>
      <c r="B42" s="2302" t="s">
        <v>934</v>
      </c>
      <c r="C42" s="2303"/>
    </row>
    <row r="43" spans="1:3" s="1413" customFormat="1" ht="15.75" thickBot="1" x14ac:dyDescent="0.3">
      <c r="A43" s="106" t="s">
        <v>331</v>
      </c>
      <c r="B43" s="2298" t="s">
        <v>935</v>
      </c>
      <c r="C43" s="2299"/>
    </row>
    <row r="44" spans="1:3" s="1413" customFormat="1" ht="16.5" hidden="1" thickBot="1" x14ac:dyDescent="0.3">
      <c r="A44" s="2292" t="s">
        <v>914</v>
      </c>
      <c r="B44" s="2293"/>
      <c r="C44" s="2294"/>
    </row>
    <row r="45" spans="1:3" s="1413" customFormat="1" ht="15.75" hidden="1" thickBot="1" x14ac:dyDescent="0.3">
      <c r="A45" s="206"/>
      <c r="B45" s="204" t="s">
        <v>53</v>
      </c>
      <c r="C45" s="205" t="s">
        <v>127</v>
      </c>
    </row>
    <row r="46" spans="1:3" s="1413" customFormat="1" ht="15.75" hidden="1" thickBot="1" x14ac:dyDescent="0.3">
      <c r="A46" s="2025" t="s">
        <v>468</v>
      </c>
      <c r="B46" s="2026"/>
      <c r="C46" s="2027"/>
    </row>
    <row r="47" spans="1:3" s="1413" customFormat="1" hidden="1" x14ac:dyDescent="0.25">
      <c r="A47" s="105" t="s">
        <v>175</v>
      </c>
      <c r="B47" s="1723">
        <v>604</v>
      </c>
      <c r="C47" s="340">
        <f>SUM(B47/B51)</f>
        <v>0.54710144927536231</v>
      </c>
    </row>
    <row r="48" spans="1:3" s="1413" customFormat="1" hidden="1" x14ac:dyDescent="0.25">
      <c r="A48" s="102" t="s">
        <v>176</v>
      </c>
      <c r="B48" s="1728">
        <v>36</v>
      </c>
      <c r="C48" s="340">
        <f>SUM(B48/B51)</f>
        <v>3.2608695652173912E-2</v>
      </c>
    </row>
    <row r="49" spans="1:4" s="1413" customFormat="1" hidden="1" x14ac:dyDescent="0.25">
      <c r="A49" s="102" t="s">
        <v>177</v>
      </c>
      <c r="B49" s="1728">
        <v>462</v>
      </c>
      <c r="C49" s="340">
        <f>SUM(B49/B51)</f>
        <v>0.41847826086956524</v>
      </c>
    </row>
    <row r="50" spans="1:4" s="1413" customFormat="1" ht="15.75" hidden="1" thickBot="1" x14ac:dyDescent="0.3">
      <c r="A50" s="103" t="s">
        <v>178</v>
      </c>
      <c r="B50" s="506">
        <v>2</v>
      </c>
      <c r="C50" s="338">
        <f>SUM(B50/B51)</f>
        <v>1.8115942028985507E-3</v>
      </c>
    </row>
    <row r="51" spans="1:4" s="1413" customFormat="1" ht="16.5" hidden="1" thickTop="1" thickBot="1" x14ac:dyDescent="0.3">
      <c r="A51" s="128" t="s">
        <v>26</v>
      </c>
      <c r="B51" s="507">
        <f>SUM(B47:B50)</f>
        <v>1104</v>
      </c>
      <c r="C51" s="208">
        <f>SUM(C47:C50)</f>
        <v>1</v>
      </c>
    </row>
    <row r="52" spans="1:4" s="1413" customFormat="1" ht="15.75" hidden="1" thickBot="1" x14ac:dyDescent="0.3">
      <c r="A52" s="2025" t="s">
        <v>469</v>
      </c>
      <c r="B52" s="2026"/>
      <c r="C52" s="2027"/>
    </row>
    <row r="53" spans="1:4" s="1413" customFormat="1" hidden="1" x14ac:dyDescent="0.25">
      <c r="A53" s="105" t="s">
        <v>179</v>
      </c>
      <c r="B53" s="1723">
        <v>606</v>
      </c>
      <c r="C53" s="340">
        <f>SUM(B53/B56)</f>
        <v>0.54891304347826086</v>
      </c>
    </row>
    <row r="54" spans="1:4" s="1413" customFormat="1" hidden="1" x14ac:dyDescent="0.25">
      <c r="A54" s="102" t="s">
        <v>180</v>
      </c>
      <c r="B54" s="1728">
        <v>102</v>
      </c>
      <c r="C54" s="340">
        <f>SUM(B54/B56)</f>
        <v>9.2391304347826081E-2</v>
      </c>
    </row>
    <row r="55" spans="1:4" s="1413" customFormat="1" ht="15.75" hidden="1" thickBot="1" x14ac:dyDescent="0.3">
      <c r="A55" s="103" t="s">
        <v>181</v>
      </c>
      <c r="B55" s="506">
        <v>396</v>
      </c>
      <c r="C55" s="338">
        <f>SUM(B55/B56)</f>
        <v>0.35869565217391303</v>
      </c>
    </row>
    <row r="56" spans="1:4" s="1413" customFormat="1" ht="16.5" hidden="1" thickTop="1" thickBot="1" x14ac:dyDescent="0.3">
      <c r="A56" s="126" t="s">
        <v>26</v>
      </c>
      <c r="B56" s="210">
        <f>SUM(B53:B55)</f>
        <v>1104</v>
      </c>
      <c r="C56" s="208">
        <f>SUM(C53:C55)</f>
        <v>1</v>
      </c>
    </row>
    <row r="57" spans="1:4" s="1413" customFormat="1" ht="15.75" hidden="1" thickBot="1" x14ac:dyDescent="0.3">
      <c r="A57" s="2025" t="s">
        <v>470</v>
      </c>
      <c r="B57" s="2026"/>
      <c r="C57" s="2027"/>
    </row>
    <row r="58" spans="1:4" s="1413" customFormat="1" hidden="1" x14ac:dyDescent="0.25">
      <c r="A58" s="1659" t="s">
        <v>334</v>
      </c>
      <c r="B58" s="2304" t="s">
        <v>859</v>
      </c>
      <c r="C58" s="2305"/>
    </row>
    <row r="59" spans="1:4" s="1413" customFormat="1" hidden="1" x14ac:dyDescent="0.25">
      <c r="A59" s="96" t="s">
        <v>330</v>
      </c>
      <c r="B59" s="2308" t="s">
        <v>516</v>
      </c>
      <c r="C59" s="2309"/>
    </row>
    <row r="60" spans="1:4" s="1413" customFormat="1" ht="15.75" hidden="1" thickBot="1" x14ac:dyDescent="0.3">
      <c r="A60" s="100" t="s">
        <v>331</v>
      </c>
      <c r="B60" s="2306" t="s">
        <v>867</v>
      </c>
      <c r="C60" s="2307"/>
    </row>
    <row r="61" spans="1:4" s="1413" customFormat="1" ht="15.75" hidden="1" thickBot="1" x14ac:dyDescent="0.3">
      <c r="A61" s="2025" t="s">
        <v>471</v>
      </c>
      <c r="B61" s="2026"/>
      <c r="C61" s="2027"/>
    </row>
    <row r="62" spans="1:4" s="1413" customFormat="1" hidden="1" x14ac:dyDescent="0.25">
      <c r="A62" s="101" t="s">
        <v>334</v>
      </c>
      <c r="B62" s="2310" t="s">
        <v>858</v>
      </c>
      <c r="C62" s="2311"/>
    </row>
    <row r="63" spans="1:4" s="1413" customFormat="1" hidden="1" x14ac:dyDescent="0.25">
      <c r="A63" s="102" t="s">
        <v>330</v>
      </c>
      <c r="B63" s="2308" t="s">
        <v>857</v>
      </c>
      <c r="C63" s="2309"/>
    </row>
    <row r="64" spans="1:4" s="1413" customFormat="1" ht="15.75" hidden="1" thickBot="1" x14ac:dyDescent="0.3">
      <c r="A64" s="106" t="s">
        <v>331</v>
      </c>
      <c r="B64" s="2306" t="s">
        <v>897</v>
      </c>
      <c r="C64" s="2307"/>
      <c r="D64" s="1699"/>
    </row>
    <row r="65" spans="1:3" s="1413" customFormat="1" ht="16.5" hidden="1" thickBot="1" x14ac:dyDescent="0.3">
      <c r="A65" s="2292" t="s">
        <v>768</v>
      </c>
      <c r="B65" s="2293"/>
      <c r="C65" s="2294"/>
    </row>
    <row r="66" spans="1:3" s="1413" customFormat="1" ht="15.75" hidden="1" thickBot="1" x14ac:dyDescent="0.3">
      <c r="A66" s="206"/>
      <c r="B66" s="204" t="s">
        <v>53</v>
      </c>
      <c r="C66" s="205" t="s">
        <v>127</v>
      </c>
    </row>
    <row r="67" spans="1:3" s="1413" customFormat="1" ht="15.75" hidden="1" thickBot="1" x14ac:dyDescent="0.3">
      <c r="A67" s="2025" t="s">
        <v>468</v>
      </c>
      <c r="B67" s="2026"/>
      <c r="C67" s="2027"/>
    </row>
    <row r="68" spans="1:3" s="1413" customFormat="1" hidden="1" x14ac:dyDescent="0.25">
      <c r="A68" s="105" t="s">
        <v>175</v>
      </c>
      <c r="B68" s="1618">
        <v>757</v>
      </c>
      <c r="C68" s="340">
        <f>SUM(B68/B72)</f>
        <v>0.5461760461760462</v>
      </c>
    </row>
    <row r="69" spans="1:3" s="1413" customFormat="1" hidden="1" x14ac:dyDescent="0.25">
      <c r="A69" s="102" t="s">
        <v>176</v>
      </c>
      <c r="B69" s="1621">
        <v>25</v>
      </c>
      <c r="C69" s="340">
        <f>SUM(B69/B72)</f>
        <v>1.8037518037518036E-2</v>
      </c>
    </row>
    <row r="70" spans="1:3" s="1413" customFormat="1" hidden="1" x14ac:dyDescent="0.25">
      <c r="A70" s="102" t="s">
        <v>177</v>
      </c>
      <c r="B70" s="1621">
        <v>598</v>
      </c>
      <c r="C70" s="340">
        <f>SUM(B70/B72)</f>
        <v>0.43145743145743148</v>
      </c>
    </row>
    <row r="71" spans="1:3" s="1413" customFormat="1" ht="15.75" hidden="1" thickBot="1" x14ac:dyDescent="0.3">
      <c r="A71" s="103" t="s">
        <v>178</v>
      </c>
      <c r="B71" s="506">
        <v>6</v>
      </c>
      <c r="C71" s="338">
        <f>SUM(B71/B72)</f>
        <v>4.329004329004329E-3</v>
      </c>
    </row>
    <row r="72" spans="1:3" s="1413" customFormat="1" ht="16.5" hidden="1" thickTop="1" thickBot="1" x14ac:dyDescent="0.3">
      <c r="A72" s="128" t="s">
        <v>26</v>
      </c>
      <c r="B72" s="507">
        <f>SUM(B68:B71)</f>
        <v>1386</v>
      </c>
      <c r="C72" s="208">
        <f>SUM(C68:C71)</f>
        <v>1</v>
      </c>
    </row>
    <row r="73" spans="1:3" s="1413" customFormat="1" ht="15.75" hidden="1" thickBot="1" x14ac:dyDescent="0.3">
      <c r="A73" s="2025" t="s">
        <v>469</v>
      </c>
      <c r="B73" s="2026"/>
      <c r="C73" s="2027"/>
    </row>
    <row r="74" spans="1:3" s="1413" customFormat="1" hidden="1" x14ac:dyDescent="0.25">
      <c r="A74" s="105" t="s">
        <v>179</v>
      </c>
      <c r="B74" s="1618">
        <v>774</v>
      </c>
      <c r="C74" s="340">
        <v>0.55900000000000005</v>
      </c>
    </row>
    <row r="75" spans="1:3" s="1413" customFormat="1" hidden="1" x14ac:dyDescent="0.25">
      <c r="A75" s="102" t="s">
        <v>180</v>
      </c>
      <c r="B75" s="1621">
        <v>67</v>
      </c>
      <c r="C75" s="340">
        <f>SUM(B75/B77)</f>
        <v>4.8340548340548344E-2</v>
      </c>
    </row>
    <row r="76" spans="1:3" s="1413" customFormat="1" ht="15.75" hidden="1" thickBot="1" x14ac:dyDescent="0.3">
      <c r="A76" s="103" t="s">
        <v>181</v>
      </c>
      <c r="B76" s="506">
        <v>545</v>
      </c>
      <c r="C76" s="338">
        <f>SUM(B76/B77)</f>
        <v>0.39321789321789324</v>
      </c>
    </row>
    <row r="77" spans="1:3" s="1413" customFormat="1" ht="16.5" hidden="1" thickTop="1" thickBot="1" x14ac:dyDescent="0.3">
      <c r="A77" s="126" t="s">
        <v>26</v>
      </c>
      <c r="B77" s="210">
        <f>SUM(B74:B76)</f>
        <v>1386</v>
      </c>
      <c r="C77" s="208">
        <f>SUM(C74:C76)</f>
        <v>1.0005584415584416</v>
      </c>
    </row>
    <row r="78" spans="1:3" s="1413" customFormat="1" ht="15.75" hidden="1" thickBot="1" x14ac:dyDescent="0.3">
      <c r="A78" s="2025" t="s">
        <v>470</v>
      </c>
      <c r="B78" s="2026"/>
      <c r="C78" s="2027"/>
    </row>
    <row r="79" spans="1:3" s="1413" customFormat="1" hidden="1" x14ac:dyDescent="0.25">
      <c r="A79" s="1539" t="s">
        <v>334</v>
      </c>
      <c r="B79" s="2312" t="s">
        <v>515</v>
      </c>
      <c r="C79" s="2313"/>
    </row>
    <row r="80" spans="1:3" s="1413" customFormat="1" hidden="1" x14ac:dyDescent="0.25">
      <c r="A80" s="96" t="s">
        <v>330</v>
      </c>
      <c r="B80" s="2302" t="s">
        <v>516</v>
      </c>
      <c r="C80" s="2303"/>
    </row>
    <row r="81" spans="1:3" s="1413" customFormat="1" ht="15.75" hidden="1" thickBot="1" x14ac:dyDescent="0.3">
      <c r="A81" s="100" t="s">
        <v>331</v>
      </c>
      <c r="B81" s="2298" t="s">
        <v>802</v>
      </c>
      <c r="C81" s="2299"/>
    </row>
    <row r="82" spans="1:3" s="1413" customFormat="1" ht="15.75" hidden="1" thickBot="1" x14ac:dyDescent="0.3">
      <c r="A82" s="2025" t="s">
        <v>471</v>
      </c>
      <c r="B82" s="2026"/>
      <c r="C82" s="2027"/>
    </row>
    <row r="83" spans="1:3" s="1413" customFormat="1" hidden="1" x14ac:dyDescent="0.25">
      <c r="A83" s="101" t="s">
        <v>334</v>
      </c>
      <c r="B83" s="2300" t="s">
        <v>517</v>
      </c>
      <c r="C83" s="2301"/>
    </row>
    <row r="84" spans="1:3" s="1413" customFormat="1" hidden="1" x14ac:dyDescent="0.25">
      <c r="A84" s="102" t="s">
        <v>330</v>
      </c>
      <c r="B84" s="2302" t="s">
        <v>516</v>
      </c>
      <c r="C84" s="2303"/>
    </row>
    <row r="85" spans="1:3" s="1413" customFormat="1" ht="15.75" hidden="1" thickBot="1" x14ac:dyDescent="0.3">
      <c r="A85" s="106" t="s">
        <v>331</v>
      </c>
      <c r="B85" s="2298" t="s">
        <v>776</v>
      </c>
      <c r="C85" s="2299"/>
    </row>
    <row r="86" spans="1:3" s="203" customFormat="1" ht="16.5" hidden="1" thickBot="1" x14ac:dyDescent="0.3">
      <c r="A86" s="2292" t="s">
        <v>688</v>
      </c>
      <c r="B86" s="2293"/>
      <c r="C86" s="2294"/>
    </row>
    <row r="87" spans="1:3" s="203" customFormat="1" ht="15.75" hidden="1" thickBot="1" x14ac:dyDescent="0.3">
      <c r="A87" s="206"/>
      <c r="B87" s="204" t="s">
        <v>53</v>
      </c>
      <c r="C87" s="205" t="s">
        <v>127</v>
      </c>
    </row>
    <row r="88" spans="1:3" s="203" customFormat="1" ht="15.75" hidden="1" thickBot="1" x14ac:dyDescent="0.3">
      <c r="A88" s="2025" t="s">
        <v>468</v>
      </c>
      <c r="B88" s="2026"/>
      <c r="C88" s="2027"/>
    </row>
    <row r="89" spans="1:3" s="203" customFormat="1" hidden="1" x14ac:dyDescent="0.25">
      <c r="A89" s="105" t="s">
        <v>175</v>
      </c>
      <c r="B89" s="1427">
        <v>825</v>
      </c>
      <c r="C89" s="746">
        <f>SUM(B89/B93)</f>
        <v>0.61613144137415987</v>
      </c>
    </row>
    <row r="90" spans="1:3" s="203" customFormat="1" hidden="1" x14ac:dyDescent="0.25">
      <c r="A90" s="102" t="s">
        <v>176</v>
      </c>
      <c r="B90" s="1431">
        <v>30</v>
      </c>
      <c r="C90" s="746">
        <f>SUM(B90/B93)</f>
        <v>2.2404779686333084E-2</v>
      </c>
    </row>
    <row r="91" spans="1:3" s="203" customFormat="1" hidden="1" x14ac:dyDescent="0.25">
      <c r="A91" s="102" t="s">
        <v>177</v>
      </c>
      <c r="B91" s="1431">
        <v>477</v>
      </c>
      <c r="C91" s="746">
        <f>SUM(B91/B93)</f>
        <v>0.35623599701269604</v>
      </c>
    </row>
    <row r="92" spans="1:3" s="203" customFormat="1" ht="15.75" hidden="1" thickBot="1" x14ac:dyDescent="0.3">
      <c r="A92" s="103" t="s">
        <v>178</v>
      </c>
      <c r="B92" s="506">
        <v>7</v>
      </c>
      <c r="C92" s="618">
        <f>SUM(B92/B93)</f>
        <v>5.2277819268110532E-3</v>
      </c>
    </row>
    <row r="93" spans="1:3" s="203" customFormat="1" ht="16.5" hidden="1" thickTop="1" thickBot="1" x14ac:dyDescent="0.3">
      <c r="A93" s="128" t="s">
        <v>26</v>
      </c>
      <c r="B93" s="507">
        <f>SUM(B89:B92)</f>
        <v>1339</v>
      </c>
      <c r="C93" s="1515">
        <f>SUM(C89:C92)</f>
        <v>1</v>
      </c>
    </row>
    <row r="94" spans="1:3" s="203" customFormat="1" ht="15.75" hidden="1" thickBot="1" x14ac:dyDescent="0.3">
      <c r="A94" s="2025" t="s">
        <v>469</v>
      </c>
      <c r="B94" s="2026"/>
      <c r="C94" s="2027"/>
    </row>
    <row r="95" spans="1:3" s="203" customFormat="1" hidden="1" x14ac:dyDescent="0.25">
      <c r="A95" s="105" t="s">
        <v>179</v>
      </c>
      <c r="B95" s="1427">
        <v>700</v>
      </c>
      <c r="C95" s="746">
        <f>SUM(B95/B98)</f>
        <v>0.52277819268110526</v>
      </c>
    </row>
    <row r="96" spans="1:3" s="203" customFormat="1" hidden="1" x14ac:dyDescent="0.25">
      <c r="A96" s="102" t="s">
        <v>180</v>
      </c>
      <c r="B96" s="1431">
        <v>64</v>
      </c>
      <c r="C96" s="746">
        <f>SUM(B96/B98)</f>
        <v>4.7796863330843917E-2</v>
      </c>
    </row>
    <row r="97" spans="1:7" s="203" customFormat="1" ht="15.75" hidden="1" thickBot="1" x14ac:dyDescent="0.3">
      <c r="A97" s="103" t="s">
        <v>181</v>
      </c>
      <c r="B97" s="506">
        <v>575</v>
      </c>
      <c r="C97" s="618">
        <f>SUM(B97/B98)</f>
        <v>0.42942494398805081</v>
      </c>
    </row>
    <row r="98" spans="1:7" s="203" customFormat="1" ht="16.5" hidden="1" thickTop="1" thickBot="1" x14ac:dyDescent="0.3">
      <c r="A98" s="126" t="s">
        <v>26</v>
      </c>
      <c r="B98" s="507">
        <f>SUM(B95:B97)</f>
        <v>1339</v>
      </c>
      <c r="C98" s="1515">
        <f>SUM(C95:C97)</f>
        <v>1</v>
      </c>
    </row>
    <row r="99" spans="1:7" s="203" customFormat="1" ht="15.75" hidden="1" thickBot="1" x14ac:dyDescent="0.3">
      <c r="A99" s="2025" t="s">
        <v>470</v>
      </c>
      <c r="B99" s="2026"/>
      <c r="C99" s="2027"/>
    </row>
    <row r="100" spans="1:7" s="203" customFormat="1" hidden="1" x14ac:dyDescent="0.25">
      <c r="A100" s="1385" t="s">
        <v>334</v>
      </c>
      <c r="B100" s="2312" t="s">
        <v>515</v>
      </c>
      <c r="C100" s="2313"/>
    </row>
    <row r="101" spans="1:7" s="203" customFormat="1" hidden="1" x14ac:dyDescent="0.25">
      <c r="A101" s="96" t="s">
        <v>330</v>
      </c>
      <c r="B101" s="2302" t="s">
        <v>516</v>
      </c>
      <c r="C101" s="2303"/>
    </row>
    <row r="102" spans="1:7" s="203" customFormat="1" ht="15.75" hidden="1" thickBot="1" x14ac:dyDescent="0.3">
      <c r="A102" s="100" t="s">
        <v>331</v>
      </c>
      <c r="B102" s="2298" t="s">
        <v>716</v>
      </c>
      <c r="C102" s="2299"/>
    </row>
    <row r="103" spans="1:7" s="203" customFormat="1" ht="15.75" hidden="1" thickBot="1" x14ac:dyDescent="0.3">
      <c r="A103" s="2025" t="s">
        <v>471</v>
      </c>
      <c r="B103" s="2026"/>
      <c r="C103" s="2027"/>
      <c r="E103" s="1421"/>
      <c r="F103" s="1422"/>
      <c r="G103" s="1422"/>
    </row>
    <row r="104" spans="1:7" s="203" customFormat="1" hidden="1" x14ac:dyDescent="0.25">
      <c r="A104" s="101" t="s">
        <v>334</v>
      </c>
      <c r="B104" s="2300" t="s">
        <v>717</v>
      </c>
      <c r="C104" s="2301"/>
    </row>
    <row r="105" spans="1:7" s="203" customFormat="1" hidden="1" x14ac:dyDescent="0.25">
      <c r="A105" s="102" t="s">
        <v>330</v>
      </c>
      <c r="B105" s="2302" t="s">
        <v>718</v>
      </c>
      <c r="C105" s="2303"/>
    </row>
    <row r="106" spans="1:7" s="203" customFormat="1" ht="15.75" hidden="1" thickBot="1" x14ac:dyDescent="0.3">
      <c r="A106" s="106" t="s">
        <v>331</v>
      </c>
      <c r="B106" s="2298" t="s">
        <v>611</v>
      </c>
      <c r="C106" s="2299"/>
    </row>
    <row r="107" spans="1:7" s="203" customFormat="1" ht="16.5" hidden="1" thickBot="1" x14ac:dyDescent="0.3">
      <c r="A107" s="2292" t="s">
        <v>607</v>
      </c>
      <c r="B107" s="2293"/>
      <c r="C107" s="2294"/>
    </row>
    <row r="108" spans="1:7" s="203" customFormat="1" ht="15.75" hidden="1" thickBot="1" x14ac:dyDescent="0.3">
      <c r="A108" s="206"/>
      <c r="B108" s="204" t="s">
        <v>53</v>
      </c>
      <c r="C108" s="205" t="s">
        <v>127</v>
      </c>
    </row>
    <row r="109" spans="1:7" s="203" customFormat="1" ht="15.75" hidden="1" thickBot="1" x14ac:dyDescent="0.3">
      <c r="A109" s="2025" t="s">
        <v>677</v>
      </c>
      <c r="B109" s="2026"/>
      <c r="C109" s="2027"/>
    </row>
    <row r="110" spans="1:7" s="203" customFormat="1" hidden="1" x14ac:dyDescent="0.25">
      <c r="A110" s="105" t="s">
        <v>175</v>
      </c>
      <c r="B110" s="1197">
        <v>1047</v>
      </c>
      <c r="C110" s="340">
        <f>SUM(B110/B114)</f>
        <v>0.62321428571428572</v>
      </c>
    </row>
    <row r="111" spans="1:7" s="203" customFormat="1" hidden="1" x14ac:dyDescent="0.25">
      <c r="A111" s="102" t="s">
        <v>176</v>
      </c>
      <c r="B111" s="1012">
        <v>37</v>
      </c>
      <c r="C111" s="340">
        <f>SUM(B111/B114)</f>
        <v>2.2023809523809525E-2</v>
      </c>
    </row>
    <row r="112" spans="1:7" s="203" customFormat="1" hidden="1" x14ac:dyDescent="0.25">
      <c r="A112" s="102" t="s">
        <v>177</v>
      </c>
      <c r="B112" s="1012">
        <v>591</v>
      </c>
      <c r="C112" s="340">
        <f>SUM(B112/B114)</f>
        <v>0.35178571428571431</v>
      </c>
    </row>
    <row r="113" spans="1:3" s="203" customFormat="1" ht="15.75" hidden="1" thickBot="1" x14ac:dyDescent="0.3">
      <c r="A113" s="103" t="s">
        <v>178</v>
      </c>
      <c r="B113" s="1201">
        <v>5</v>
      </c>
      <c r="C113" s="338">
        <f>SUM(B113/B114)</f>
        <v>2.976190476190476E-3</v>
      </c>
    </row>
    <row r="114" spans="1:3" s="203" customFormat="1" ht="16.5" hidden="1" thickTop="1" thickBot="1" x14ac:dyDescent="0.3">
      <c r="A114" s="128" t="s">
        <v>26</v>
      </c>
      <c r="B114" s="507">
        <f>SUM(B110:B113)</f>
        <v>1680</v>
      </c>
      <c r="C114" s="208">
        <f>SUM(C110:C113)</f>
        <v>1</v>
      </c>
    </row>
    <row r="115" spans="1:3" s="203" customFormat="1" ht="15.75" hidden="1" thickBot="1" x14ac:dyDescent="0.3">
      <c r="A115" s="2025" t="s">
        <v>678</v>
      </c>
      <c r="B115" s="2026"/>
      <c r="C115" s="2027"/>
    </row>
    <row r="116" spans="1:3" s="203" customFormat="1" hidden="1" x14ac:dyDescent="0.25">
      <c r="A116" s="105" t="s">
        <v>179</v>
      </c>
      <c r="B116" s="1197">
        <v>922</v>
      </c>
      <c r="C116" s="340">
        <f>SUM(B116/B119)</f>
        <v>0.54880952380952386</v>
      </c>
    </row>
    <row r="117" spans="1:3" s="203" customFormat="1" hidden="1" x14ac:dyDescent="0.25">
      <c r="A117" s="102" t="s">
        <v>180</v>
      </c>
      <c r="B117" s="1012">
        <v>78</v>
      </c>
      <c r="C117" s="340">
        <f>SUM(B117/B119)</f>
        <v>4.642857142857143E-2</v>
      </c>
    </row>
    <row r="118" spans="1:3" s="203" customFormat="1" ht="15.75" hidden="1" thickBot="1" x14ac:dyDescent="0.3">
      <c r="A118" s="103" t="s">
        <v>181</v>
      </c>
      <c r="B118" s="1201">
        <v>680</v>
      </c>
      <c r="C118" s="338">
        <f>SUM(B118/B119)</f>
        <v>0.40476190476190477</v>
      </c>
    </row>
    <row r="119" spans="1:3" s="203" customFormat="1" ht="16.5" hidden="1" thickTop="1" thickBot="1" x14ac:dyDescent="0.3">
      <c r="A119" s="126" t="s">
        <v>26</v>
      </c>
      <c r="B119" s="210">
        <f>SUM(B116:B118)</f>
        <v>1680</v>
      </c>
      <c r="C119" s="208">
        <f>SUM(C116:C118)</f>
        <v>1</v>
      </c>
    </row>
    <row r="120" spans="1:3" s="203" customFormat="1" ht="15.75" hidden="1" thickBot="1" x14ac:dyDescent="0.3">
      <c r="A120" s="2025" t="s">
        <v>679</v>
      </c>
      <c r="B120" s="2026"/>
      <c r="C120" s="2027"/>
    </row>
    <row r="121" spans="1:3" s="203" customFormat="1" hidden="1" x14ac:dyDescent="0.25">
      <c r="A121" s="1262" t="s">
        <v>334</v>
      </c>
      <c r="B121" s="2314" t="s">
        <v>515</v>
      </c>
      <c r="C121" s="2315"/>
    </row>
    <row r="122" spans="1:3" s="203" customFormat="1" hidden="1" x14ac:dyDescent="0.25">
      <c r="A122" s="96" t="s">
        <v>330</v>
      </c>
      <c r="B122" s="2316" t="s">
        <v>516</v>
      </c>
      <c r="C122" s="2317"/>
    </row>
    <row r="123" spans="1:3" s="203" customFormat="1" ht="15.75" hidden="1" thickBot="1" x14ac:dyDescent="0.3">
      <c r="A123" s="100" t="s">
        <v>331</v>
      </c>
      <c r="B123" s="2318" t="s">
        <v>609</v>
      </c>
      <c r="C123" s="2319"/>
    </row>
    <row r="124" spans="1:3" s="203" customFormat="1" ht="15.75" hidden="1" thickBot="1" x14ac:dyDescent="0.3">
      <c r="A124" s="2025" t="s">
        <v>680</v>
      </c>
      <c r="B124" s="2026"/>
      <c r="C124" s="2027"/>
    </row>
    <row r="125" spans="1:3" s="203" customFormat="1" hidden="1" x14ac:dyDescent="0.25">
      <c r="A125" s="101" t="s">
        <v>334</v>
      </c>
      <c r="B125" s="2320" t="s">
        <v>517</v>
      </c>
      <c r="C125" s="2321"/>
    </row>
    <row r="126" spans="1:3" s="203" customFormat="1" hidden="1" x14ac:dyDescent="0.25">
      <c r="A126" s="102" t="s">
        <v>330</v>
      </c>
      <c r="B126" s="2316" t="s">
        <v>610</v>
      </c>
      <c r="C126" s="2317"/>
    </row>
    <row r="127" spans="1:3" s="203" customFormat="1" ht="15.75" hidden="1" thickBot="1" x14ac:dyDescent="0.3">
      <c r="A127" s="106" t="s">
        <v>331</v>
      </c>
      <c r="B127" s="2318" t="s">
        <v>611</v>
      </c>
      <c r="C127" s="2319"/>
    </row>
    <row r="128" spans="1:3" s="203" customFormat="1" ht="16.5" hidden="1" thickBot="1" x14ac:dyDescent="0.3">
      <c r="A128" s="2292" t="s">
        <v>698</v>
      </c>
      <c r="B128" s="2293"/>
      <c r="C128" s="2294"/>
    </row>
    <row r="129" spans="1:3" s="203" customFormat="1" ht="15.75" hidden="1" thickBot="1" x14ac:dyDescent="0.3">
      <c r="A129" s="206"/>
      <c r="B129" s="204" t="s">
        <v>53</v>
      </c>
      <c r="C129" s="205" t="s">
        <v>127</v>
      </c>
    </row>
    <row r="130" spans="1:3" s="203" customFormat="1" ht="15.75" hidden="1" thickBot="1" x14ac:dyDescent="0.3">
      <c r="A130" s="2025" t="s">
        <v>468</v>
      </c>
      <c r="B130" s="2026"/>
      <c r="C130" s="2027"/>
    </row>
    <row r="131" spans="1:3" s="203" customFormat="1" hidden="1" x14ac:dyDescent="0.25">
      <c r="A131" s="105" t="s">
        <v>175</v>
      </c>
      <c r="B131" s="1197">
        <v>960</v>
      </c>
      <c r="C131" s="340">
        <f>SUM(B131/B135)</f>
        <v>0.625</v>
      </c>
    </row>
    <row r="132" spans="1:3" s="203" customFormat="1" hidden="1" x14ac:dyDescent="0.25">
      <c r="A132" s="102" t="s">
        <v>176</v>
      </c>
      <c r="B132" s="1012">
        <v>56</v>
      </c>
      <c r="C132" s="340">
        <f>SUM(B132/B135)</f>
        <v>3.6458333333333336E-2</v>
      </c>
    </row>
    <row r="133" spans="1:3" s="203" customFormat="1" hidden="1" x14ac:dyDescent="0.25">
      <c r="A133" s="102" t="s">
        <v>177</v>
      </c>
      <c r="B133" s="1012">
        <v>510</v>
      </c>
      <c r="C133" s="340">
        <f>SUM(B133/B135)</f>
        <v>0.33203125</v>
      </c>
    </row>
    <row r="134" spans="1:3" s="203" customFormat="1" ht="15.75" hidden="1" thickBot="1" x14ac:dyDescent="0.3">
      <c r="A134" s="103" t="s">
        <v>178</v>
      </c>
      <c r="B134" s="1201">
        <v>10</v>
      </c>
      <c r="C134" s="338">
        <f>SUM(B134/B135)</f>
        <v>6.510416666666667E-3</v>
      </c>
    </row>
    <row r="135" spans="1:3" s="203" customFormat="1" ht="16.5" hidden="1" thickTop="1" thickBot="1" x14ac:dyDescent="0.3">
      <c r="A135" s="128" t="s">
        <v>26</v>
      </c>
      <c r="B135" s="507">
        <f>SUM(B131:B134)</f>
        <v>1536</v>
      </c>
      <c r="C135" s="208">
        <f>SUM(C131:C134)</f>
        <v>1</v>
      </c>
    </row>
    <row r="136" spans="1:3" s="203" customFormat="1" ht="15.75" hidden="1" thickBot="1" x14ac:dyDescent="0.3">
      <c r="A136" s="2025" t="s">
        <v>469</v>
      </c>
      <c r="B136" s="2026"/>
      <c r="C136" s="2027"/>
    </row>
    <row r="137" spans="1:3" s="203" customFormat="1" hidden="1" x14ac:dyDescent="0.25">
      <c r="A137" s="105" t="s">
        <v>179</v>
      </c>
      <c r="B137" s="1197">
        <v>833</v>
      </c>
      <c r="C137" s="340">
        <f>SUM(B137/B140)</f>
        <v>0.54231770833333337</v>
      </c>
    </row>
    <row r="138" spans="1:3" s="203" customFormat="1" hidden="1" x14ac:dyDescent="0.25">
      <c r="A138" s="102" t="s">
        <v>180</v>
      </c>
      <c r="B138" s="1012">
        <v>66</v>
      </c>
      <c r="C138" s="340">
        <f>SUM(B138/B140)</f>
        <v>4.296875E-2</v>
      </c>
    </row>
    <row r="139" spans="1:3" s="203" customFormat="1" ht="15.75" hidden="1" thickBot="1" x14ac:dyDescent="0.3">
      <c r="A139" s="103" t="s">
        <v>181</v>
      </c>
      <c r="B139" s="1201">
        <v>637</v>
      </c>
      <c r="C139" s="338">
        <f>SUM(B139/B140)</f>
        <v>0.41471354166666669</v>
      </c>
    </row>
    <row r="140" spans="1:3" s="203" customFormat="1" ht="16.5" hidden="1" thickTop="1" thickBot="1" x14ac:dyDescent="0.3">
      <c r="A140" s="126" t="s">
        <v>26</v>
      </c>
      <c r="B140" s="210">
        <f>SUM(B137:B139)</f>
        <v>1536</v>
      </c>
      <c r="C140" s="208">
        <f>SUM(C137:C139)</f>
        <v>1</v>
      </c>
    </row>
    <row r="141" spans="1:3" s="203" customFormat="1" ht="15.75" hidden="1" thickBot="1" x14ac:dyDescent="0.3">
      <c r="A141" s="2025" t="s">
        <v>470</v>
      </c>
      <c r="B141" s="2026"/>
      <c r="C141" s="2027"/>
    </row>
    <row r="142" spans="1:3" s="203" customFormat="1" hidden="1" x14ac:dyDescent="0.25">
      <c r="A142" s="967" t="s">
        <v>334</v>
      </c>
      <c r="B142" s="2314" t="s">
        <v>515</v>
      </c>
      <c r="C142" s="2315"/>
    </row>
    <row r="143" spans="1:3" s="203" customFormat="1" hidden="1" x14ac:dyDescent="0.25">
      <c r="A143" s="96" t="s">
        <v>330</v>
      </c>
      <c r="B143" s="2316" t="s">
        <v>516</v>
      </c>
      <c r="C143" s="2317"/>
    </row>
    <row r="144" spans="1:3" s="203" customFormat="1" ht="15.75" hidden="1" thickBot="1" x14ac:dyDescent="0.3">
      <c r="A144" s="100" t="s">
        <v>331</v>
      </c>
      <c r="B144" s="2318" t="s">
        <v>401</v>
      </c>
      <c r="C144" s="2319"/>
    </row>
    <row r="145" spans="1:3" s="203" customFormat="1" ht="15.75" hidden="1" thickBot="1" x14ac:dyDescent="0.3">
      <c r="A145" s="2025" t="s">
        <v>471</v>
      </c>
      <c r="B145" s="2026"/>
      <c r="C145" s="2027"/>
    </row>
    <row r="146" spans="1:3" s="203" customFormat="1" hidden="1" x14ac:dyDescent="0.25">
      <c r="A146" s="101" t="s">
        <v>334</v>
      </c>
      <c r="B146" s="2320" t="s">
        <v>517</v>
      </c>
      <c r="C146" s="2321"/>
    </row>
    <row r="147" spans="1:3" s="203" customFormat="1" hidden="1" x14ac:dyDescent="0.25">
      <c r="A147" s="102" t="s">
        <v>330</v>
      </c>
      <c r="B147" s="2316" t="s">
        <v>570</v>
      </c>
      <c r="C147" s="2317"/>
    </row>
    <row r="148" spans="1:3" s="203" customFormat="1" ht="15.75" hidden="1" thickBot="1" x14ac:dyDescent="0.3">
      <c r="A148" s="106" t="s">
        <v>331</v>
      </c>
      <c r="B148" s="2318" t="s">
        <v>571</v>
      </c>
      <c r="C148" s="2319"/>
    </row>
    <row r="149" spans="1:3" s="203" customFormat="1" ht="16.5" hidden="1" thickBot="1" x14ac:dyDescent="0.3">
      <c r="A149" s="2292" t="s">
        <v>711</v>
      </c>
      <c r="B149" s="2293"/>
      <c r="C149" s="2294"/>
    </row>
    <row r="150" spans="1:3" s="203" customFormat="1" ht="15.75" hidden="1" thickBot="1" x14ac:dyDescent="0.3">
      <c r="A150" s="206"/>
      <c r="B150" s="204" t="s">
        <v>53</v>
      </c>
      <c r="C150" s="205" t="s">
        <v>127</v>
      </c>
    </row>
    <row r="151" spans="1:3" s="203" customFormat="1" ht="15.75" hidden="1" thickBot="1" x14ac:dyDescent="0.3">
      <c r="A151" s="2025" t="s">
        <v>468</v>
      </c>
      <c r="B151" s="2026"/>
      <c r="C151" s="2027"/>
    </row>
    <row r="152" spans="1:3" s="203" customFormat="1" hidden="1" x14ac:dyDescent="0.25">
      <c r="A152" s="105" t="s">
        <v>175</v>
      </c>
      <c r="B152" s="811">
        <v>1234</v>
      </c>
      <c r="C152" s="340">
        <f>SUM(B152/B156)</f>
        <v>0.62072434607645877</v>
      </c>
    </row>
    <row r="153" spans="1:3" s="203" customFormat="1" hidden="1" x14ac:dyDescent="0.25">
      <c r="A153" s="102" t="s">
        <v>176</v>
      </c>
      <c r="B153" s="812">
        <v>52</v>
      </c>
      <c r="C153" s="340">
        <f>SUM(B153/B156)</f>
        <v>2.6156941649899398E-2</v>
      </c>
    </row>
    <row r="154" spans="1:3" s="203" customFormat="1" hidden="1" x14ac:dyDescent="0.25">
      <c r="A154" s="102" t="s">
        <v>177</v>
      </c>
      <c r="B154" s="812">
        <v>682</v>
      </c>
      <c r="C154" s="340">
        <f>SUM(B154/B156)</f>
        <v>0.34305835010060365</v>
      </c>
    </row>
    <row r="155" spans="1:3" s="203" customFormat="1" ht="15.75" hidden="1" thickBot="1" x14ac:dyDescent="0.3">
      <c r="A155" s="103" t="s">
        <v>178</v>
      </c>
      <c r="B155" s="506">
        <v>20</v>
      </c>
      <c r="C155" s="338">
        <f>SUM(B155/B156)</f>
        <v>1.0060362173038229E-2</v>
      </c>
    </row>
    <row r="156" spans="1:3" s="203" customFormat="1" ht="16.5" hidden="1" thickTop="1" thickBot="1" x14ac:dyDescent="0.3">
      <c r="A156" s="128" t="s">
        <v>26</v>
      </c>
      <c r="B156" s="507">
        <f>SUM(B152:B155)</f>
        <v>1988</v>
      </c>
      <c r="C156" s="208">
        <f>SUM(C152:C155)</f>
        <v>1</v>
      </c>
    </row>
    <row r="157" spans="1:3" s="203" customFormat="1" ht="15.75" hidden="1" thickBot="1" x14ac:dyDescent="0.3">
      <c r="A157" s="2025" t="s">
        <v>469</v>
      </c>
      <c r="B157" s="2026"/>
      <c r="C157" s="2027"/>
    </row>
    <row r="158" spans="1:3" s="203" customFormat="1" hidden="1" x14ac:dyDescent="0.25">
      <c r="A158" s="105" t="s">
        <v>179</v>
      </c>
      <c r="B158" s="811">
        <v>1168</v>
      </c>
      <c r="C158" s="340">
        <v>0.58699999999999997</v>
      </c>
    </row>
    <row r="159" spans="1:3" s="203" customFormat="1" hidden="1" x14ac:dyDescent="0.25">
      <c r="A159" s="102" t="s">
        <v>180</v>
      </c>
      <c r="B159" s="812">
        <v>73</v>
      </c>
      <c r="C159" s="340">
        <f>SUM(B159/B161)</f>
        <v>3.6720321931589535E-2</v>
      </c>
    </row>
    <row r="160" spans="1:3" s="203" customFormat="1" ht="15.75" hidden="1" thickBot="1" x14ac:dyDescent="0.3">
      <c r="A160" s="103" t="s">
        <v>181</v>
      </c>
      <c r="B160" s="506">
        <v>747</v>
      </c>
      <c r="C160" s="338">
        <f>SUM(B160/B161)</f>
        <v>0.37575452716297786</v>
      </c>
    </row>
    <row r="161" spans="1:3" s="203" customFormat="1" ht="16.5" hidden="1" thickTop="1" thickBot="1" x14ac:dyDescent="0.3">
      <c r="A161" s="126" t="s">
        <v>26</v>
      </c>
      <c r="B161" s="210">
        <f>SUM(B158:B160)</f>
        <v>1988</v>
      </c>
      <c r="C161" s="208">
        <f>SUM(C158:C160)</f>
        <v>0.99947484909456741</v>
      </c>
    </row>
    <row r="162" spans="1:3" s="203" customFormat="1" ht="15.75" hidden="1" thickBot="1" x14ac:dyDescent="0.3">
      <c r="A162" s="2025" t="s">
        <v>470</v>
      </c>
      <c r="B162" s="2026"/>
      <c r="C162" s="2027"/>
    </row>
    <row r="163" spans="1:3" s="203" customFormat="1" hidden="1" x14ac:dyDescent="0.25">
      <c r="A163" s="814" t="s">
        <v>334</v>
      </c>
      <c r="B163" s="2312" t="s">
        <v>515</v>
      </c>
      <c r="C163" s="2313"/>
    </row>
    <row r="164" spans="1:3" s="203" customFormat="1" hidden="1" x14ac:dyDescent="0.25">
      <c r="A164" s="96" t="s">
        <v>330</v>
      </c>
      <c r="B164" s="2302" t="s">
        <v>516</v>
      </c>
      <c r="C164" s="2303"/>
    </row>
    <row r="165" spans="1:3" s="203" customFormat="1" ht="15.75" hidden="1" thickBot="1" x14ac:dyDescent="0.3">
      <c r="A165" s="100" t="s">
        <v>331</v>
      </c>
      <c r="B165" s="2298" t="s">
        <v>401</v>
      </c>
      <c r="C165" s="2299"/>
    </row>
    <row r="166" spans="1:3" s="203" customFormat="1" ht="15.75" hidden="1" thickBot="1" x14ac:dyDescent="0.3">
      <c r="A166" s="2025" t="s">
        <v>471</v>
      </c>
      <c r="B166" s="2026"/>
      <c r="C166" s="2027"/>
    </row>
    <row r="167" spans="1:3" s="203" customFormat="1" hidden="1" x14ac:dyDescent="0.25">
      <c r="A167" s="101" t="s">
        <v>334</v>
      </c>
      <c r="B167" s="2300" t="s">
        <v>517</v>
      </c>
      <c r="C167" s="2301"/>
    </row>
    <row r="168" spans="1:3" s="203" customFormat="1" hidden="1" x14ac:dyDescent="0.25">
      <c r="A168" s="102" t="s">
        <v>330</v>
      </c>
      <c r="B168" s="2302" t="s">
        <v>516</v>
      </c>
      <c r="C168" s="2303"/>
    </row>
    <row r="169" spans="1:3" s="203" customFormat="1" ht="15.75" hidden="1" thickBot="1" x14ac:dyDescent="0.3">
      <c r="A169" s="106" t="s">
        <v>331</v>
      </c>
      <c r="B169" s="2298" t="s">
        <v>518</v>
      </c>
      <c r="C169" s="2299"/>
    </row>
    <row r="170" spans="1:3" ht="15.75" hidden="1" thickBot="1" x14ac:dyDescent="0.3"/>
    <row r="171" spans="1:3" s="203" customFormat="1" ht="19.5" hidden="1" thickBot="1" x14ac:dyDescent="0.35">
      <c r="A171" s="2087" t="s">
        <v>186</v>
      </c>
      <c r="B171" s="2088"/>
      <c r="C171" s="2089"/>
    </row>
    <row r="172" spans="1:3" s="203" customFormat="1" ht="16.5" hidden="1" thickBot="1" x14ac:dyDescent="0.3">
      <c r="A172" s="2292" t="s">
        <v>702</v>
      </c>
      <c r="B172" s="2293"/>
      <c r="C172" s="2294"/>
    </row>
    <row r="173" spans="1:3" s="203" customFormat="1" ht="15.75" hidden="1" thickBot="1" x14ac:dyDescent="0.3">
      <c r="A173" s="206"/>
      <c r="B173" s="204" t="s">
        <v>53</v>
      </c>
      <c r="C173" s="205" t="s">
        <v>127</v>
      </c>
    </row>
    <row r="174" spans="1:3" s="203" customFormat="1" ht="15.75" hidden="1" thickBot="1" x14ac:dyDescent="0.3">
      <c r="A174" s="2025" t="s">
        <v>468</v>
      </c>
      <c r="B174" s="2026"/>
      <c r="C174" s="2027"/>
    </row>
    <row r="175" spans="1:3" s="203" customFormat="1" hidden="1" x14ac:dyDescent="0.25">
      <c r="A175" s="105" t="s">
        <v>175</v>
      </c>
      <c r="B175" s="811">
        <v>1082</v>
      </c>
      <c r="C175" s="340">
        <f>SUM(B175/B179)</f>
        <v>0.60957746478873243</v>
      </c>
    </row>
    <row r="176" spans="1:3" s="203" customFormat="1" hidden="1" x14ac:dyDescent="0.25">
      <c r="A176" s="102" t="s">
        <v>176</v>
      </c>
      <c r="B176" s="812">
        <v>51</v>
      </c>
      <c r="C176" s="340">
        <f>SUM(B176/B179)</f>
        <v>2.8732394366197182E-2</v>
      </c>
    </row>
    <row r="177" spans="1:3" s="203" customFormat="1" hidden="1" x14ac:dyDescent="0.25">
      <c r="A177" s="102" t="s">
        <v>177</v>
      </c>
      <c r="B177" s="812">
        <v>623</v>
      </c>
      <c r="C177" s="340">
        <f>SUM(B177/B179)</f>
        <v>0.35098591549295777</v>
      </c>
    </row>
    <row r="178" spans="1:3" s="203" customFormat="1" ht="15.75" hidden="1" thickBot="1" x14ac:dyDescent="0.3">
      <c r="A178" s="103" t="s">
        <v>178</v>
      </c>
      <c r="B178" s="506">
        <v>19</v>
      </c>
      <c r="C178" s="338">
        <v>0.01</v>
      </c>
    </row>
    <row r="179" spans="1:3" s="203" customFormat="1" ht="16.5" hidden="1" thickTop="1" thickBot="1" x14ac:dyDescent="0.3">
      <c r="A179" s="128" t="s">
        <v>26</v>
      </c>
      <c r="B179" s="507">
        <f>SUM(B175:B178)</f>
        <v>1775</v>
      </c>
      <c r="C179" s="208">
        <f>SUM(C175:C178)</f>
        <v>0.99929577464788744</v>
      </c>
    </row>
    <row r="180" spans="1:3" s="203" customFormat="1" ht="15.75" hidden="1" thickBot="1" x14ac:dyDescent="0.3">
      <c r="A180" s="2025" t="s">
        <v>469</v>
      </c>
      <c r="B180" s="2026"/>
      <c r="C180" s="2027"/>
    </row>
    <row r="181" spans="1:3" s="203" customFormat="1" hidden="1" x14ac:dyDescent="0.25">
      <c r="A181" s="105" t="s">
        <v>179</v>
      </c>
      <c r="B181" s="811">
        <v>577</v>
      </c>
      <c r="C181" s="340">
        <f>SUM(B181/B184)</f>
        <v>0.32507042253521129</v>
      </c>
    </row>
    <row r="182" spans="1:3" s="203" customFormat="1" hidden="1" x14ac:dyDescent="0.25">
      <c r="A182" s="102" t="s">
        <v>180</v>
      </c>
      <c r="B182" s="812">
        <v>837</v>
      </c>
      <c r="C182" s="340">
        <f>SUM(B182/B184)</f>
        <v>0.47154929577464788</v>
      </c>
    </row>
    <row r="183" spans="1:3" s="203" customFormat="1" ht="15.75" hidden="1" thickBot="1" x14ac:dyDescent="0.3">
      <c r="A183" s="103" t="s">
        <v>181</v>
      </c>
      <c r="B183" s="506">
        <v>361</v>
      </c>
      <c r="C183" s="338">
        <f>SUM(B183/B184)</f>
        <v>0.20338028169014086</v>
      </c>
    </row>
    <row r="184" spans="1:3" s="203" customFormat="1" ht="16.5" hidden="1" thickTop="1" thickBot="1" x14ac:dyDescent="0.3">
      <c r="A184" s="126" t="s">
        <v>26</v>
      </c>
      <c r="B184" s="210">
        <f>SUM(B181:B183)</f>
        <v>1775</v>
      </c>
      <c r="C184" s="208">
        <f>SUM(C181:C183)</f>
        <v>1</v>
      </c>
    </row>
    <row r="185" spans="1:3" s="203" customFormat="1" ht="15.75" hidden="1" thickBot="1" x14ac:dyDescent="0.3">
      <c r="A185" s="2025" t="s">
        <v>470</v>
      </c>
      <c r="B185" s="2026"/>
      <c r="C185" s="2027"/>
    </row>
    <row r="186" spans="1:3" s="203" customFormat="1" hidden="1" x14ac:dyDescent="0.25">
      <c r="A186" s="814" t="s">
        <v>334</v>
      </c>
      <c r="B186" s="2312" t="s">
        <v>400</v>
      </c>
      <c r="C186" s="2313"/>
    </row>
    <row r="187" spans="1:3" s="203" customFormat="1" hidden="1" x14ac:dyDescent="0.25">
      <c r="A187" s="96" t="s">
        <v>330</v>
      </c>
      <c r="B187" s="2302" t="s">
        <v>516</v>
      </c>
      <c r="C187" s="2303"/>
    </row>
    <row r="188" spans="1:3" s="203" customFormat="1" ht="15.75" hidden="1" thickBot="1" x14ac:dyDescent="0.3">
      <c r="A188" s="100" t="s">
        <v>331</v>
      </c>
      <c r="B188" s="2298" t="s">
        <v>401</v>
      </c>
      <c r="C188" s="2299"/>
    </row>
    <row r="189" spans="1:3" s="203" customFormat="1" ht="15.75" hidden="1" thickBot="1" x14ac:dyDescent="0.3">
      <c r="A189" s="2025" t="s">
        <v>471</v>
      </c>
      <c r="B189" s="2026"/>
      <c r="C189" s="2027"/>
    </row>
    <row r="190" spans="1:3" s="203" customFormat="1" hidden="1" x14ac:dyDescent="0.25">
      <c r="A190" s="101" t="s">
        <v>334</v>
      </c>
      <c r="B190" s="2300" t="s">
        <v>398</v>
      </c>
      <c r="C190" s="2301"/>
    </row>
    <row r="191" spans="1:3" s="203" customFormat="1" hidden="1" x14ac:dyDescent="0.25">
      <c r="A191" s="102" t="s">
        <v>330</v>
      </c>
      <c r="B191" s="2302" t="s">
        <v>516</v>
      </c>
      <c r="C191" s="2303"/>
    </row>
    <row r="192" spans="1:3" s="203" customFormat="1" ht="15.75" hidden="1" thickBot="1" x14ac:dyDescent="0.3">
      <c r="A192" s="106" t="s">
        <v>331</v>
      </c>
      <c r="B192" s="2298" t="s">
        <v>399</v>
      </c>
      <c r="C192" s="2299"/>
    </row>
    <row r="193" spans="1:3" ht="45.75" customHeight="1" x14ac:dyDescent="0.25">
      <c r="A193" s="2330" t="s">
        <v>890</v>
      </c>
      <c r="B193" s="2330"/>
      <c r="C193" s="2330"/>
    </row>
  </sheetData>
  <sheetProtection algorithmName="SHA-512" hashValue="atkMbUinsizXEwvFBsTNm50HpuR68W4WDihx/HrmzyIeaW9k2Jn7iL3+zkNPaSAMwQ6BQ+C8FBbEBXBPvt9X4Q==" saltValue="Z0ByK9rGDWwRiyfhkJYUhw==" spinCount="100000" sheet="1" objects="1" scenarios="1"/>
  <mergeCells count="102">
    <mergeCell ref="B43:C43"/>
    <mergeCell ref="B38:C38"/>
    <mergeCell ref="B39:C39"/>
    <mergeCell ref="A40:C40"/>
    <mergeCell ref="B41:C41"/>
    <mergeCell ref="B42:C42"/>
    <mergeCell ref="A23:C23"/>
    <mergeCell ref="A25:C25"/>
    <mergeCell ref="A31:C31"/>
    <mergeCell ref="A36:C36"/>
    <mergeCell ref="B37:C37"/>
    <mergeCell ref="A193:C193"/>
    <mergeCell ref="B106:C106"/>
    <mergeCell ref="B101:C101"/>
    <mergeCell ref="B102:C102"/>
    <mergeCell ref="A103:C103"/>
    <mergeCell ref="B104:C104"/>
    <mergeCell ref="B105:C105"/>
    <mergeCell ref="B127:C127"/>
    <mergeCell ref="B122:C122"/>
    <mergeCell ref="B123:C123"/>
    <mergeCell ref="A124:C124"/>
    <mergeCell ref="B125:C125"/>
    <mergeCell ref="B126:C126"/>
    <mergeCell ref="B148:C148"/>
    <mergeCell ref="A107:C107"/>
    <mergeCell ref="A109:C109"/>
    <mergeCell ref="A115:C115"/>
    <mergeCell ref="A120:C120"/>
    <mergeCell ref="B121:C121"/>
    <mergeCell ref="A149:C149"/>
    <mergeCell ref="A151:C151"/>
    <mergeCell ref="A157:C157"/>
    <mergeCell ref="A162:C162"/>
    <mergeCell ref="A128:C128"/>
    <mergeCell ref="A86:C86"/>
    <mergeCell ref="A88:C88"/>
    <mergeCell ref="A94:C94"/>
    <mergeCell ref="A99:C99"/>
    <mergeCell ref="B100:C100"/>
    <mergeCell ref="A4:C4"/>
    <mergeCell ref="A1:C1"/>
    <mergeCell ref="A2:C2"/>
    <mergeCell ref="A19:C19"/>
    <mergeCell ref="B20:C20"/>
    <mergeCell ref="A10:C10"/>
    <mergeCell ref="B17:C17"/>
    <mergeCell ref="B18:C18"/>
    <mergeCell ref="A15:C15"/>
    <mergeCell ref="B16:C16"/>
    <mergeCell ref="B21:C21"/>
    <mergeCell ref="B22:C22"/>
    <mergeCell ref="A65:C65"/>
    <mergeCell ref="A67:C67"/>
    <mergeCell ref="A73:C73"/>
    <mergeCell ref="A78:C78"/>
    <mergeCell ref="B79:C79"/>
    <mergeCell ref="B85:C85"/>
    <mergeCell ref="B80:C80"/>
    <mergeCell ref="A130:C130"/>
    <mergeCell ref="A136:C136"/>
    <mergeCell ref="A141:C141"/>
    <mergeCell ref="B142:C142"/>
    <mergeCell ref="B143:C143"/>
    <mergeCell ref="B144:C144"/>
    <mergeCell ref="A145:C145"/>
    <mergeCell ref="B146:C146"/>
    <mergeCell ref="B147:C147"/>
    <mergeCell ref="B163:C163"/>
    <mergeCell ref="B164:C164"/>
    <mergeCell ref="B165:C165"/>
    <mergeCell ref="A166:C166"/>
    <mergeCell ref="B167:C167"/>
    <mergeCell ref="B168:C168"/>
    <mergeCell ref="B169:C169"/>
    <mergeCell ref="A171:C171"/>
    <mergeCell ref="A172:C172"/>
    <mergeCell ref="A174:C174"/>
    <mergeCell ref="A189:C189"/>
    <mergeCell ref="B190:C190"/>
    <mergeCell ref="B191:C191"/>
    <mergeCell ref="B192:C192"/>
    <mergeCell ref="A180:C180"/>
    <mergeCell ref="A185:C185"/>
    <mergeCell ref="B186:C186"/>
    <mergeCell ref="B187:C187"/>
    <mergeCell ref="B188:C188"/>
    <mergeCell ref="B81:C81"/>
    <mergeCell ref="A82:C82"/>
    <mergeCell ref="B83:C83"/>
    <mergeCell ref="B84:C84"/>
    <mergeCell ref="A44:C44"/>
    <mergeCell ref="A46:C46"/>
    <mergeCell ref="A52:C52"/>
    <mergeCell ref="A57:C57"/>
    <mergeCell ref="B58:C58"/>
    <mergeCell ref="B64:C64"/>
    <mergeCell ref="B59:C59"/>
    <mergeCell ref="B60:C60"/>
    <mergeCell ref="A61:C61"/>
    <mergeCell ref="B62:C62"/>
    <mergeCell ref="B63:C63"/>
  </mergeCells>
  <printOptions horizontalCentered="1"/>
  <pageMargins left="0.7" right="0.7" top="1" bottom="0.75" header="0.3" footer="0.3"/>
  <pageSetup firstPageNumber="25" orientation="portrait" useFirstPageNumber="1" r:id="rId1"/>
  <headerFooter>
    <oddHeader>&amp;L&amp;9
Semi-Annual Child Welfare Report&amp;C&amp;"-,Bold"&amp;14ARIZONA DEPARTMENT of CHILD SAFEY&amp;R&amp;9
July 1, 2021 through December 31, 2021</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141"/>
  <sheetViews>
    <sheetView showGridLines="0" zoomScaleNormal="100" workbookViewId="0">
      <selection activeCell="D145" sqref="D145"/>
    </sheetView>
  </sheetViews>
  <sheetFormatPr defaultColWidth="9.140625" defaultRowHeight="15" x14ac:dyDescent="0.25"/>
  <cols>
    <col min="1" max="1" width="6.42578125" style="11" customWidth="1"/>
    <col min="2" max="2" width="16.28515625" style="38" customWidth="1"/>
    <col min="3" max="3" width="12.85546875" style="11" customWidth="1"/>
    <col min="4" max="6" width="12.85546875" style="43" customWidth="1"/>
    <col min="7" max="7" width="13.140625" style="43" customWidth="1"/>
    <col min="8" max="8" width="12.85546875" style="43" hidden="1" customWidth="1"/>
    <col min="9" max="10" width="12.85546875" style="43" customWidth="1"/>
    <col min="11" max="11" width="12.85546875" style="11" customWidth="1"/>
    <col min="12" max="28" width="6" style="11" customWidth="1"/>
    <col min="29" max="16384" width="9.140625" style="11"/>
  </cols>
  <sheetData>
    <row r="1" spans="1:19" ht="18.75" customHeight="1" thickBot="1" x14ac:dyDescent="0.3">
      <c r="A1" s="2343" t="s">
        <v>681</v>
      </c>
      <c r="B1" s="2344"/>
      <c r="C1" s="2344"/>
      <c r="D1" s="2344"/>
      <c r="E1" s="2344"/>
      <c r="F1" s="2344"/>
      <c r="G1" s="2344"/>
      <c r="H1" s="2344"/>
      <c r="I1" s="2344"/>
      <c r="J1" s="2344"/>
      <c r="K1" s="2345"/>
    </row>
    <row r="2" spans="1:19" ht="19.5" hidden="1" thickBot="1" x14ac:dyDescent="0.3">
      <c r="A2" s="2334" t="s">
        <v>852</v>
      </c>
      <c r="B2" s="2335"/>
      <c r="C2" s="2335"/>
      <c r="D2" s="2335"/>
      <c r="E2" s="2335"/>
      <c r="F2" s="2335"/>
      <c r="G2" s="2335"/>
      <c r="H2" s="2335"/>
      <c r="I2" s="2335"/>
      <c r="J2" s="2335"/>
      <c r="K2" s="2336"/>
      <c r="L2" s="37"/>
    </row>
    <row r="3" spans="1:19" ht="20.25" hidden="1" customHeight="1" thickBot="1" x14ac:dyDescent="0.3">
      <c r="A3" s="190"/>
      <c r="B3" s="191"/>
      <c r="C3" s="192" t="s">
        <v>634</v>
      </c>
      <c r="D3" s="193" t="s">
        <v>577</v>
      </c>
      <c r="E3" s="193" t="s">
        <v>578</v>
      </c>
      <c r="F3" s="193" t="s">
        <v>579</v>
      </c>
      <c r="G3" s="193" t="s">
        <v>580</v>
      </c>
      <c r="H3" s="183" t="s">
        <v>419</v>
      </c>
      <c r="I3" s="183" t="s">
        <v>417</v>
      </c>
      <c r="J3" s="312" t="s">
        <v>418</v>
      </c>
      <c r="K3" s="189" t="s">
        <v>20</v>
      </c>
      <c r="L3" s="39"/>
    </row>
    <row r="4" spans="1:19" ht="21.75" hidden="1" customHeight="1" x14ac:dyDescent="0.25">
      <c r="A4" s="2337" t="s">
        <v>50</v>
      </c>
      <c r="B4" s="304" t="s">
        <v>427</v>
      </c>
      <c r="C4" s="1590"/>
      <c r="D4" s="1591"/>
      <c r="E4" s="1591"/>
      <c r="F4" s="1591"/>
      <c r="G4" s="1591"/>
      <c r="H4" s="252"/>
      <c r="I4" s="1591"/>
      <c r="J4" s="1594"/>
      <c r="K4" s="308">
        <f>SUM(C4:J4)</f>
        <v>0</v>
      </c>
      <c r="L4" s="40"/>
      <c r="S4" s="40"/>
    </row>
    <row r="5" spans="1:19" ht="21.75" hidden="1" customHeight="1" x14ac:dyDescent="0.25">
      <c r="A5" s="2338"/>
      <c r="B5" s="305" t="s">
        <v>52</v>
      </c>
      <c r="C5" s="1602"/>
      <c r="D5" s="1603"/>
      <c r="E5" s="1603"/>
      <c r="F5" s="1603"/>
      <c r="G5" s="1603"/>
      <c r="H5" s="253"/>
      <c r="I5" s="1603"/>
      <c r="J5" s="1604"/>
      <c r="K5" s="309">
        <f>SUM(C5:J5)</f>
        <v>0</v>
      </c>
      <c r="L5" s="65"/>
      <c r="S5" s="40"/>
    </row>
    <row r="6" spans="1:19" ht="21.75" hidden="1" customHeight="1" thickBot="1" x14ac:dyDescent="0.3">
      <c r="A6" s="2339"/>
      <c r="B6" s="306" t="s">
        <v>51</v>
      </c>
      <c r="C6" s="512" t="e">
        <f>C4/C5</f>
        <v>#DIV/0!</v>
      </c>
      <c r="D6" s="513" t="e">
        <f>D4/D5</f>
        <v>#DIV/0!</v>
      </c>
      <c r="E6" s="513" t="e">
        <f>E4/E5</f>
        <v>#DIV/0!</v>
      </c>
      <c r="F6" s="513" t="e">
        <f>F4/F5</f>
        <v>#DIV/0!</v>
      </c>
      <c r="G6" s="513" t="e">
        <f>G4/G5</f>
        <v>#DIV/0!</v>
      </c>
      <c r="H6" s="317"/>
      <c r="I6" s="513" t="e">
        <f>I4/I5</f>
        <v>#DIV/0!</v>
      </c>
      <c r="J6" s="516" t="e">
        <f>J4/J5</f>
        <v>#DIV/0!</v>
      </c>
      <c r="K6" s="319" t="e">
        <f>SUM(K4/K5)</f>
        <v>#DIV/0!</v>
      </c>
      <c r="L6" s="40"/>
      <c r="S6" s="40"/>
    </row>
    <row r="7" spans="1:19" ht="3.75" hidden="1" customHeight="1" thickBot="1" x14ac:dyDescent="0.3">
      <c r="A7" s="185"/>
      <c r="B7" s="186"/>
      <c r="C7" s="315"/>
      <c r="D7" s="187"/>
      <c r="E7" s="187"/>
      <c r="F7" s="187"/>
      <c r="G7" s="187"/>
      <c r="H7" s="187"/>
      <c r="I7" s="187"/>
      <c r="J7" s="316"/>
      <c r="K7" s="658"/>
      <c r="L7" s="40"/>
      <c r="S7" s="40"/>
    </row>
    <row r="8" spans="1:19" s="41" customFormat="1" ht="21.75" hidden="1" customHeight="1" x14ac:dyDescent="0.25">
      <c r="A8" s="2340" t="s">
        <v>343</v>
      </c>
      <c r="B8" s="304" t="s">
        <v>53</v>
      </c>
      <c r="C8" s="1592"/>
      <c r="D8" s="1593"/>
      <c r="E8" s="1593"/>
      <c r="F8" s="1593"/>
      <c r="G8" s="1593"/>
      <c r="H8" s="1593"/>
      <c r="I8" s="1593"/>
      <c r="J8" s="313"/>
      <c r="K8" s="309">
        <f>SUM(C8:J8)</f>
        <v>0</v>
      </c>
      <c r="L8" s="40"/>
      <c r="S8" s="40"/>
    </row>
    <row r="9" spans="1:19" s="41" customFormat="1" ht="21.75" hidden="1" customHeight="1" x14ac:dyDescent="0.25">
      <c r="A9" s="2341"/>
      <c r="B9" s="305" t="s">
        <v>52</v>
      </c>
      <c r="C9" s="1602"/>
      <c r="D9" s="1603"/>
      <c r="E9" s="1603"/>
      <c r="F9" s="1603"/>
      <c r="G9" s="1603"/>
      <c r="H9" s="253"/>
      <c r="I9" s="253"/>
      <c r="J9" s="314"/>
      <c r="K9" s="309">
        <f>SUM(C9:J9)</f>
        <v>0</v>
      </c>
      <c r="L9" s="65"/>
      <c r="S9" s="40"/>
    </row>
    <row r="10" spans="1:19" s="41" customFormat="1" ht="21.75" hidden="1" customHeight="1" thickBot="1" x14ac:dyDescent="0.3">
      <c r="A10" s="2342"/>
      <c r="B10" s="306" t="s">
        <v>51</v>
      </c>
      <c r="C10" s="512" t="e">
        <f>C8/C9</f>
        <v>#DIV/0!</v>
      </c>
      <c r="D10" s="513" t="e">
        <f>D8/D9</f>
        <v>#DIV/0!</v>
      </c>
      <c r="E10" s="513" t="e">
        <f>E8/E9</f>
        <v>#DIV/0!</v>
      </c>
      <c r="F10" s="513" t="e">
        <f>F8/F9</f>
        <v>#DIV/0!</v>
      </c>
      <c r="G10" s="513" t="e">
        <f>G8/G9</f>
        <v>#DIV/0!</v>
      </c>
      <c r="H10" s="317"/>
      <c r="I10" s="317"/>
      <c r="J10" s="318"/>
      <c r="K10" s="319" t="e">
        <f>SUM(K8/K9)</f>
        <v>#DIV/0!</v>
      </c>
      <c r="L10" s="40"/>
      <c r="S10" s="40"/>
    </row>
    <row r="11" spans="1:19" ht="3.75" hidden="1" customHeight="1" thickBot="1" x14ac:dyDescent="0.3">
      <c r="A11" s="185"/>
      <c r="B11" s="186"/>
      <c r="C11" s="315"/>
      <c r="D11" s="187"/>
      <c r="E11" s="187"/>
      <c r="F11" s="187"/>
      <c r="G11" s="187"/>
      <c r="H11" s="187"/>
      <c r="I11" s="187"/>
      <c r="J11" s="316"/>
      <c r="K11" s="658"/>
    </row>
    <row r="12" spans="1:19" ht="21.75" hidden="1" customHeight="1" x14ac:dyDescent="0.25">
      <c r="A12" s="2340" t="s">
        <v>112</v>
      </c>
      <c r="B12" s="304" t="s">
        <v>53</v>
      </c>
      <c r="C12" s="1590"/>
      <c r="D12" s="1591"/>
      <c r="E12" s="1591"/>
      <c r="F12" s="1591"/>
      <c r="G12" s="1591"/>
      <c r="H12" s="1591"/>
      <c r="I12" s="1591"/>
      <c r="J12" s="1594"/>
      <c r="K12" s="308">
        <f>SUM(C12:J12)</f>
        <v>0</v>
      </c>
      <c r="L12" s="40"/>
      <c r="S12" s="40"/>
    </row>
    <row r="13" spans="1:19" ht="21.75" hidden="1" customHeight="1" x14ac:dyDescent="0.25">
      <c r="A13" s="2341"/>
      <c r="B13" s="305" t="s">
        <v>52</v>
      </c>
      <c r="C13" s="1602"/>
      <c r="D13" s="1603"/>
      <c r="E13" s="1603"/>
      <c r="F13" s="1603"/>
      <c r="G13" s="1603"/>
      <c r="H13" s="253"/>
      <c r="I13" s="253"/>
      <c r="J13" s="314"/>
      <c r="K13" s="309">
        <f>SUM(C13:J13)</f>
        <v>0</v>
      </c>
      <c r="L13" s="65"/>
      <c r="S13" s="40"/>
    </row>
    <row r="14" spans="1:19" ht="21.75" hidden="1" customHeight="1" thickBot="1" x14ac:dyDescent="0.3">
      <c r="A14" s="2342"/>
      <c r="B14" s="306" t="s">
        <v>51</v>
      </c>
      <c r="C14" s="512" t="e">
        <f>C12/C13</f>
        <v>#DIV/0!</v>
      </c>
      <c r="D14" s="513" t="e">
        <f>D12/D13</f>
        <v>#DIV/0!</v>
      </c>
      <c r="E14" s="513" t="e">
        <f>E12/E13</f>
        <v>#DIV/0!</v>
      </c>
      <c r="F14" s="513" t="e">
        <f>F12/F13</f>
        <v>#DIV/0!</v>
      </c>
      <c r="G14" s="513" t="e">
        <f>G12/G13</f>
        <v>#DIV/0!</v>
      </c>
      <c r="H14" s="317"/>
      <c r="I14" s="317"/>
      <c r="J14" s="317"/>
      <c r="K14" s="319" t="e">
        <f>SUM(K12/K13)</f>
        <v>#DIV/0!</v>
      </c>
      <c r="L14" s="40"/>
      <c r="S14" s="40"/>
    </row>
    <row r="15" spans="1:19" ht="48" hidden="1" customHeight="1" thickBot="1" x14ac:dyDescent="0.3">
      <c r="A15" s="2349" t="s">
        <v>631</v>
      </c>
      <c r="B15" s="2349"/>
      <c r="C15" s="2349"/>
      <c r="D15" s="2349"/>
      <c r="E15" s="2349"/>
      <c r="F15" s="2349"/>
      <c r="G15" s="2349"/>
      <c r="H15" s="2349"/>
      <c r="I15" s="2349"/>
      <c r="J15" s="2349"/>
      <c r="K15" s="2349"/>
    </row>
    <row r="16" spans="1:19" ht="19.5" thickBot="1" x14ac:dyDescent="0.3">
      <c r="A16" s="2334" t="s">
        <v>915</v>
      </c>
      <c r="B16" s="2335"/>
      <c r="C16" s="2335"/>
      <c r="D16" s="2335"/>
      <c r="E16" s="2335"/>
      <c r="F16" s="2335"/>
      <c r="G16" s="2335"/>
      <c r="H16" s="2335"/>
      <c r="I16" s="2335"/>
      <c r="J16" s="2335"/>
      <c r="K16" s="2336"/>
      <c r="L16" s="37"/>
    </row>
    <row r="17" spans="1:19" ht="20.25" customHeight="1" thickBot="1" x14ac:dyDescent="0.3">
      <c r="A17" s="190"/>
      <c r="B17" s="191"/>
      <c r="C17" s="192" t="s">
        <v>634</v>
      </c>
      <c r="D17" s="193" t="s">
        <v>577</v>
      </c>
      <c r="E17" s="193" t="s">
        <v>578</v>
      </c>
      <c r="F17" s="193" t="s">
        <v>579</v>
      </c>
      <c r="G17" s="193" t="s">
        <v>580</v>
      </c>
      <c r="H17" s="183" t="s">
        <v>419</v>
      </c>
      <c r="I17" s="183" t="s">
        <v>417</v>
      </c>
      <c r="J17" s="312" t="s">
        <v>418</v>
      </c>
      <c r="K17" s="189" t="s">
        <v>20</v>
      </c>
      <c r="L17" s="39"/>
    </row>
    <row r="18" spans="1:19" ht="21.75" customHeight="1" x14ac:dyDescent="0.25">
      <c r="A18" s="2337" t="s">
        <v>50</v>
      </c>
      <c r="B18" s="304" t="s">
        <v>427</v>
      </c>
      <c r="C18" s="508">
        <v>3063</v>
      </c>
      <c r="D18" s="509">
        <v>1886</v>
      </c>
      <c r="E18" s="509">
        <v>758</v>
      </c>
      <c r="F18" s="509">
        <v>1602</v>
      </c>
      <c r="G18" s="509">
        <v>2921</v>
      </c>
      <c r="H18" s="1773"/>
      <c r="I18" s="509">
        <v>1739</v>
      </c>
      <c r="J18" s="514">
        <v>199</v>
      </c>
      <c r="K18" s="308">
        <f>SUM(C18:J18)</f>
        <v>12168</v>
      </c>
      <c r="L18" s="40"/>
      <c r="S18" s="40"/>
    </row>
    <row r="19" spans="1:19" ht="21.75" customHeight="1" x14ac:dyDescent="0.25">
      <c r="A19" s="2338"/>
      <c r="B19" s="305" t="s">
        <v>52</v>
      </c>
      <c r="C19" s="510">
        <v>84</v>
      </c>
      <c r="D19" s="511">
        <v>99</v>
      </c>
      <c r="E19" s="511">
        <v>44</v>
      </c>
      <c r="F19" s="511">
        <v>35</v>
      </c>
      <c r="G19" s="511">
        <v>117</v>
      </c>
      <c r="H19" s="1774"/>
      <c r="I19" s="511">
        <v>52</v>
      </c>
      <c r="J19" s="515">
        <v>10</v>
      </c>
      <c r="K19" s="309">
        <f>SUM(C19:J19)</f>
        <v>441</v>
      </c>
      <c r="L19" s="65"/>
      <c r="S19" s="40"/>
    </row>
    <row r="20" spans="1:19" ht="21.75" customHeight="1" thickBot="1" x14ac:dyDescent="0.3">
      <c r="A20" s="2339"/>
      <c r="B20" s="306" t="s">
        <v>51</v>
      </c>
      <c r="C20" s="512">
        <f>C18/C19</f>
        <v>36.464285714285715</v>
      </c>
      <c r="D20" s="513">
        <f>D18/D19</f>
        <v>19.050505050505052</v>
      </c>
      <c r="E20" s="513">
        <f>E18/E19</f>
        <v>17.227272727272727</v>
      </c>
      <c r="F20" s="513">
        <f>F18/F19</f>
        <v>45.771428571428572</v>
      </c>
      <c r="G20" s="513">
        <f>G18/G19</f>
        <v>24.965811965811966</v>
      </c>
      <c r="H20" s="317"/>
      <c r="I20" s="513">
        <f>I18/I19</f>
        <v>33.442307692307693</v>
      </c>
      <c r="J20" s="516">
        <f>J18/J19</f>
        <v>19.899999999999999</v>
      </c>
      <c r="K20" s="319">
        <f>SUM(K18/K19)</f>
        <v>27.591836734693878</v>
      </c>
      <c r="L20" s="40"/>
      <c r="S20" s="40"/>
    </row>
    <row r="21" spans="1:19" ht="3.75" customHeight="1" thickBot="1" x14ac:dyDescent="0.3">
      <c r="A21" s="185"/>
      <c r="B21" s="186"/>
      <c r="C21" s="315"/>
      <c r="D21" s="187"/>
      <c r="E21" s="187"/>
      <c r="F21" s="187"/>
      <c r="G21" s="187"/>
      <c r="H21" s="187"/>
      <c r="I21" s="187"/>
      <c r="J21" s="316"/>
      <c r="K21" s="658"/>
      <c r="L21" s="40"/>
      <c r="S21" s="40"/>
    </row>
    <row r="22" spans="1:19" s="41" customFormat="1" ht="21.75" customHeight="1" x14ac:dyDescent="0.25">
      <c r="A22" s="2340" t="s">
        <v>921</v>
      </c>
      <c r="B22" s="304" t="s">
        <v>53</v>
      </c>
      <c r="C22" s="510">
        <v>3880</v>
      </c>
      <c r="D22" s="511">
        <v>3297</v>
      </c>
      <c r="E22" s="511">
        <v>1127</v>
      </c>
      <c r="F22" s="511">
        <v>1347</v>
      </c>
      <c r="G22" s="511">
        <v>3681</v>
      </c>
      <c r="H22" s="1804"/>
      <c r="I22" s="511">
        <v>671</v>
      </c>
      <c r="J22" s="514">
        <v>19</v>
      </c>
      <c r="K22" s="309">
        <f>SUM(C22:J22)</f>
        <v>14022</v>
      </c>
      <c r="L22" s="40"/>
      <c r="S22" s="40"/>
    </row>
    <row r="23" spans="1:19" s="41" customFormat="1" ht="21.75" customHeight="1" x14ac:dyDescent="0.25">
      <c r="A23" s="2341"/>
      <c r="B23" s="305" t="s">
        <v>52</v>
      </c>
      <c r="C23" s="510">
        <v>124</v>
      </c>
      <c r="D23" s="511">
        <v>159</v>
      </c>
      <c r="E23" s="511">
        <v>53</v>
      </c>
      <c r="F23" s="511">
        <v>45</v>
      </c>
      <c r="G23" s="511">
        <v>135</v>
      </c>
      <c r="H23" s="253"/>
      <c r="I23" s="253"/>
      <c r="J23" s="314"/>
      <c r="K23" s="309">
        <f>SUM(C23:J23)</f>
        <v>516</v>
      </c>
      <c r="L23" s="65"/>
      <c r="S23" s="40"/>
    </row>
    <row r="24" spans="1:19" s="41" customFormat="1" ht="21.75" customHeight="1" thickBot="1" x14ac:dyDescent="0.3">
      <c r="A24" s="2342"/>
      <c r="B24" s="306" t="s">
        <v>51</v>
      </c>
      <c r="C24" s="512">
        <f>C22/C23</f>
        <v>31.29032258064516</v>
      </c>
      <c r="D24" s="513">
        <f>D22/D23</f>
        <v>20.735849056603772</v>
      </c>
      <c r="E24" s="513">
        <f>E22/E23</f>
        <v>21.264150943396228</v>
      </c>
      <c r="F24" s="513">
        <f>F22/F23</f>
        <v>29.933333333333334</v>
      </c>
      <c r="G24" s="513">
        <f>G22/G23</f>
        <v>27.266666666666666</v>
      </c>
      <c r="H24" s="317"/>
      <c r="I24" s="317"/>
      <c r="J24" s="318"/>
      <c r="K24" s="319">
        <f>SUM(K22/K23)</f>
        <v>27.174418604651162</v>
      </c>
      <c r="L24" s="40"/>
      <c r="S24" s="40"/>
    </row>
    <row r="25" spans="1:19" ht="3.75" customHeight="1" thickBot="1" x14ac:dyDescent="0.3">
      <c r="A25" s="185"/>
      <c r="B25" s="186"/>
      <c r="C25" s="315"/>
      <c r="D25" s="187"/>
      <c r="E25" s="187"/>
      <c r="F25" s="187"/>
      <c r="G25" s="187"/>
      <c r="H25" s="187"/>
      <c r="I25" s="187"/>
      <c r="J25" s="316"/>
      <c r="K25" s="658"/>
    </row>
    <row r="26" spans="1:19" ht="21.75" customHeight="1" x14ac:dyDescent="0.25">
      <c r="A26" s="2340" t="s">
        <v>343</v>
      </c>
      <c r="B26" s="304" t="s">
        <v>53</v>
      </c>
      <c r="C26" s="508">
        <v>839</v>
      </c>
      <c r="D26" s="509">
        <v>563</v>
      </c>
      <c r="E26" s="509">
        <v>139</v>
      </c>
      <c r="F26" s="509">
        <v>199</v>
      </c>
      <c r="G26" s="509">
        <v>893</v>
      </c>
      <c r="H26" s="1805"/>
      <c r="I26" s="509">
        <v>4</v>
      </c>
      <c r="J26" s="514">
        <v>0</v>
      </c>
      <c r="K26" s="308">
        <f>SUM(C26:J26)</f>
        <v>2637</v>
      </c>
      <c r="L26" s="40"/>
      <c r="S26" s="40"/>
    </row>
    <row r="27" spans="1:19" ht="21.75" customHeight="1" x14ac:dyDescent="0.25">
      <c r="A27" s="2341"/>
      <c r="B27" s="305" t="s">
        <v>52</v>
      </c>
      <c r="C27" s="510">
        <v>31</v>
      </c>
      <c r="D27" s="511">
        <v>31</v>
      </c>
      <c r="E27" s="511">
        <v>11</v>
      </c>
      <c r="F27" s="511">
        <v>13</v>
      </c>
      <c r="G27" s="511">
        <v>33</v>
      </c>
      <c r="H27" s="253"/>
      <c r="I27" s="253"/>
      <c r="J27" s="314"/>
      <c r="K27" s="309">
        <f>SUM(C27:J27)</f>
        <v>119</v>
      </c>
      <c r="L27" s="65"/>
      <c r="S27" s="40"/>
    </row>
    <row r="28" spans="1:19" ht="21.75" customHeight="1" thickBot="1" x14ac:dyDescent="0.3">
      <c r="A28" s="2342"/>
      <c r="B28" s="306" t="s">
        <v>51</v>
      </c>
      <c r="C28" s="512">
        <f>C26/C27</f>
        <v>27.06451612903226</v>
      </c>
      <c r="D28" s="513">
        <f>D26/D27</f>
        <v>18.161290322580644</v>
      </c>
      <c r="E28" s="513">
        <f>E26/E27</f>
        <v>12.636363636363637</v>
      </c>
      <c r="F28" s="513">
        <f>F26/F27</f>
        <v>15.307692307692308</v>
      </c>
      <c r="G28" s="513">
        <f>G26/G27</f>
        <v>27.060606060606062</v>
      </c>
      <c r="H28" s="317"/>
      <c r="I28" s="317"/>
      <c r="J28" s="317"/>
      <c r="K28" s="319">
        <f>SUM(K26/K27)</f>
        <v>22.159663865546218</v>
      </c>
      <c r="L28" s="40"/>
      <c r="S28" s="40"/>
    </row>
    <row r="29" spans="1:19" ht="19.5" hidden="1" thickBot="1" x14ac:dyDescent="0.3">
      <c r="A29" s="2334" t="s">
        <v>853</v>
      </c>
      <c r="B29" s="2335"/>
      <c r="C29" s="2335"/>
      <c r="D29" s="2335"/>
      <c r="E29" s="2335"/>
      <c r="F29" s="2335"/>
      <c r="G29" s="2335"/>
      <c r="H29" s="2335"/>
      <c r="I29" s="2335"/>
      <c r="J29" s="2335"/>
      <c r="K29" s="2336"/>
      <c r="L29" s="37"/>
    </row>
    <row r="30" spans="1:19" ht="20.25" hidden="1" customHeight="1" thickBot="1" x14ac:dyDescent="0.3">
      <c r="A30" s="190"/>
      <c r="B30" s="191"/>
      <c r="C30" s="192" t="s">
        <v>634</v>
      </c>
      <c r="D30" s="193" t="s">
        <v>577</v>
      </c>
      <c r="E30" s="193" t="s">
        <v>578</v>
      </c>
      <c r="F30" s="193" t="s">
        <v>579</v>
      </c>
      <c r="G30" s="193" t="s">
        <v>580</v>
      </c>
      <c r="H30" s="183" t="s">
        <v>419</v>
      </c>
      <c r="I30" s="183" t="s">
        <v>417</v>
      </c>
      <c r="J30" s="312" t="s">
        <v>418</v>
      </c>
      <c r="K30" s="189" t="s">
        <v>20</v>
      </c>
      <c r="L30" s="39"/>
    </row>
    <row r="31" spans="1:19" ht="21.75" hidden="1" customHeight="1" x14ac:dyDescent="0.25">
      <c r="A31" s="2337" t="s">
        <v>50</v>
      </c>
      <c r="B31" s="304" t="s">
        <v>427</v>
      </c>
      <c r="C31" s="508">
        <v>3372</v>
      </c>
      <c r="D31" s="509">
        <v>1955</v>
      </c>
      <c r="E31" s="509">
        <v>827</v>
      </c>
      <c r="F31" s="509">
        <v>1302</v>
      </c>
      <c r="G31" s="509">
        <v>2109</v>
      </c>
      <c r="H31" s="1773"/>
      <c r="I31" s="509">
        <v>1332</v>
      </c>
      <c r="J31" s="514">
        <v>76</v>
      </c>
      <c r="K31" s="308">
        <f>SUM(C31:J31)</f>
        <v>10973</v>
      </c>
      <c r="L31" s="40"/>
      <c r="S31" s="40"/>
    </row>
    <row r="32" spans="1:19" ht="21.75" hidden="1" customHeight="1" x14ac:dyDescent="0.25">
      <c r="A32" s="2338"/>
      <c r="B32" s="305" t="s">
        <v>52</v>
      </c>
      <c r="C32" s="510">
        <v>87</v>
      </c>
      <c r="D32" s="511">
        <v>99</v>
      </c>
      <c r="E32" s="511">
        <v>42</v>
      </c>
      <c r="F32" s="511">
        <v>41</v>
      </c>
      <c r="G32" s="511">
        <v>125</v>
      </c>
      <c r="H32" s="1774"/>
      <c r="I32" s="511">
        <v>55</v>
      </c>
      <c r="J32" s="515">
        <v>10</v>
      </c>
      <c r="K32" s="309">
        <f>SUM(C32:J32)</f>
        <v>459</v>
      </c>
      <c r="L32" s="65"/>
      <c r="S32" s="40"/>
    </row>
    <row r="33" spans="1:19" ht="21.75" hidden="1" customHeight="1" thickBot="1" x14ac:dyDescent="0.3">
      <c r="A33" s="2339"/>
      <c r="B33" s="306" t="s">
        <v>51</v>
      </c>
      <c r="C33" s="512">
        <f>C31/C32</f>
        <v>38.758620689655174</v>
      </c>
      <c r="D33" s="513">
        <f>D31/D32</f>
        <v>19.747474747474747</v>
      </c>
      <c r="E33" s="513">
        <f>E31/E32</f>
        <v>19.69047619047619</v>
      </c>
      <c r="F33" s="513">
        <f>F31/F32</f>
        <v>31.756097560975611</v>
      </c>
      <c r="G33" s="513">
        <f>G31/G32</f>
        <v>16.872</v>
      </c>
      <c r="H33" s="317"/>
      <c r="I33" s="513">
        <f>I31/I32</f>
        <v>24.218181818181819</v>
      </c>
      <c r="J33" s="516">
        <f>J31/J32</f>
        <v>7.6</v>
      </c>
      <c r="K33" s="319">
        <f>SUM(K31/K32)</f>
        <v>23.906318082788673</v>
      </c>
      <c r="L33" s="40"/>
      <c r="S33" s="40"/>
    </row>
    <row r="34" spans="1:19" ht="3.75" hidden="1" customHeight="1" thickBot="1" x14ac:dyDescent="0.3">
      <c r="A34" s="185"/>
      <c r="B34" s="186"/>
      <c r="C34" s="315"/>
      <c r="D34" s="187"/>
      <c r="E34" s="187"/>
      <c r="F34" s="187"/>
      <c r="G34" s="187"/>
      <c r="H34" s="187"/>
      <c r="I34" s="187"/>
      <c r="J34" s="316"/>
      <c r="K34" s="658"/>
      <c r="L34" s="40"/>
      <c r="S34" s="40"/>
    </row>
    <row r="35" spans="1:19" s="41" customFormat="1" ht="21.75" hidden="1" customHeight="1" x14ac:dyDescent="0.25">
      <c r="A35" s="2340" t="s">
        <v>343</v>
      </c>
      <c r="B35" s="304" t="s">
        <v>53</v>
      </c>
      <c r="C35" s="510">
        <v>604</v>
      </c>
      <c r="D35" s="511">
        <v>664</v>
      </c>
      <c r="E35" s="511">
        <v>240</v>
      </c>
      <c r="F35" s="511">
        <v>163</v>
      </c>
      <c r="G35" s="511">
        <v>607</v>
      </c>
      <c r="H35" s="1683" t="s">
        <v>291</v>
      </c>
      <c r="I35" s="511">
        <v>31</v>
      </c>
      <c r="J35" s="313"/>
      <c r="K35" s="309">
        <f>SUM(C35:J35)</f>
        <v>2309</v>
      </c>
      <c r="L35" s="40"/>
      <c r="S35" s="40"/>
    </row>
    <row r="36" spans="1:19" s="41" customFormat="1" ht="21.75" hidden="1" customHeight="1" x14ac:dyDescent="0.25">
      <c r="A36" s="2341"/>
      <c r="B36" s="305" t="s">
        <v>52</v>
      </c>
      <c r="C36" s="510">
        <v>40</v>
      </c>
      <c r="D36" s="511">
        <v>35</v>
      </c>
      <c r="E36" s="511">
        <v>10</v>
      </c>
      <c r="F36" s="511">
        <v>8</v>
      </c>
      <c r="G36" s="511">
        <v>38</v>
      </c>
      <c r="H36" s="253"/>
      <c r="I36" s="253"/>
      <c r="J36" s="314"/>
      <c r="K36" s="309">
        <f>SUM(C36:J36)</f>
        <v>131</v>
      </c>
      <c r="L36" s="65"/>
      <c r="S36" s="40"/>
    </row>
    <row r="37" spans="1:19" s="41" customFormat="1" ht="21.75" hidden="1" customHeight="1" thickBot="1" x14ac:dyDescent="0.3">
      <c r="A37" s="2342"/>
      <c r="B37" s="306" t="s">
        <v>51</v>
      </c>
      <c r="C37" s="512">
        <f>C35/C36</f>
        <v>15.1</v>
      </c>
      <c r="D37" s="513">
        <f>D35/D36</f>
        <v>18.971428571428572</v>
      </c>
      <c r="E37" s="513">
        <f>E35/E36</f>
        <v>24</v>
      </c>
      <c r="F37" s="513">
        <f>F35/F36</f>
        <v>20.375</v>
      </c>
      <c r="G37" s="513">
        <f>G35/G36</f>
        <v>15.973684210526315</v>
      </c>
      <c r="H37" s="317"/>
      <c r="I37" s="317"/>
      <c r="J37" s="318"/>
      <c r="K37" s="319">
        <f>SUM(K35/K36)</f>
        <v>17.625954198473284</v>
      </c>
      <c r="L37" s="40"/>
      <c r="S37" s="40"/>
    </row>
    <row r="38" spans="1:19" ht="3.75" hidden="1" customHeight="1" thickBot="1" x14ac:dyDescent="0.3">
      <c r="A38" s="185"/>
      <c r="B38" s="186"/>
      <c r="C38" s="1775"/>
      <c r="D38" s="1776"/>
      <c r="E38" s="1776"/>
      <c r="F38" s="1776"/>
      <c r="G38" s="1776"/>
      <c r="H38" s="187"/>
      <c r="I38" s="187"/>
      <c r="J38" s="316"/>
      <c r="K38" s="658"/>
    </row>
    <row r="39" spans="1:19" ht="21.75" hidden="1" customHeight="1" x14ac:dyDescent="0.25">
      <c r="A39" s="2340" t="s">
        <v>112</v>
      </c>
      <c r="B39" s="304" t="s">
        <v>53</v>
      </c>
      <c r="C39" s="508">
        <v>4082</v>
      </c>
      <c r="D39" s="509">
        <v>3331</v>
      </c>
      <c r="E39" s="509">
        <v>1253</v>
      </c>
      <c r="F39" s="509">
        <v>1424</v>
      </c>
      <c r="G39" s="509">
        <v>4243</v>
      </c>
      <c r="H39" s="1700" t="s">
        <v>291</v>
      </c>
      <c r="I39" s="509">
        <v>419</v>
      </c>
      <c r="J39" s="514">
        <v>15</v>
      </c>
      <c r="K39" s="309">
        <f>SUM(C39:J39)</f>
        <v>14767</v>
      </c>
      <c r="L39" s="40"/>
      <c r="S39" s="40"/>
    </row>
    <row r="40" spans="1:19" ht="21.75" hidden="1" customHeight="1" x14ac:dyDescent="0.25">
      <c r="A40" s="2341"/>
      <c r="B40" s="305" t="s">
        <v>52</v>
      </c>
      <c r="C40" s="510">
        <v>130</v>
      </c>
      <c r="D40" s="511">
        <v>152</v>
      </c>
      <c r="E40" s="511">
        <v>51</v>
      </c>
      <c r="F40" s="511">
        <v>50</v>
      </c>
      <c r="G40" s="511">
        <v>145</v>
      </c>
      <c r="H40" s="253"/>
      <c r="I40" s="253"/>
      <c r="J40" s="314"/>
      <c r="K40" s="309">
        <f>SUM(C40:J40)</f>
        <v>528</v>
      </c>
      <c r="L40" s="65"/>
      <c r="S40" s="40"/>
    </row>
    <row r="41" spans="1:19" ht="21.75" hidden="1" customHeight="1" thickBot="1" x14ac:dyDescent="0.3">
      <c r="A41" s="2342"/>
      <c r="B41" s="306" t="s">
        <v>51</v>
      </c>
      <c r="C41" s="512">
        <f>C39/C40</f>
        <v>31.4</v>
      </c>
      <c r="D41" s="513">
        <f>D39/D40</f>
        <v>21.914473684210527</v>
      </c>
      <c r="E41" s="513">
        <f>E39/E40</f>
        <v>24.568627450980394</v>
      </c>
      <c r="F41" s="513">
        <f>F39/F40</f>
        <v>28.48</v>
      </c>
      <c r="G41" s="513">
        <f>G39/G40</f>
        <v>29.262068965517241</v>
      </c>
      <c r="H41" s="317"/>
      <c r="I41" s="317"/>
      <c r="J41" s="317"/>
      <c r="K41" s="319">
        <f>SUM(K39/K40)</f>
        <v>27.967803030303031</v>
      </c>
      <c r="L41" s="40"/>
      <c r="S41" s="40"/>
    </row>
    <row r="42" spans="1:19" ht="48" customHeight="1" x14ac:dyDescent="0.25">
      <c r="A42" s="2331" t="s">
        <v>918</v>
      </c>
      <c r="B42" s="2331"/>
      <c r="C42" s="2331"/>
      <c r="D42" s="2331"/>
      <c r="E42" s="2331"/>
      <c r="F42" s="2331"/>
      <c r="G42" s="2331"/>
      <c r="H42" s="2331"/>
      <c r="I42" s="2331"/>
      <c r="J42" s="2331"/>
      <c r="K42" s="2331"/>
    </row>
    <row r="43" spans="1:19" ht="18.95" hidden="1" customHeight="1" thickBot="1" x14ac:dyDescent="0.3">
      <c r="A43" s="2346" t="s">
        <v>774</v>
      </c>
      <c r="B43" s="2347"/>
      <c r="C43" s="2347"/>
      <c r="D43" s="2347"/>
      <c r="E43" s="2347"/>
      <c r="F43" s="2347"/>
      <c r="G43" s="2347"/>
      <c r="H43" s="2347"/>
      <c r="I43" s="2347"/>
      <c r="J43" s="2347"/>
      <c r="K43" s="2348"/>
      <c r="L43" s="37"/>
    </row>
    <row r="44" spans="1:19" ht="20.25" hidden="1" customHeight="1" thickBot="1" x14ac:dyDescent="0.3">
      <c r="A44" s="190"/>
      <c r="B44" s="191"/>
      <c r="C44" s="192" t="s">
        <v>634</v>
      </c>
      <c r="D44" s="193" t="s">
        <v>577</v>
      </c>
      <c r="E44" s="193" t="s">
        <v>578</v>
      </c>
      <c r="F44" s="193" t="s">
        <v>579</v>
      </c>
      <c r="G44" s="193" t="s">
        <v>580</v>
      </c>
      <c r="H44" s="183" t="s">
        <v>419</v>
      </c>
      <c r="I44" s="183" t="s">
        <v>417</v>
      </c>
      <c r="J44" s="312" t="s">
        <v>418</v>
      </c>
      <c r="K44" s="189" t="s">
        <v>20</v>
      </c>
      <c r="L44" s="39"/>
    </row>
    <row r="45" spans="1:19" ht="21.75" hidden="1" customHeight="1" x14ac:dyDescent="0.25">
      <c r="A45" s="2337" t="s">
        <v>50</v>
      </c>
      <c r="B45" s="304" t="s">
        <v>427</v>
      </c>
      <c r="C45" s="508">
        <v>1630</v>
      </c>
      <c r="D45" s="509">
        <v>1357</v>
      </c>
      <c r="E45" s="509">
        <v>528</v>
      </c>
      <c r="F45" s="509">
        <v>709</v>
      </c>
      <c r="G45" s="509">
        <v>1343</v>
      </c>
      <c r="H45" s="252"/>
      <c r="I45" s="509">
        <v>659</v>
      </c>
      <c r="J45" s="514">
        <v>64</v>
      </c>
      <c r="K45" s="596">
        <f>SUM(C45:J45)</f>
        <v>6290</v>
      </c>
      <c r="L45" s="40"/>
      <c r="S45" s="40"/>
    </row>
    <row r="46" spans="1:19" ht="21.75" hidden="1" customHeight="1" x14ac:dyDescent="0.25">
      <c r="A46" s="2338"/>
      <c r="B46" s="305" t="s">
        <v>52</v>
      </c>
      <c r="C46" s="510">
        <v>97</v>
      </c>
      <c r="D46" s="511">
        <v>105</v>
      </c>
      <c r="E46" s="511">
        <v>43</v>
      </c>
      <c r="F46" s="511">
        <v>47</v>
      </c>
      <c r="G46" s="511">
        <v>130</v>
      </c>
      <c r="H46" s="253"/>
      <c r="I46" s="511">
        <v>59</v>
      </c>
      <c r="J46" s="515">
        <v>11</v>
      </c>
      <c r="K46" s="597">
        <f>SUM(C46:J46)</f>
        <v>492</v>
      </c>
      <c r="L46" s="65"/>
      <c r="S46" s="40"/>
    </row>
    <row r="47" spans="1:19" ht="21.75" hidden="1" customHeight="1" thickBot="1" x14ac:dyDescent="0.3">
      <c r="A47" s="2339"/>
      <c r="B47" s="306" t="s">
        <v>51</v>
      </c>
      <c r="C47" s="512">
        <f>C45/C46</f>
        <v>16.804123711340207</v>
      </c>
      <c r="D47" s="513">
        <f>D45/D46</f>
        <v>12.923809523809524</v>
      </c>
      <c r="E47" s="513">
        <f>E45/E46</f>
        <v>12.279069767441861</v>
      </c>
      <c r="F47" s="513">
        <f>F45/F46</f>
        <v>15.085106382978724</v>
      </c>
      <c r="G47" s="513">
        <f>G45/G46</f>
        <v>10.330769230769231</v>
      </c>
      <c r="H47" s="317"/>
      <c r="I47" s="513">
        <f>I45/I46</f>
        <v>11.169491525423728</v>
      </c>
      <c r="J47" s="516">
        <f>J45/J46</f>
        <v>5.8181818181818183</v>
      </c>
      <c r="K47" s="598">
        <f>SUM(K45/K46)</f>
        <v>12.784552845528456</v>
      </c>
      <c r="L47" s="40"/>
      <c r="S47" s="40"/>
    </row>
    <row r="48" spans="1:19" ht="3.75" hidden="1" customHeight="1" thickBot="1" x14ac:dyDescent="0.3">
      <c r="A48" s="185"/>
      <c r="B48" s="186"/>
      <c r="C48" s="315"/>
      <c r="D48" s="187"/>
      <c r="E48" s="187"/>
      <c r="F48" s="187"/>
      <c r="G48" s="187"/>
      <c r="H48" s="187"/>
      <c r="I48" s="187"/>
      <c r="J48" s="316"/>
      <c r="K48" s="658"/>
      <c r="L48" s="40"/>
      <c r="S48" s="40"/>
    </row>
    <row r="49" spans="1:19" s="41" customFormat="1" ht="21.75" hidden="1" customHeight="1" x14ac:dyDescent="0.25">
      <c r="A49" s="2340" t="s">
        <v>343</v>
      </c>
      <c r="B49" s="304" t="s">
        <v>53</v>
      </c>
      <c r="C49" s="510">
        <v>1157</v>
      </c>
      <c r="D49" s="511">
        <v>968</v>
      </c>
      <c r="E49" s="511">
        <v>254</v>
      </c>
      <c r="F49" s="511">
        <v>372</v>
      </c>
      <c r="G49" s="511">
        <v>1216</v>
      </c>
      <c r="H49" s="511">
        <v>5</v>
      </c>
      <c r="I49" s="511">
        <v>24</v>
      </c>
      <c r="J49" s="313"/>
      <c r="K49" s="309">
        <f>SUM(C49:J49)</f>
        <v>3996</v>
      </c>
      <c r="L49" s="40"/>
      <c r="S49" s="40"/>
    </row>
    <row r="50" spans="1:19" s="41" customFormat="1" ht="21.75" hidden="1" customHeight="1" x14ac:dyDescent="0.25">
      <c r="A50" s="2341"/>
      <c r="B50" s="305" t="s">
        <v>52</v>
      </c>
      <c r="C50" s="510">
        <v>41</v>
      </c>
      <c r="D50" s="511">
        <v>35</v>
      </c>
      <c r="E50" s="511">
        <v>10</v>
      </c>
      <c r="F50" s="511">
        <v>12</v>
      </c>
      <c r="G50" s="511">
        <v>43</v>
      </c>
      <c r="H50" s="253"/>
      <c r="I50" s="253"/>
      <c r="J50" s="314"/>
      <c r="K50" s="309">
        <f>SUM(C50:J50)</f>
        <v>141</v>
      </c>
      <c r="L50" s="65"/>
      <c r="S50" s="40"/>
    </row>
    <row r="51" spans="1:19" s="41" customFormat="1" ht="21.75" hidden="1" customHeight="1" thickBot="1" x14ac:dyDescent="0.3">
      <c r="A51" s="2342"/>
      <c r="B51" s="306" t="s">
        <v>51</v>
      </c>
      <c r="C51" s="512">
        <f>C49/C50</f>
        <v>28.219512195121951</v>
      </c>
      <c r="D51" s="513">
        <f>D49/D50</f>
        <v>27.657142857142858</v>
      </c>
      <c r="E51" s="513">
        <f>E49/E50</f>
        <v>25.4</v>
      </c>
      <c r="F51" s="513">
        <f>F49/F50</f>
        <v>31</v>
      </c>
      <c r="G51" s="513">
        <f>G49/G50</f>
        <v>28.279069767441861</v>
      </c>
      <c r="H51" s="317"/>
      <c r="I51" s="317"/>
      <c r="J51" s="318"/>
      <c r="K51" s="319">
        <f>SUM(K49/K50)</f>
        <v>28.340425531914892</v>
      </c>
      <c r="L51" s="40"/>
      <c r="S51" s="40"/>
    </row>
    <row r="52" spans="1:19" ht="3.75" hidden="1" customHeight="1" thickBot="1" x14ac:dyDescent="0.3">
      <c r="A52" s="185"/>
      <c r="B52" s="186"/>
      <c r="C52" s="315"/>
      <c r="D52" s="187"/>
      <c r="E52" s="187"/>
      <c r="F52" s="187"/>
      <c r="G52" s="187"/>
      <c r="H52" s="187"/>
      <c r="I52" s="187"/>
      <c r="J52" s="316"/>
      <c r="K52" s="658"/>
    </row>
    <row r="53" spans="1:19" ht="21.75" hidden="1" customHeight="1" x14ac:dyDescent="0.25">
      <c r="A53" s="2340" t="s">
        <v>112</v>
      </c>
      <c r="B53" s="304" t="s">
        <v>53</v>
      </c>
      <c r="C53" s="508">
        <v>4486</v>
      </c>
      <c r="D53" s="509">
        <v>3228</v>
      </c>
      <c r="E53" s="509">
        <v>1167</v>
      </c>
      <c r="F53" s="509">
        <v>1415</v>
      </c>
      <c r="G53" s="509">
        <v>4132</v>
      </c>
      <c r="H53" s="509">
        <v>1</v>
      </c>
      <c r="I53" s="509">
        <v>22</v>
      </c>
      <c r="J53" s="514">
        <v>10</v>
      </c>
      <c r="K53" s="308">
        <f>SUM(C53:J53)</f>
        <v>14461</v>
      </c>
      <c r="L53" s="40"/>
      <c r="S53" s="40"/>
    </row>
    <row r="54" spans="1:19" ht="21.75" hidden="1" customHeight="1" x14ac:dyDescent="0.25">
      <c r="A54" s="2341"/>
      <c r="B54" s="305" t="s">
        <v>52</v>
      </c>
      <c r="C54" s="510">
        <v>142</v>
      </c>
      <c r="D54" s="511">
        <v>158</v>
      </c>
      <c r="E54" s="511">
        <v>52</v>
      </c>
      <c r="F54" s="511">
        <v>58</v>
      </c>
      <c r="G54" s="511">
        <v>152</v>
      </c>
      <c r="H54" s="253"/>
      <c r="I54" s="253"/>
      <c r="J54" s="314"/>
      <c r="K54" s="309">
        <f>SUM(C54:J54)</f>
        <v>562</v>
      </c>
      <c r="L54" s="65"/>
      <c r="S54" s="40"/>
    </row>
    <row r="55" spans="1:19" ht="21.75" hidden="1" customHeight="1" thickBot="1" x14ac:dyDescent="0.3">
      <c r="A55" s="2342"/>
      <c r="B55" s="306" t="s">
        <v>51</v>
      </c>
      <c r="C55" s="512">
        <f>C53/C54</f>
        <v>31.591549295774648</v>
      </c>
      <c r="D55" s="513">
        <f>D53/D54</f>
        <v>20.430379746835442</v>
      </c>
      <c r="E55" s="513">
        <f>E53/E54</f>
        <v>22.442307692307693</v>
      </c>
      <c r="F55" s="513">
        <f>F53/F54</f>
        <v>24.396551724137932</v>
      </c>
      <c r="G55" s="513">
        <f>G53/G54</f>
        <v>27.184210526315791</v>
      </c>
      <c r="H55" s="317"/>
      <c r="I55" s="317"/>
      <c r="J55" s="317"/>
      <c r="K55" s="319">
        <f>SUM(K53/K54)</f>
        <v>25.731316725978647</v>
      </c>
      <c r="L55" s="40"/>
      <c r="S55" s="40"/>
    </row>
    <row r="56" spans="1:19" ht="48" hidden="1" customHeight="1" thickBot="1" x14ac:dyDescent="0.3">
      <c r="A56" s="2349" t="s">
        <v>809</v>
      </c>
      <c r="B56" s="2349"/>
      <c r="C56" s="2349"/>
      <c r="D56" s="2349"/>
      <c r="E56" s="2349"/>
      <c r="F56" s="2349"/>
      <c r="G56" s="2349"/>
      <c r="H56" s="2349"/>
      <c r="I56" s="2349"/>
      <c r="J56" s="2349"/>
      <c r="K56" s="2349"/>
    </row>
    <row r="57" spans="1:19" ht="19.5" hidden="1" thickBot="1" x14ac:dyDescent="0.3">
      <c r="A57" s="2334" t="s">
        <v>714</v>
      </c>
      <c r="B57" s="2335"/>
      <c r="C57" s="2335"/>
      <c r="D57" s="2335"/>
      <c r="E57" s="2335"/>
      <c r="F57" s="2335"/>
      <c r="G57" s="2335"/>
      <c r="H57" s="2335"/>
      <c r="I57" s="2335"/>
      <c r="J57" s="2335"/>
      <c r="K57" s="2336"/>
      <c r="L57" s="37"/>
    </row>
    <row r="58" spans="1:19" ht="20.25" hidden="1" customHeight="1" thickBot="1" x14ac:dyDescent="0.3">
      <c r="A58" s="190"/>
      <c r="B58" s="191"/>
      <c r="C58" s="192" t="s">
        <v>634</v>
      </c>
      <c r="D58" s="193" t="s">
        <v>577</v>
      </c>
      <c r="E58" s="193" t="s">
        <v>578</v>
      </c>
      <c r="F58" s="193" t="s">
        <v>579</v>
      </c>
      <c r="G58" s="193" t="s">
        <v>580</v>
      </c>
      <c r="H58" s="183" t="s">
        <v>419</v>
      </c>
      <c r="I58" s="183" t="s">
        <v>417</v>
      </c>
      <c r="J58" s="312" t="s">
        <v>418</v>
      </c>
      <c r="K58" s="189" t="s">
        <v>20</v>
      </c>
      <c r="L58" s="39"/>
    </row>
    <row r="59" spans="1:19" ht="21.75" hidden="1" customHeight="1" x14ac:dyDescent="0.25">
      <c r="A59" s="2337" t="s">
        <v>50</v>
      </c>
      <c r="B59" s="304" t="s">
        <v>427</v>
      </c>
      <c r="C59" s="508">
        <v>1201</v>
      </c>
      <c r="D59" s="509">
        <v>1042</v>
      </c>
      <c r="E59" s="509">
        <v>356</v>
      </c>
      <c r="F59" s="509">
        <v>529</v>
      </c>
      <c r="G59" s="509">
        <v>1030</v>
      </c>
      <c r="H59" s="252"/>
      <c r="I59" s="509">
        <v>606</v>
      </c>
      <c r="J59" s="514">
        <v>40</v>
      </c>
      <c r="K59" s="308">
        <f>SUM(C59:J59)</f>
        <v>4804</v>
      </c>
      <c r="L59" s="40"/>
      <c r="S59" s="40"/>
    </row>
    <row r="60" spans="1:19" ht="21.75" hidden="1" customHeight="1" x14ac:dyDescent="0.25">
      <c r="A60" s="2338"/>
      <c r="B60" s="305" t="s">
        <v>52</v>
      </c>
      <c r="C60" s="510">
        <v>116</v>
      </c>
      <c r="D60" s="511">
        <v>119</v>
      </c>
      <c r="E60" s="511">
        <v>41</v>
      </c>
      <c r="F60" s="511">
        <v>47</v>
      </c>
      <c r="G60" s="511">
        <v>137</v>
      </c>
      <c r="H60" s="253"/>
      <c r="I60" s="511">
        <v>57</v>
      </c>
      <c r="J60" s="515">
        <v>9</v>
      </c>
      <c r="K60" s="309">
        <f>SUM(C60:J60)</f>
        <v>526</v>
      </c>
      <c r="L60" s="65"/>
      <c r="S60" s="40"/>
    </row>
    <row r="61" spans="1:19" ht="21.75" hidden="1" customHeight="1" thickBot="1" x14ac:dyDescent="0.3">
      <c r="A61" s="2339"/>
      <c r="B61" s="306" t="s">
        <v>51</v>
      </c>
      <c r="C61" s="512">
        <f>C59/C60</f>
        <v>10.353448275862069</v>
      </c>
      <c r="D61" s="513">
        <f>D59/D60</f>
        <v>8.7563025210084042</v>
      </c>
      <c r="E61" s="513">
        <f>E59/E60</f>
        <v>8.6829268292682933</v>
      </c>
      <c r="F61" s="513">
        <f>F59/F60</f>
        <v>11.25531914893617</v>
      </c>
      <c r="G61" s="513">
        <f>G59/G60</f>
        <v>7.5182481751824817</v>
      </c>
      <c r="H61" s="317"/>
      <c r="I61" s="513">
        <f>I59/I60</f>
        <v>10.631578947368421</v>
      </c>
      <c r="J61" s="516">
        <f>J59/J60</f>
        <v>4.4444444444444446</v>
      </c>
      <c r="K61" s="319">
        <f>SUM(K59/K60)</f>
        <v>9.1330798479087445</v>
      </c>
      <c r="L61" s="40"/>
      <c r="S61" s="40"/>
    </row>
    <row r="62" spans="1:19" ht="3.75" hidden="1" customHeight="1" thickBot="1" x14ac:dyDescent="0.3">
      <c r="A62" s="185"/>
      <c r="B62" s="186"/>
      <c r="C62" s="315"/>
      <c r="D62" s="187"/>
      <c r="E62" s="187"/>
      <c r="F62" s="187"/>
      <c r="G62" s="187"/>
      <c r="H62" s="187"/>
      <c r="I62" s="187"/>
      <c r="J62" s="316"/>
      <c r="K62" s="658"/>
      <c r="L62" s="40"/>
      <c r="S62" s="40"/>
    </row>
    <row r="63" spans="1:19" s="41" customFormat="1" ht="21.75" hidden="1" customHeight="1" x14ac:dyDescent="0.25">
      <c r="A63" s="2340" t="s">
        <v>343</v>
      </c>
      <c r="B63" s="304" t="s">
        <v>53</v>
      </c>
      <c r="C63" s="508">
        <v>1281</v>
      </c>
      <c r="D63" s="509">
        <v>953</v>
      </c>
      <c r="E63" s="509">
        <v>337</v>
      </c>
      <c r="F63" s="509">
        <v>373</v>
      </c>
      <c r="G63" s="509">
        <v>1188</v>
      </c>
      <c r="H63" s="509">
        <v>12</v>
      </c>
      <c r="I63" s="509">
        <v>33</v>
      </c>
      <c r="J63" s="313"/>
      <c r="K63" s="309">
        <f>SUM(C63:J63)</f>
        <v>4177</v>
      </c>
      <c r="L63" s="40"/>
      <c r="S63" s="40"/>
    </row>
    <row r="64" spans="1:19" s="41" customFormat="1" ht="21.75" hidden="1" customHeight="1" x14ac:dyDescent="0.25">
      <c r="A64" s="2341"/>
      <c r="B64" s="305" t="s">
        <v>52</v>
      </c>
      <c r="C64" s="510">
        <v>43</v>
      </c>
      <c r="D64" s="511">
        <v>31</v>
      </c>
      <c r="E64" s="511">
        <v>10</v>
      </c>
      <c r="F64" s="511">
        <v>21</v>
      </c>
      <c r="G64" s="511">
        <v>47</v>
      </c>
      <c r="H64" s="253"/>
      <c r="I64" s="253"/>
      <c r="J64" s="314"/>
      <c r="K64" s="309">
        <f>SUM(C64:J64)</f>
        <v>152</v>
      </c>
      <c r="L64" s="65"/>
      <c r="S64" s="40"/>
    </row>
    <row r="65" spans="1:19" s="41" customFormat="1" ht="21.75" hidden="1" customHeight="1" thickBot="1" x14ac:dyDescent="0.3">
      <c r="A65" s="2342"/>
      <c r="B65" s="306" t="s">
        <v>51</v>
      </c>
      <c r="C65" s="512">
        <f>C63/C64</f>
        <v>29.790697674418606</v>
      </c>
      <c r="D65" s="513">
        <f>D63/D64</f>
        <v>30.741935483870968</v>
      </c>
      <c r="E65" s="513">
        <f>E63/E64</f>
        <v>33.700000000000003</v>
      </c>
      <c r="F65" s="513">
        <f>F63/F64</f>
        <v>17.761904761904763</v>
      </c>
      <c r="G65" s="513">
        <f>G63/G64</f>
        <v>25.276595744680851</v>
      </c>
      <c r="H65" s="317"/>
      <c r="I65" s="317"/>
      <c r="J65" s="318"/>
      <c r="K65" s="319">
        <f>SUM(K63/K64)</f>
        <v>27.480263157894736</v>
      </c>
      <c r="L65" s="40"/>
      <c r="S65" s="40"/>
    </row>
    <row r="66" spans="1:19" ht="3.75" hidden="1" customHeight="1" thickBot="1" x14ac:dyDescent="0.3">
      <c r="A66" s="185"/>
      <c r="B66" s="186"/>
      <c r="C66" s="315"/>
      <c r="D66" s="187"/>
      <c r="E66" s="187"/>
      <c r="F66" s="187"/>
      <c r="G66" s="187"/>
      <c r="H66" s="187"/>
      <c r="I66" s="187"/>
      <c r="J66" s="316"/>
      <c r="K66" s="658"/>
    </row>
    <row r="67" spans="1:19" ht="21.75" hidden="1" customHeight="1" x14ac:dyDescent="0.25">
      <c r="A67" s="2340" t="s">
        <v>112</v>
      </c>
      <c r="B67" s="304" t="s">
        <v>53</v>
      </c>
      <c r="C67" s="508">
        <v>4420</v>
      </c>
      <c r="D67" s="509">
        <v>2999</v>
      </c>
      <c r="E67" s="509">
        <v>1195</v>
      </c>
      <c r="F67" s="509">
        <v>1385</v>
      </c>
      <c r="G67" s="509">
        <v>4105</v>
      </c>
      <c r="H67" s="509">
        <v>2</v>
      </c>
      <c r="I67" s="509">
        <v>45</v>
      </c>
      <c r="J67" s="514">
        <v>1</v>
      </c>
      <c r="K67" s="308">
        <f>SUM(C67:J67)</f>
        <v>14152</v>
      </c>
      <c r="L67" s="40"/>
      <c r="S67" s="40"/>
    </row>
    <row r="68" spans="1:19" ht="21.75" hidden="1" customHeight="1" x14ac:dyDescent="0.25">
      <c r="A68" s="2341"/>
      <c r="B68" s="305" t="s">
        <v>52</v>
      </c>
      <c r="C68" s="510">
        <v>161</v>
      </c>
      <c r="D68" s="511">
        <v>152</v>
      </c>
      <c r="E68" s="511">
        <v>51</v>
      </c>
      <c r="F68" s="511">
        <v>58</v>
      </c>
      <c r="G68" s="511">
        <v>156</v>
      </c>
      <c r="H68" s="253"/>
      <c r="I68" s="253"/>
      <c r="J68" s="314"/>
      <c r="K68" s="309">
        <f>SUM(C68:J68)</f>
        <v>578</v>
      </c>
      <c r="L68" s="65"/>
      <c r="S68" s="40"/>
    </row>
    <row r="69" spans="1:19" ht="21.75" hidden="1" customHeight="1" thickBot="1" x14ac:dyDescent="0.3">
      <c r="A69" s="2342"/>
      <c r="B69" s="306" t="s">
        <v>51</v>
      </c>
      <c r="C69" s="512">
        <f>C67/C68</f>
        <v>27.453416149068325</v>
      </c>
      <c r="D69" s="513">
        <f>D67/D68</f>
        <v>19.730263157894736</v>
      </c>
      <c r="E69" s="513">
        <f>E67/E68</f>
        <v>23.431372549019606</v>
      </c>
      <c r="F69" s="513">
        <f>F67/F68</f>
        <v>23.879310344827587</v>
      </c>
      <c r="G69" s="513">
        <f>G67/G68</f>
        <v>26.314102564102566</v>
      </c>
      <c r="H69" s="317"/>
      <c r="I69" s="317"/>
      <c r="J69" s="317"/>
      <c r="K69" s="319">
        <f>SUM(K67/K68)</f>
        <v>24.484429065743946</v>
      </c>
      <c r="L69" s="40"/>
      <c r="S69" s="40"/>
    </row>
    <row r="70" spans="1:19" ht="52.5" hidden="1" customHeight="1" thickBot="1" x14ac:dyDescent="0.3">
      <c r="A70" s="2349" t="s">
        <v>631</v>
      </c>
      <c r="B70" s="2349"/>
      <c r="C70" s="2349"/>
      <c r="D70" s="2349"/>
      <c r="E70" s="2349"/>
      <c r="F70" s="2349"/>
      <c r="G70" s="2349"/>
      <c r="H70" s="2349"/>
      <c r="I70" s="2349"/>
      <c r="J70" s="2349"/>
      <c r="K70" s="2349"/>
    </row>
    <row r="71" spans="1:19" ht="19.5" hidden="1" thickBot="1" x14ac:dyDescent="0.3">
      <c r="A71" s="2334" t="s">
        <v>641</v>
      </c>
      <c r="B71" s="2335"/>
      <c r="C71" s="2335"/>
      <c r="D71" s="2335"/>
      <c r="E71" s="2335"/>
      <c r="F71" s="2335"/>
      <c r="G71" s="2335"/>
      <c r="H71" s="2335"/>
      <c r="I71" s="2335"/>
      <c r="J71" s="2335"/>
      <c r="K71" s="2336"/>
      <c r="L71" s="37"/>
    </row>
    <row r="72" spans="1:19" ht="30.75" hidden="1" thickBot="1" x14ac:dyDescent="0.3">
      <c r="A72" s="190"/>
      <c r="B72" s="191"/>
      <c r="C72" s="1346" t="s">
        <v>634</v>
      </c>
      <c r="D72" s="1345" t="s">
        <v>577</v>
      </c>
      <c r="E72" s="1345" t="s">
        <v>578</v>
      </c>
      <c r="F72" s="1345" t="s">
        <v>579</v>
      </c>
      <c r="G72" s="1345" t="s">
        <v>580</v>
      </c>
      <c r="H72" s="183" t="s">
        <v>419</v>
      </c>
      <c r="I72" s="183" t="s">
        <v>417</v>
      </c>
      <c r="J72" s="312" t="s">
        <v>418</v>
      </c>
      <c r="K72" s="1347" t="s">
        <v>20</v>
      </c>
      <c r="L72" s="39"/>
    </row>
    <row r="73" spans="1:19" ht="22.5" hidden="1" customHeight="1" x14ac:dyDescent="0.25">
      <c r="A73" s="2337" t="s">
        <v>50</v>
      </c>
      <c r="B73" s="304" t="s">
        <v>427</v>
      </c>
      <c r="C73" s="937">
        <v>2086</v>
      </c>
      <c r="D73" s="938">
        <v>1492</v>
      </c>
      <c r="E73" s="938">
        <v>510</v>
      </c>
      <c r="F73" s="938">
        <v>616</v>
      </c>
      <c r="G73" s="938">
        <v>1737</v>
      </c>
      <c r="H73" s="252"/>
      <c r="I73" s="938">
        <v>822</v>
      </c>
      <c r="J73" s="941">
        <v>63</v>
      </c>
      <c r="K73" s="308">
        <f>SUM(C73:J73)</f>
        <v>7326</v>
      </c>
      <c r="L73" s="40"/>
      <c r="S73" s="40"/>
    </row>
    <row r="74" spans="1:19" ht="22.5" hidden="1" customHeight="1" x14ac:dyDescent="0.25">
      <c r="A74" s="2338"/>
      <c r="B74" s="305" t="s">
        <v>52</v>
      </c>
      <c r="C74" s="939">
        <v>109</v>
      </c>
      <c r="D74" s="940">
        <v>118</v>
      </c>
      <c r="E74" s="940">
        <v>44</v>
      </c>
      <c r="F74" s="940">
        <v>45</v>
      </c>
      <c r="G74" s="940">
        <v>137</v>
      </c>
      <c r="H74" s="253"/>
      <c r="I74" s="940">
        <v>53</v>
      </c>
      <c r="J74" s="942">
        <v>9</v>
      </c>
      <c r="K74" s="309">
        <f>SUM(C74:J74)</f>
        <v>515</v>
      </c>
      <c r="L74" s="65"/>
      <c r="S74" s="40"/>
    </row>
    <row r="75" spans="1:19" ht="22.5" hidden="1" customHeight="1" thickBot="1" x14ac:dyDescent="0.3">
      <c r="A75" s="2339"/>
      <c r="B75" s="306" t="s">
        <v>51</v>
      </c>
      <c r="C75" s="1340">
        <f>C73/C74</f>
        <v>19.137614678899084</v>
      </c>
      <c r="D75" s="1341">
        <f>D73/D74</f>
        <v>12.64406779661017</v>
      </c>
      <c r="E75" s="1341">
        <f>E73/E74</f>
        <v>11.590909090909092</v>
      </c>
      <c r="F75" s="1341">
        <f>F73/F74</f>
        <v>13.688888888888888</v>
      </c>
      <c r="G75" s="1341">
        <f>G73/G74</f>
        <v>12.678832116788321</v>
      </c>
      <c r="H75" s="317"/>
      <c r="I75" s="1341">
        <f>I73/I74</f>
        <v>15.509433962264151</v>
      </c>
      <c r="J75" s="1342">
        <f>J73/J74</f>
        <v>7</v>
      </c>
      <c r="K75" s="319">
        <f>SUM(K73/K74)</f>
        <v>14.225242718446601</v>
      </c>
      <c r="L75" s="40"/>
      <c r="S75" s="40"/>
    </row>
    <row r="76" spans="1:19" ht="3.75" hidden="1" customHeight="1" thickBot="1" x14ac:dyDescent="0.3">
      <c r="A76" s="185"/>
      <c r="B76" s="186"/>
      <c r="C76" s="315"/>
      <c r="D76" s="187"/>
      <c r="E76" s="187"/>
      <c r="F76" s="187"/>
      <c r="G76" s="187"/>
      <c r="H76" s="187"/>
      <c r="I76" s="187"/>
      <c r="J76" s="316"/>
      <c r="K76" s="658"/>
      <c r="L76" s="40"/>
      <c r="S76" s="40"/>
    </row>
    <row r="77" spans="1:19" s="41" customFormat="1" ht="22.5" hidden="1" customHeight="1" x14ac:dyDescent="0.25">
      <c r="A77" s="2340" t="s">
        <v>343</v>
      </c>
      <c r="B77" s="304" t="s">
        <v>53</v>
      </c>
      <c r="C77" s="939">
        <v>1428</v>
      </c>
      <c r="D77" s="940">
        <v>912</v>
      </c>
      <c r="E77" s="940">
        <v>290</v>
      </c>
      <c r="F77" s="940">
        <v>360</v>
      </c>
      <c r="G77" s="940">
        <v>1366</v>
      </c>
      <c r="H77" s="1343">
        <v>0</v>
      </c>
      <c r="I77" s="1344">
        <v>32</v>
      </c>
      <c r="J77" s="1272"/>
      <c r="K77" s="309">
        <f>SUM(C77:J77)</f>
        <v>4388</v>
      </c>
      <c r="L77" s="40"/>
      <c r="S77" s="40"/>
    </row>
    <row r="78" spans="1:19" s="41" customFormat="1" ht="22.5" hidden="1" customHeight="1" x14ac:dyDescent="0.25">
      <c r="A78" s="2341"/>
      <c r="B78" s="305" t="s">
        <v>52</v>
      </c>
      <c r="C78" s="939">
        <v>45</v>
      </c>
      <c r="D78" s="940">
        <v>31</v>
      </c>
      <c r="E78" s="940">
        <v>10</v>
      </c>
      <c r="F78" s="940">
        <v>13</v>
      </c>
      <c r="G78" s="940">
        <v>45</v>
      </c>
      <c r="H78" s="253"/>
      <c r="I78" s="253"/>
      <c r="J78" s="314"/>
      <c r="K78" s="309">
        <f>SUM(C78:J78)</f>
        <v>144</v>
      </c>
      <c r="L78" s="65"/>
      <c r="S78" s="40"/>
    </row>
    <row r="79" spans="1:19" s="41" customFormat="1" ht="22.5" hidden="1" customHeight="1" thickBot="1" x14ac:dyDescent="0.3">
      <c r="A79" s="2342"/>
      <c r="B79" s="306" t="s">
        <v>51</v>
      </c>
      <c r="C79" s="1340">
        <f>C77/C78</f>
        <v>31.733333333333334</v>
      </c>
      <c r="D79" s="1341">
        <f>D77/D78</f>
        <v>29.419354838709676</v>
      </c>
      <c r="E79" s="1341">
        <f>E77/E78</f>
        <v>29</v>
      </c>
      <c r="F79" s="1341">
        <f>F77/F78</f>
        <v>27.692307692307693</v>
      </c>
      <c r="G79" s="1341">
        <f>G77/G78</f>
        <v>30.355555555555554</v>
      </c>
      <c r="H79" s="317"/>
      <c r="I79" s="317"/>
      <c r="J79" s="318"/>
      <c r="K79" s="319">
        <f>SUM(K77/K78)</f>
        <v>30.472222222222221</v>
      </c>
      <c r="L79" s="40"/>
      <c r="S79" s="40"/>
    </row>
    <row r="80" spans="1:19" ht="3.75" hidden="1" customHeight="1" thickBot="1" x14ac:dyDescent="0.3">
      <c r="A80" s="185"/>
      <c r="B80" s="186"/>
      <c r="C80" s="315"/>
      <c r="D80" s="187"/>
      <c r="E80" s="187"/>
      <c r="F80" s="187"/>
      <c r="G80" s="187"/>
      <c r="H80" s="187"/>
      <c r="I80" s="187"/>
      <c r="J80" s="316"/>
      <c r="K80" s="658"/>
    </row>
    <row r="81" spans="1:19" ht="22.5" hidden="1" customHeight="1" x14ac:dyDescent="0.25">
      <c r="A81" s="2340" t="s">
        <v>112</v>
      </c>
      <c r="B81" s="304" t="s">
        <v>53</v>
      </c>
      <c r="C81" s="937">
        <v>4447</v>
      </c>
      <c r="D81" s="938">
        <v>2805</v>
      </c>
      <c r="E81" s="938">
        <v>1233</v>
      </c>
      <c r="F81" s="938">
        <v>1339</v>
      </c>
      <c r="G81" s="938">
        <v>4253</v>
      </c>
      <c r="H81" s="938">
        <v>3</v>
      </c>
      <c r="I81" s="938">
        <v>55</v>
      </c>
      <c r="J81" s="941">
        <v>7</v>
      </c>
      <c r="K81" s="309">
        <f>SUM(C81:J81)</f>
        <v>14142</v>
      </c>
      <c r="L81" s="40"/>
      <c r="S81" s="40"/>
    </row>
    <row r="82" spans="1:19" ht="22.5" hidden="1" customHeight="1" x14ac:dyDescent="0.25">
      <c r="A82" s="2341"/>
      <c r="B82" s="305" t="s">
        <v>52</v>
      </c>
      <c r="C82" s="939">
        <v>151</v>
      </c>
      <c r="D82" s="940">
        <v>180</v>
      </c>
      <c r="E82" s="940">
        <v>53</v>
      </c>
      <c r="F82" s="940">
        <v>56</v>
      </c>
      <c r="G82" s="940">
        <v>151</v>
      </c>
      <c r="H82" s="253"/>
      <c r="I82" s="253"/>
      <c r="J82" s="314"/>
      <c r="K82" s="309">
        <f>SUM(C82:J82)</f>
        <v>591</v>
      </c>
      <c r="L82" s="65"/>
      <c r="S82" s="40"/>
    </row>
    <row r="83" spans="1:19" ht="22.5" hidden="1" customHeight="1" thickBot="1" x14ac:dyDescent="0.3">
      <c r="A83" s="2342"/>
      <c r="B83" s="306" t="s">
        <v>51</v>
      </c>
      <c r="C83" s="1340">
        <f>C81/C82</f>
        <v>29.450331125827816</v>
      </c>
      <c r="D83" s="1341">
        <f>D81/D82</f>
        <v>15.583333333333334</v>
      </c>
      <c r="E83" s="1341">
        <f>E81/E82</f>
        <v>23.264150943396228</v>
      </c>
      <c r="F83" s="1341">
        <f>F81/F82</f>
        <v>23.910714285714285</v>
      </c>
      <c r="G83" s="1341">
        <f>G81/G82</f>
        <v>28.165562913907284</v>
      </c>
      <c r="H83" s="317"/>
      <c r="I83" s="317"/>
      <c r="J83" s="318"/>
      <c r="K83" s="319">
        <f>SUM(K81/K82)</f>
        <v>23.928934010152282</v>
      </c>
      <c r="L83" s="40"/>
      <c r="S83" s="40"/>
    </row>
    <row r="84" spans="1:19" ht="49.5" hidden="1" customHeight="1" x14ac:dyDescent="0.25">
      <c r="A84" s="2331" t="s">
        <v>682</v>
      </c>
      <c r="B84" s="2331"/>
      <c r="C84" s="2331"/>
      <c r="D84" s="2331"/>
      <c r="E84" s="2331"/>
      <c r="F84" s="2331"/>
      <c r="G84" s="2331"/>
      <c r="H84" s="2331"/>
      <c r="I84" s="2331"/>
      <c r="J84" s="2331"/>
      <c r="K84" s="2331"/>
    </row>
    <row r="85" spans="1:19" ht="18" hidden="1" customHeight="1" thickBot="1" x14ac:dyDescent="0.3">
      <c r="A85" s="2346" t="s">
        <v>707</v>
      </c>
      <c r="B85" s="2347"/>
      <c r="C85" s="2347"/>
      <c r="D85" s="2347"/>
      <c r="E85" s="2347"/>
      <c r="F85" s="2347"/>
      <c r="G85" s="2347"/>
      <c r="H85" s="2347"/>
      <c r="I85" s="2347"/>
      <c r="J85" s="2347"/>
      <c r="K85" s="2348"/>
      <c r="L85" s="37"/>
    </row>
    <row r="86" spans="1:19" ht="30.75" hidden="1" thickBot="1" x14ac:dyDescent="0.3">
      <c r="A86" s="190"/>
      <c r="B86" s="191"/>
      <c r="C86" s="1346" t="s">
        <v>634</v>
      </c>
      <c r="D86" s="1345" t="s">
        <v>577</v>
      </c>
      <c r="E86" s="1345" t="s">
        <v>578</v>
      </c>
      <c r="F86" s="1345" t="s">
        <v>579</v>
      </c>
      <c r="G86" s="1345" t="s">
        <v>580</v>
      </c>
      <c r="H86" s="183" t="s">
        <v>419</v>
      </c>
      <c r="I86" s="183" t="s">
        <v>417</v>
      </c>
      <c r="J86" s="312" t="s">
        <v>418</v>
      </c>
      <c r="K86" s="1347" t="s">
        <v>20</v>
      </c>
      <c r="L86" s="39"/>
    </row>
    <row r="87" spans="1:19" ht="26.25" hidden="1" customHeight="1" x14ac:dyDescent="0.25">
      <c r="A87" s="2337" t="s">
        <v>50</v>
      </c>
      <c r="B87" s="304" t="s">
        <v>427</v>
      </c>
      <c r="C87" s="937">
        <v>1971</v>
      </c>
      <c r="D87" s="938">
        <v>1363</v>
      </c>
      <c r="E87" s="938">
        <v>564</v>
      </c>
      <c r="F87" s="938">
        <v>506</v>
      </c>
      <c r="G87" s="938">
        <v>1392</v>
      </c>
      <c r="H87" s="252"/>
      <c r="I87" s="938">
        <v>536</v>
      </c>
      <c r="J87" s="941">
        <v>82</v>
      </c>
      <c r="K87" s="308">
        <f>SUM(C87:J87)</f>
        <v>6414</v>
      </c>
      <c r="L87" s="40"/>
      <c r="S87" s="40"/>
    </row>
    <row r="88" spans="1:19" ht="26.25" hidden="1" customHeight="1" x14ac:dyDescent="0.25">
      <c r="A88" s="2338"/>
      <c r="B88" s="305" t="s">
        <v>52</v>
      </c>
      <c r="C88" s="939">
        <v>111</v>
      </c>
      <c r="D88" s="940">
        <v>120</v>
      </c>
      <c r="E88" s="940">
        <v>42</v>
      </c>
      <c r="F88" s="940">
        <v>42</v>
      </c>
      <c r="G88" s="940">
        <v>126</v>
      </c>
      <c r="H88" s="253"/>
      <c r="I88" s="940">
        <v>62</v>
      </c>
      <c r="J88" s="942">
        <v>5</v>
      </c>
      <c r="K88" s="309">
        <f>SUM(C88:J88)</f>
        <v>508</v>
      </c>
      <c r="L88" s="65"/>
      <c r="S88" s="40"/>
    </row>
    <row r="89" spans="1:19" ht="26.25" hidden="1" customHeight="1" thickBot="1" x14ac:dyDescent="0.3">
      <c r="A89" s="2339"/>
      <c r="B89" s="306" t="s">
        <v>51</v>
      </c>
      <c r="C89" s="1103">
        <f>C87/C88</f>
        <v>17.756756756756758</v>
      </c>
      <c r="D89" s="1104">
        <f>D87/D88</f>
        <v>11.358333333333333</v>
      </c>
      <c r="E89" s="1104">
        <f>E87/E88</f>
        <v>13.428571428571429</v>
      </c>
      <c r="F89" s="1104">
        <f>F87/F88</f>
        <v>12.047619047619047</v>
      </c>
      <c r="G89" s="1104">
        <f>G87/G88</f>
        <v>11.047619047619047</v>
      </c>
      <c r="H89" s="317"/>
      <c r="I89" s="1104">
        <f>I87/I88</f>
        <v>8.6451612903225801</v>
      </c>
      <c r="J89" s="1105">
        <f>J87/J88</f>
        <v>16.399999999999999</v>
      </c>
      <c r="K89" s="319">
        <f>SUM(K87/K88)</f>
        <v>12.625984251968504</v>
      </c>
      <c r="L89" s="40"/>
      <c r="S89" s="40"/>
    </row>
    <row r="90" spans="1:19" ht="3.75" hidden="1" customHeight="1" thickBot="1" x14ac:dyDescent="0.3">
      <c r="A90" s="185"/>
      <c r="B90" s="186"/>
      <c r="C90" s="1107"/>
      <c r="D90" s="188"/>
      <c r="E90" s="188"/>
      <c r="F90" s="188"/>
      <c r="G90" s="188"/>
      <c r="H90" s="187"/>
      <c r="I90" s="187"/>
      <c r="J90" s="316"/>
      <c r="K90" s="658"/>
      <c r="L90" s="40"/>
      <c r="S90" s="40"/>
    </row>
    <row r="91" spans="1:19" s="41" customFormat="1" ht="21.75" hidden="1" customHeight="1" x14ac:dyDescent="0.25">
      <c r="A91" s="2340" t="s">
        <v>343</v>
      </c>
      <c r="B91" s="304" t="s">
        <v>53</v>
      </c>
      <c r="C91" s="939">
        <v>1371</v>
      </c>
      <c r="D91" s="940">
        <v>730</v>
      </c>
      <c r="E91" s="940">
        <v>313</v>
      </c>
      <c r="F91" s="940">
        <v>326</v>
      </c>
      <c r="G91" s="940">
        <v>1458</v>
      </c>
      <c r="H91" s="940">
        <v>2</v>
      </c>
      <c r="I91" s="940">
        <v>25</v>
      </c>
      <c r="J91" s="313"/>
      <c r="K91" s="309">
        <f>SUM(C91:J91)</f>
        <v>4225</v>
      </c>
      <c r="L91" s="40"/>
      <c r="S91" s="40"/>
    </row>
    <row r="92" spans="1:19" s="41" customFormat="1" ht="21.75" hidden="1" customHeight="1" x14ac:dyDescent="0.25">
      <c r="A92" s="2341"/>
      <c r="B92" s="305" t="s">
        <v>52</v>
      </c>
      <c r="C92" s="939">
        <v>41</v>
      </c>
      <c r="D92" s="940">
        <v>33</v>
      </c>
      <c r="E92" s="940">
        <v>10</v>
      </c>
      <c r="F92" s="940">
        <v>11</v>
      </c>
      <c r="G92" s="940">
        <v>37</v>
      </c>
      <c r="H92" s="253"/>
      <c r="I92" s="253"/>
      <c r="J92" s="314"/>
      <c r="K92" s="309">
        <f>SUM(C92:J92)</f>
        <v>132</v>
      </c>
      <c r="L92" s="65"/>
      <c r="S92" s="40"/>
    </row>
    <row r="93" spans="1:19" s="41" customFormat="1" ht="21.75" hidden="1" customHeight="1" thickBot="1" x14ac:dyDescent="0.3">
      <c r="A93" s="2342"/>
      <c r="B93" s="306" t="s">
        <v>51</v>
      </c>
      <c r="C93" s="1103">
        <f>C91/C92</f>
        <v>33.439024390243901</v>
      </c>
      <c r="D93" s="1104">
        <f>D91/D92</f>
        <v>22.121212121212121</v>
      </c>
      <c r="E93" s="1104">
        <f>E91/E92</f>
        <v>31.3</v>
      </c>
      <c r="F93" s="1104">
        <f>F91/F92</f>
        <v>29.636363636363637</v>
      </c>
      <c r="G93" s="1104">
        <f>G91/G92</f>
        <v>39.405405405405403</v>
      </c>
      <c r="H93" s="317"/>
      <c r="I93" s="317"/>
      <c r="J93" s="318"/>
      <c r="K93" s="319">
        <f>SUM(K91/K92)</f>
        <v>32.007575757575758</v>
      </c>
      <c r="L93" s="40"/>
      <c r="S93" s="40"/>
    </row>
    <row r="94" spans="1:19" ht="21.75" hidden="1" customHeight="1" thickBot="1" x14ac:dyDescent="0.3">
      <c r="A94" s="185"/>
      <c r="B94" s="186"/>
      <c r="C94" s="315"/>
      <c r="D94" s="187"/>
      <c r="E94" s="187"/>
      <c r="F94" s="187"/>
      <c r="G94" s="187"/>
      <c r="H94" s="187"/>
      <c r="I94" s="187"/>
      <c r="J94" s="316"/>
      <c r="K94" s="658"/>
    </row>
    <row r="95" spans="1:19" ht="21.75" hidden="1" customHeight="1" x14ac:dyDescent="0.25">
      <c r="A95" s="2340" t="s">
        <v>112</v>
      </c>
      <c r="B95" s="304" t="s">
        <v>53</v>
      </c>
      <c r="C95" s="937">
        <v>4544</v>
      </c>
      <c r="D95" s="938">
        <v>2848</v>
      </c>
      <c r="E95" s="938">
        <v>1247</v>
      </c>
      <c r="F95" s="938">
        <v>1313</v>
      </c>
      <c r="G95" s="938">
        <v>4223</v>
      </c>
      <c r="H95" s="938">
        <v>0</v>
      </c>
      <c r="I95" s="938">
        <v>29</v>
      </c>
      <c r="J95" s="941">
        <v>1</v>
      </c>
      <c r="K95" s="308">
        <f>SUM(C95:J95)</f>
        <v>14205</v>
      </c>
      <c r="L95" s="40"/>
      <c r="S95" s="40"/>
    </row>
    <row r="96" spans="1:19" ht="21.75" hidden="1" customHeight="1" x14ac:dyDescent="0.25">
      <c r="A96" s="2341"/>
      <c r="B96" s="305" t="s">
        <v>52</v>
      </c>
      <c r="C96" s="939">
        <v>189</v>
      </c>
      <c r="D96" s="940">
        <v>178</v>
      </c>
      <c r="E96" s="940">
        <v>50</v>
      </c>
      <c r="F96" s="940">
        <v>51</v>
      </c>
      <c r="G96" s="940">
        <v>186</v>
      </c>
      <c r="H96" s="253"/>
      <c r="I96" s="253"/>
      <c r="J96" s="314"/>
      <c r="K96" s="309">
        <f>SUM(C96:J96)</f>
        <v>654</v>
      </c>
      <c r="L96" s="65"/>
      <c r="S96" s="40"/>
    </row>
    <row r="97" spans="1:19" ht="21.75" hidden="1" customHeight="1" thickBot="1" x14ac:dyDescent="0.3">
      <c r="A97" s="2342"/>
      <c r="B97" s="306" t="s">
        <v>51</v>
      </c>
      <c r="C97" s="1103">
        <f>C95/C96</f>
        <v>24.042328042328041</v>
      </c>
      <c r="D97" s="1104">
        <f>D95/D96</f>
        <v>16</v>
      </c>
      <c r="E97" s="1104">
        <f>E95/E96</f>
        <v>24.94</v>
      </c>
      <c r="F97" s="1104">
        <f>F95/F96</f>
        <v>25.745098039215687</v>
      </c>
      <c r="G97" s="1104">
        <f>G95/G96</f>
        <v>22.704301075268816</v>
      </c>
      <c r="H97" s="317"/>
      <c r="I97" s="317"/>
      <c r="J97" s="956"/>
      <c r="K97" s="957">
        <f>SUM(K95/K96)</f>
        <v>21.720183486238533</v>
      </c>
      <c r="L97" s="40"/>
      <c r="S97" s="40"/>
    </row>
    <row r="98" spans="1:19" ht="63" hidden="1" customHeight="1" x14ac:dyDescent="0.25">
      <c r="A98" s="2331" t="s">
        <v>713</v>
      </c>
      <c r="B98" s="2331"/>
      <c r="C98" s="2331"/>
      <c r="D98" s="2331"/>
      <c r="E98" s="2331"/>
      <c r="F98" s="2331"/>
      <c r="G98" s="2331"/>
      <c r="H98" s="2331"/>
      <c r="I98" s="2331"/>
      <c r="J98" s="2331"/>
      <c r="K98" s="2331"/>
    </row>
    <row r="99" spans="1:19" ht="19.5" hidden="1" thickBot="1" x14ac:dyDescent="0.3">
      <c r="A99" s="2346" t="s">
        <v>495</v>
      </c>
      <c r="B99" s="2347"/>
      <c r="C99" s="2347"/>
      <c r="D99" s="2347"/>
      <c r="E99" s="2347"/>
      <c r="F99" s="2347"/>
      <c r="G99" s="2347"/>
      <c r="H99" s="2347"/>
      <c r="I99" s="2347"/>
      <c r="J99" s="2347"/>
      <c r="K99" s="2348"/>
      <c r="L99" s="37"/>
    </row>
    <row r="100" spans="1:19" ht="20.25" hidden="1" customHeight="1" thickBot="1" x14ac:dyDescent="0.3">
      <c r="A100" s="190"/>
      <c r="B100" s="191"/>
      <c r="C100" s="192" t="s">
        <v>54</v>
      </c>
      <c r="D100" s="193" t="s">
        <v>55</v>
      </c>
      <c r="E100" s="193" t="s">
        <v>56</v>
      </c>
      <c r="F100" s="193" t="s">
        <v>57</v>
      </c>
      <c r="G100" s="193" t="s">
        <v>58</v>
      </c>
      <c r="H100" s="183" t="s">
        <v>419</v>
      </c>
      <c r="I100" s="183" t="s">
        <v>417</v>
      </c>
      <c r="J100" s="312" t="s">
        <v>418</v>
      </c>
      <c r="K100" s="189" t="s">
        <v>20</v>
      </c>
      <c r="L100" s="39"/>
    </row>
    <row r="101" spans="1:19" ht="21.75" hidden="1" customHeight="1" x14ac:dyDescent="0.25">
      <c r="A101" s="2337" t="s">
        <v>50</v>
      </c>
      <c r="B101" s="304" t="s">
        <v>427</v>
      </c>
      <c r="C101" s="937">
        <v>2046</v>
      </c>
      <c r="D101" s="938">
        <v>1051</v>
      </c>
      <c r="E101" s="938">
        <v>539</v>
      </c>
      <c r="F101" s="938">
        <v>187</v>
      </c>
      <c r="G101" s="938">
        <v>1777</v>
      </c>
      <c r="H101" s="252"/>
      <c r="I101" s="938">
        <v>772</v>
      </c>
      <c r="J101" s="941">
        <v>87</v>
      </c>
      <c r="K101" s="308">
        <f>SUM(C101:J101)</f>
        <v>6459</v>
      </c>
      <c r="L101" s="40"/>
      <c r="S101" s="40"/>
    </row>
    <row r="102" spans="1:19" ht="21.75" hidden="1" customHeight="1" x14ac:dyDescent="0.25">
      <c r="A102" s="2338"/>
      <c r="B102" s="305" t="s">
        <v>52</v>
      </c>
      <c r="C102" s="939">
        <v>139</v>
      </c>
      <c r="D102" s="940">
        <v>101</v>
      </c>
      <c r="E102" s="940">
        <v>43</v>
      </c>
      <c r="F102" s="940">
        <v>19</v>
      </c>
      <c r="G102" s="940">
        <v>124</v>
      </c>
      <c r="H102" s="253"/>
      <c r="I102" s="940">
        <v>77</v>
      </c>
      <c r="J102" s="942">
        <v>6</v>
      </c>
      <c r="K102" s="309">
        <f>SUM(C102:J102)</f>
        <v>509</v>
      </c>
      <c r="L102" s="65"/>
      <c r="S102" s="40"/>
    </row>
    <row r="103" spans="1:19" ht="21.75" hidden="1" customHeight="1" thickBot="1" x14ac:dyDescent="0.3">
      <c r="A103" s="2339"/>
      <c r="B103" s="306" t="s">
        <v>51</v>
      </c>
      <c r="C103" s="512">
        <f>C101/C102</f>
        <v>14.719424460431656</v>
      </c>
      <c r="D103" s="513">
        <f>D101/D102</f>
        <v>10.405940594059405</v>
      </c>
      <c r="E103" s="513">
        <f>E101/E102</f>
        <v>12.534883720930232</v>
      </c>
      <c r="F103" s="513">
        <f>F101/F102</f>
        <v>9.8421052631578956</v>
      </c>
      <c r="G103" s="513">
        <f>G101/G102</f>
        <v>14.330645161290322</v>
      </c>
      <c r="H103" s="317"/>
      <c r="I103" s="513">
        <f>I101/I102</f>
        <v>10.025974025974026</v>
      </c>
      <c r="J103" s="516">
        <f>J101/J102</f>
        <v>14.5</v>
      </c>
      <c r="K103" s="319">
        <f>K101/K102</f>
        <v>12.689587426326129</v>
      </c>
      <c r="L103" s="40"/>
      <c r="S103" s="40"/>
    </row>
    <row r="104" spans="1:19" ht="3.75" hidden="1" customHeight="1" thickBot="1" x14ac:dyDescent="0.3">
      <c r="A104" s="185"/>
      <c r="B104" s="186"/>
      <c r="C104" s="315"/>
      <c r="D104" s="187"/>
      <c r="E104" s="187"/>
      <c r="F104" s="187"/>
      <c r="G104" s="187"/>
      <c r="H104" s="187"/>
      <c r="I104" s="187"/>
      <c r="J104" s="316"/>
      <c r="K104" s="658"/>
      <c r="L104" s="40"/>
      <c r="S104" s="40"/>
    </row>
    <row r="105" spans="1:19" s="41" customFormat="1" ht="21.75" hidden="1" customHeight="1" x14ac:dyDescent="0.25">
      <c r="A105" s="2340" t="s">
        <v>343</v>
      </c>
      <c r="B105" s="304" t="s">
        <v>53</v>
      </c>
      <c r="C105" s="510">
        <v>1556</v>
      </c>
      <c r="D105" s="511">
        <v>643</v>
      </c>
      <c r="E105" s="511">
        <v>297</v>
      </c>
      <c r="F105" s="511">
        <v>66</v>
      </c>
      <c r="G105" s="511">
        <v>1497</v>
      </c>
      <c r="H105" s="511">
        <v>0</v>
      </c>
      <c r="I105" s="511">
        <v>20</v>
      </c>
      <c r="J105" s="314"/>
      <c r="K105" s="309">
        <f>SUM(C105:J105)</f>
        <v>4079</v>
      </c>
      <c r="L105" s="40"/>
      <c r="S105" s="40"/>
    </row>
    <row r="106" spans="1:19" s="41" customFormat="1" ht="21.75" hidden="1" customHeight="1" x14ac:dyDescent="0.25">
      <c r="A106" s="2341"/>
      <c r="B106" s="305" t="s">
        <v>52</v>
      </c>
      <c r="C106" s="939">
        <v>42</v>
      </c>
      <c r="D106" s="940">
        <v>25</v>
      </c>
      <c r="E106" s="940">
        <v>9</v>
      </c>
      <c r="F106" s="940">
        <v>3</v>
      </c>
      <c r="G106" s="940">
        <v>41</v>
      </c>
      <c r="H106" s="253"/>
      <c r="I106" s="253"/>
      <c r="J106" s="314"/>
      <c r="K106" s="309">
        <f>SUM(C106:G106)</f>
        <v>120</v>
      </c>
      <c r="L106" s="65"/>
      <c r="S106" s="40"/>
    </row>
    <row r="107" spans="1:19" s="41" customFormat="1" ht="21.75" hidden="1" customHeight="1" thickBot="1" x14ac:dyDescent="0.3">
      <c r="A107" s="2342"/>
      <c r="B107" s="306" t="s">
        <v>51</v>
      </c>
      <c r="C107" s="512">
        <f>C105/C106</f>
        <v>37.047619047619051</v>
      </c>
      <c r="D107" s="513">
        <f>D105/D106</f>
        <v>25.72</v>
      </c>
      <c r="E107" s="513">
        <f>E105/E106</f>
        <v>33</v>
      </c>
      <c r="F107" s="513">
        <f>F105/F106</f>
        <v>22</v>
      </c>
      <c r="G107" s="513">
        <f>G105/G106</f>
        <v>36.512195121951223</v>
      </c>
      <c r="H107" s="317"/>
      <c r="I107" s="317"/>
      <c r="J107" s="318"/>
      <c r="K107" s="319">
        <f>K105/K106</f>
        <v>33.991666666666667</v>
      </c>
      <c r="L107" s="40"/>
      <c r="S107" s="40"/>
    </row>
    <row r="108" spans="1:19" ht="3.75" hidden="1" customHeight="1" thickBot="1" x14ac:dyDescent="0.3">
      <c r="A108" s="185"/>
      <c r="B108" s="186"/>
      <c r="C108" s="315"/>
      <c r="D108" s="187"/>
      <c r="E108" s="187"/>
      <c r="F108" s="187"/>
      <c r="G108" s="187"/>
      <c r="H108" s="187"/>
      <c r="I108" s="187"/>
      <c r="J108" s="316"/>
      <c r="K108" s="658"/>
    </row>
    <row r="109" spans="1:19" ht="21.75" hidden="1" customHeight="1" x14ac:dyDescent="0.25">
      <c r="A109" s="2340" t="s">
        <v>112</v>
      </c>
      <c r="B109" s="304" t="s">
        <v>53</v>
      </c>
      <c r="C109" s="508">
        <v>5299</v>
      </c>
      <c r="D109" s="509">
        <v>2156</v>
      </c>
      <c r="E109" s="509">
        <v>1342</v>
      </c>
      <c r="F109" s="509">
        <v>379</v>
      </c>
      <c r="G109" s="509">
        <v>4529</v>
      </c>
      <c r="H109" s="509">
        <v>39</v>
      </c>
      <c r="I109" s="509">
        <v>2</v>
      </c>
      <c r="J109" s="514">
        <v>36</v>
      </c>
      <c r="K109" s="308">
        <f>SUM(C109:J109)</f>
        <v>13782</v>
      </c>
      <c r="L109" s="40"/>
      <c r="S109" s="40"/>
    </row>
    <row r="110" spans="1:19" ht="21.75" hidden="1" customHeight="1" x14ac:dyDescent="0.25">
      <c r="A110" s="2341"/>
      <c r="B110" s="305" t="s">
        <v>52</v>
      </c>
      <c r="C110" s="939">
        <v>235</v>
      </c>
      <c r="D110" s="940">
        <v>136</v>
      </c>
      <c r="E110" s="940">
        <v>71</v>
      </c>
      <c r="F110" s="940">
        <v>27</v>
      </c>
      <c r="G110" s="940">
        <v>207</v>
      </c>
      <c r="H110" s="253"/>
      <c r="I110" s="253"/>
      <c r="J110" s="314"/>
      <c r="K110" s="309">
        <f>SUM(C110:J110)</f>
        <v>676</v>
      </c>
      <c r="L110" s="65"/>
      <c r="S110" s="40"/>
    </row>
    <row r="111" spans="1:19" ht="21.75" hidden="1" customHeight="1" thickBot="1" x14ac:dyDescent="0.3">
      <c r="A111" s="2342"/>
      <c r="B111" s="306" t="s">
        <v>51</v>
      </c>
      <c r="C111" s="512">
        <f>C109/C110</f>
        <v>22.548936170212766</v>
      </c>
      <c r="D111" s="513">
        <f>D109/D110</f>
        <v>15.852941176470589</v>
      </c>
      <c r="E111" s="513">
        <f>E109/E110</f>
        <v>18.901408450704224</v>
      </c>
      <c r="F111" s="513">
        <f>F109/F110</f>
        <v>14.037037037037036</v>
      </c>
      <c r="G111" s="513">
        <f>G109/G110</f>
        <v>21.879227053140095</v>
      </c>
      <c r="H111" s="317"/>
      <c r="I111" s="317"/>
      <c r="J111" s="956"/>
      <c r="K111" s="957">
        <f>K109/K110</f>
        <v>20.38757396449704</v>
      </c>
      <c r="L111" s="40"/>
      <c r="S111" s="40"/>
    </row>
    <row r="112" spans="1:19" ht="48" hidden="1" customHeight="1" thickBot="1" x14ac:dyDescent="0.3">
      <c r="A112" s="2349" t="s">
        <v>415</v>
      </c>
      <c r="B112" s="2349"/>
      <c r="C112" s="2349"/>
      <c r="D112" s="2349"/>
      <c r="E112" s="2349"/>
      <c r="F112" s="2349"/>
      <c r="G112" s="2349"/>
      <c r="H112" s="2349"/>
      <c r="I112" s="2349"/>
      <c r="J112" s="2349"/>
      <c r="K112" s="2349"/>
    </row>
    <row r="113" spans="1:19" ht="19.5" hidden="1" thickBot="1" x14ac:dyDescent="0.3">
      <c r="A113" s="2334" t="s">
        <v>708</v>
      </c>
      <c r="B113" s="2335"/>
      <c r="C113" s="2335"/>
      <c r="D113" s="2335"/>
      <c r="E113" s="2335"/>
      <c r="F113" s="2335"/>
      <c r="G113" s="2335"/>
      <c r="H113" s="2335"/>
      <c r="I113" s="2335"/>
      <c r="J113" s="2335"/>
      <c r="K113" s="2336"/>
      <c r="L113" s="37"/>
    </row>
    <row r="114" spans="1:19" ht="20.25" hidden="1" customHeight="1" thickBot="1" x14ac:dyDescent="0.3">
      <c r="A114" s="190"/>
      <c r="B114" s="191"/>
      <c r="C114" s="344" t="s">
        <v>54</v>
      </c>
      <c r="D114" s="343" t="s">
        <v>55</v>
      </c>
      <c r="E114" s="343" t="s">
        <v>56</v>
      </c>
      <c r="F114" s="343" t="s">
        <v>57</v>
      </c>
      <c r="G114" s="343" t="s">
        <v>58</v>
      </c>
      <c r="H114" s="915" t="s">
        <v>419</v>
      </c>
      <c r="I114" s="915" t="s">
        <v>417</v>
      </c>
      <c r="J114" s="916" t="s">
        <v>418</v>
      </c>
      <c r="K114" s="189" t="s">
        <v>20</v>
      </c>
      <c r="L114" s="39"/>
    </row>
    <row r="115" spans="1:19" ht="21.75" hidden="1" customHeight="1" x14ac:dyDescent="0.25">
      <c r="A115" s="2337" t="s">
        <v>50</v>
      </c>
      <c r="B115" s="304" t="s">
        <v>427</v>
      </c>
      <c r="C115" s="508">
        <v>1728</v>
      </c>
      <c r="D115" s="509">
        <v>942</v>
      </c>
      <c r="E115" s="509">
        <v>599</v>
      </c>
      <c r="F115" s="509">
        <v>324</v>
      </c>
      <c r="G115" s="509">
        <v>1610</v>
      </c>
      <c r="H115" s="914"/>
      <c r="I115" s="509">
        <v>581</v>
      </c>
      <c r="J115" s="514">
        <v>87</v>
      </c>
      <c r="K115" s="309">
        <f>SUM(C115:J115)</f>
        <v>5871</v>
      </c>
      <c r="L115" s="40"/>
      <c r="S115" s="40"/>
    </row>
    <row r="116" spans="1:19" ht="21.75" hidden="1" customHeight="1" x14ac:dyDescent="0.25">
      <c r="A116" s="2338"/>
      <c r="B116" s="305" t="s">
        <v>52</v>
      </c>
      <c r="C116" s="510">
        <v>131</v>
      </c>
      <c r="D116" s="511">
        <v>93</v>
      </c>
      <c r="E116" s="511">
        <v>49</v>
      </c>
      <c r="F116" s="511">
        <v>13</v>
      </c>
      <c r="G116" s="511">
        <v>119</v>
      </c>
      <c r="H116" s="253"/>
      <c r="I116" s="511">
        <v>67</v>
      </c>
      <c r="J116" s="515">
        <v>10</v>
      </c>
      <c r="K116" s="309">
        <f>SUM(C116:J116)</f>
        <v>482</v>
      </c>
      <c r="L116" s="65"/>
      <c r="S116" s="40"/>
    </row>
    <row r="117" spans="1:19" ht="21.75" hidden="1" customHeight="1" thickBot="1" x14ac:dyDescent="0.3">
      <c r="A117" s="2339"/>
      <c r="B117" s="306" t="s">
        <v>51</v>
      </c>
      <c r="C117" s="512">
        <f>C115/C116</f>
        <v>13.190839694656489</v>
      </c>
      <c r="D117" s="513">
        <f>D115/D116</f>
        <v>10.129032258064516</v>
      </c>
      <c r="E117" s="513">
        <f>E115/E116</f>
        <v>12.224489795918368</v>
      </c>
      <c r="F117" s="513">
        <f>F115/F116</f>
        <v>24.923076923076923</v>
      </c>
      <c r="G117" s="513">
        <f>G115/G116</f>
        <v>13.529411764705882</v>
      </c>
      <c r="H117" s="317"/>
      <c r="I117" s="513">
        <f>I115/I116</f>
        <v>8.6716417910447756</v>
      </c>
      <c r="J117" s="516">
        <f>J115/J116</f>
        <v>8.6999999999999993</v>
      </c>
      <c r="K117" s="319">
        <f>K115/K116</f>
        <v>12.180497925311203</v>
      </c>
      <c r="L117" s="40"/>
      <c r="S117" s="40"/>
    </row>
    <row r="118" spans="1:19" ht="3.75" hidden="1" customHeight="1" thickBot="1" x14ac:dyDescent="0.3">
      <c r="A118" s="860"/>
      <c r="B118" s="861"/>
      <c r="C118" s="862"/>
      <c r="D118" s="863"/>
      <c r="E118" s="863"/>
      <c r="F118" s="863"/>
      <c r="G118" s="863"/>
      <c r="H118" s="863"/>
      <c r="I118" s="863"/>
      <c r="J118" s="864"/>
      <c r="K118" s="865"/>
      <c r="L118" s="40"/>
      <c r="S118" s="40"/>
    </row>
    <row r="119" spans="1:19" s="41" customFormat="1" ht="21.75" hidden="1" customHeight="1" x14ac:dyDescent="0.25">
      <c r="A119" s="2341" t="s">
        <v>343</v>
      </c>
      <c r="B119" s="858" t="s">
        <v>53</v>
      </c>
      <c r="C119" s="510">
        <v>1264</v>
      </c>
      <c r="D119" s="511">
        <v>561</v>
      </c>
      <c r="E119" s="511">
        <v>316</v>
      </c>
      <c r="F119" s="511">
        <v>108</v>
      </c>
      <c r="G119" s="511">
        <v>1224</v>
      </c>
      <c r="H119" s="511">
        <v>1</v>
      </c>
      <c r="I119" s="511">
        <v>27</v>
      </c>
      <c r="J119" s="313"/>
      <c r="K119" s="859">
        <f>SUM(C119:J119)</f>
        <v>3501</v>
      </c>
      <c r="L119" s="40"/>
      <c r="S119" s="40"/>
    </row>
    <row r="120" spans="1:19" s="41" customFormat="1" ht="21.75" hidden="1" customHeight="1" x14ac:dyDescent="0.25">
      <c r="A120" s="2341"/>
      <c r="B120" s="305" t="s">
        <v>52</v>
      </c>
      <c r="C120" s="510">
        <v>47</v>
      </c>
      <c r="D120" s="511">
        <v>29</v>
      </c>
      <c r="E120" s="511">
        <v>15</v>
      </c>
      <c r="F120" s="511">
        <v>8</v>
      </c>
      <c r="G120" s="511">
        <v>51</v>
      </c>
      <c r="H120" s="253"/>
      <c r="I120" s="253"/>
      <c r="J120" s="314"/>
      <c r="K120" s="309">
        <f>SUM(C120:J120)</f>
        <v>150</v>
      </c>
      <c r="L120" s="65"/>
      <c r="S120" s="40"/>
    </row>
    <row r="121" spans="1:19" s="41" customFormat="1" ht="21.75" hidden="1" customHeight="1" thickBot="1" x14ac:dyDescent="0.3">
      <c r="A121" s="2342"/>
      <c r="B121" s="306" t="s">
        <v>51</v>
      </c>
      <c r="C121" s="512">
        <f>C119/C120</f>
        <v>26.893617021276597</v>
      </c>
      <c r="D121" s="513">
        <f>D119/D120</f>
        <v>19.344827586206897</v>
      </c>
      <c r="E121" s="513">
        <f>E119/E120</f>
        <v>21.066666666666666</v>
      </c>
      <c r="F121" s="513">
        <f>F119/F120</f>
        <v>13.5</v>
      </c>
      <c r="G121" s="513">
        <f>G119/G120</f>
        <v>24</v>
      </c>
      <c r="H121" s="317"/>
      <c r="I121" s="317"/>
      <c r="J121" s="318"/>
      <c r="K121" s="319">
        <f>K119/K120</f>
        <v>23.34</v>
      </c>
      <c r="L121" s="40"/>
      <c r="S121" s="40"/>
    </row>
    <row r="122" spans="1:19" ht="3.75" hidden="1" customHeight="1" thickBot="1" x14ac:dyDescent="0.3">
      <c r="A122" s="185"/>
      <c r="B122" s="186"/>
      <c r="C122" s="315"/>
      <c r="D122" s="187"/>
      <c r="E122" s="187"/>
      <c r="F122" s="187"/>
      <c r="G122" s="187"/>
      <c r="H122" s="187"/>
      <c r="I122" s="187"/>
      <c r="J122" s="316"/>
      <c r="K122" s="658"/>
    </row>
    <row r="123" spans="1:19" ht="21.75" hidden="1" customHeight="1" x14ac:dyDescent="0.25">
      <c r="A123" s="2340" t="s">
        <v>112</v>
      </c>
      <c r="B123" s="304" t="s">
        <v>53</v>
      </c>
      <c r="C123" s="508">
        <v>5786</v>
      </c>
      <c r="D123" s="509">
        <v>2317</v>
      </c>
      <c r="E123" s="509">
        <v>1215</v>
      </c>
      <c r="F123" s="509">
        <v>392</v>
      </c>
      <c r="G123" s="509">
        <v>4663</v>
      </c>
      <c r="H123" s="509">
        <v>86</v>
      </c>
      <c r="I123" s="509">
        <v>3</v>
      </c>
      <c r="J123" s="514">
        <v>29</v>
      </c>
      <c r="K123" s="308">
        <f>SUM(C123:J123)</f>
        <v>14491</v>
      </c>
      <c r="L123" s="40"/>
      <c r="S123" s="40"/>
    </row>
    <row r="124" spans="1:19" ht="21.75" hidden="1" customHeight="1" x14ac:dyDescent="0.25">
      <c r="A124" s="2341"/>
      <c r="B124" s="305" t="s">
        <v>52</v>
      </c>
      <c r="C124" s="510">
        <v>168</v>
      </c>
      <c r="D124" s="511">
        <v>169</v>
      </c>
      <c r="E124" s="511">
        <v>49</v>
      </c>
      <c r="F124" s="511">
        <v>24</v>
      </c>
      <c r="G124" s="511">
        <v>160</v>
      </c>
      <c r="H124" s="253"/>
      <c r="I124" s="253"/>
      <c r="J124" s="314"/>
      <c r="K124" s="309">
        <f>SUM(C124:J124)</f>
        <v>570</v>
      </c>
      <c r="L124" s="65"/>
      <c r="S124" s="40"/>
    </row>
    <row r="125" spans="1:19" ht="21.75" hidden="1" customHeight="1" thickBot="1" x14ac:dyDescent="0.3">
      <c r="A125" s="2342"/>
      <c r="B125" s="306" t="s">
        <v>51</v>
      </c>
      <c r="C125" s="512">
        <f>C123/C124</f>
        <v>34.44047619047619</v>
      </c>
      <c r="D125" s="513">
        <f>D123/D124</f>
        <v>13.710059171597633</v>
      </c>
      <c r="E125" s="513">
        <f>E123/E124</f>
        <v>24.795918367346939</v>
      </c>
      <c r="F125" s="513">
        <f>F123/F124</f>
        <v>16.333333333333332</v>
      </c>
      <c r="G125" s="513">
        <f>G123/G124</f>
        <v>29.143750000000001</v>
      </c>
      <c r="H125" s="317"/>
      <c r="I125" s="317"/>
      <c r="J125" s="956"/>
      <c r="K125" s="957">
        <f>K123/K124</f>
        <v>25.42280701754386</v>
      </c>
      <c r="L125" s="40"/>
      <c r="S125" s="40"/>
    </row>
    <row r="126" spans="1:19" ht="27.75" hidden="1" customHeight="1" thickBot="1" x14ac:dyDescent="0.3">
      <c r="A126" s="2349" t="s">
        <v>415</v>
      </c>
      <c r="B126" s="2349"/>
      <c r="C126" s="2349"/>
      <c r="D126" s="2349"/>
      <c r="E126" s="2349"/>
      <c r="F126" s="2349"/>
      <c r="G126" s="2349"/>
      <c r="H126" s="2349"/>
      <c r="I126" s="2349"/>
      <c r="J126" s="2349"/>
      <c r="K126" s="2349"/>
    </row>
    <row r="127" spans="1:19" ht="16.5" hidden="1" thickBot="1" x14ac:dyDescent="0.3">
      <c r="A127" s="2334" t="s">
        <v>345</v>
      </c>
      <c r="B127" s="2335"/>
      <c r="C127" s="2335"/>
      <c r="D127" s="2335"/>
      <c r="E127" s="2335"/>
      <c r="F127" s="2335"/>
      <c r="G127" s="2335"/>
      <c r="H127" s="2335"/>
      <c r="I127" s="2335"/>
      <c r="J127" s="2335"/>
      <c r="K127" s="2336"/>
    </row>
    <row r="128" spans="1:19" ht="21.75" hidden="1" customHeight="1" thickBot="1" x14ac:dyDescent="0.3">
      <c r="A128" s="190"/>
      <c r="B128" s="303"/>
      <c r="C128" s="310" t="s">
        <v>54</v>
      </c>
      <c r="D128" s="311" t="s">
        <v>55</v>
      </c>
      <c r="E128" s="311" t="s">
        <v>56</v>
      </c>
      <c r="F128" s="311" t="s">
        <v>57</v>
      </c>
      <c r="G128" s="311" t="s">
        <v>58</v>
      </c>
      <c r="H128" s="183" t="s">
        <v>416</v>
      </c>
      <c r="I128" s="183" t="s">
        <v>417</v>
      </c>
      <c r="J128" s="312" t="s">
        <v>418</v>
      </c>
      <c r="K128" s="307" t="s">
        <v>20</v>
      </c>
    </row>
    <row r="129" spans="1:13" ht="22.5" hidden="1" customHeight="1" x14ac:dyDescent="0.25">
      <c r="A129" s="2337" t="s">
        <v>50</v>
      </c>
      <c r="B129" s="304" t="s">
        <v>428</v>
      </c>
      <c r="C129" s="508">
        <v>1542</v>
      </c>
      <c r="D129" s="509">
        <v>541</v>
      </c>
      <c r="E129" s="509">
        <v>304</v>
      </c>
      <c r="F129" s="509">
        <v>111</v>
      </c>
      <c r="G129" s="509">
        <v>1021</v>
      </c>
      <c r="H129" s="252"/>
      <c r="I129" s="252"/>
      <c r="J129" s="313"/>
      <c r="K129" s="596">
        <f>SUM(C129:H129)</f>
        <v>3519</v>
      </c>
    </row>
    <row r="130" spans="1:13" ht="22.5" hidden="1" customHeight="1" x14ac:dyDescent="0.25">
      <c r="A130" s="2338"/>
      <c r="B130" s="305" t="s">
        <v>52</v>
      </c>
      <c r="C130" s="510">
        <v>108</v>
      </c>
      <c r="D130" s="511">
        <v>38</v>
      </c>
      <c r="E130" s="511">
        <v>21</v>
      </c>
      <c r="F130" s="511">
        <v>7</v>
      </c>
      <c r="G130" s="511">
        <v>71</v>
      </c>
      <c r="H130" s="253"/>
      <c r="I130" s="253"/>
      <c r="J130" s="314"/>
      <c r="K130" s="597">
        <f>SUM(C130:H130)</f>
        <v>245</v>
      </c>
    </row>
    <row r="131" spans="1:13" ht="22.5" hidden="1" customHeight="1" thickBot="1" x14ac:dyDescent="0.3">
      <c r="A131" s="2339"/>
      <c r="B131" s="306" t="s">
        <v>51</v>
      </c>
      <c r="C131" s="512">
        <f>C129/C130</f>
        <v>14.277777777777779</v>
      </c>
      <c r="D131" s="513">
        <f>D129/D130</f>
        <v>14.236842105263158</v>
      </c>
      <c r="E131" s="513">
        <f>E129/E130</f>
        <v>14.476190476190476</v>
      </c>
      <c r="F131" s="513">
        <f>F129/F130</f>
        <v>15.857142857142858</v>
      </c>
      <c r="G131" s="513">
        <f>G129/G130</f>
        <v>14.380281690140846</v>
      </c>
      <c r="H131" s="317"/>
      <c r="I131" s="317"/>
      <c r="J131" s="318"/>
      <c r="K131" s="598">
        <f>K129/K130</f>
        <v>14.363265306122448</v>
      </c>
    </row>
    <row r="132" spans="1:13" ht="3.75" hidden="1" customHeight="1" thickBot="1" x14ac:dyDescent="0.3">
      <c r="A132" s="185"/>
      <c r="B132" s="186"/>
      <c r="C132" s="315"/>
      <c r="D132" s="187"/>
      <c r="E132" s="187"/>
      <c r="F132" s="187"/>
      <c r="G132" s="187"/>
      <c r="H132" s="187"/>
      <c r="I132" s="187"/>
      <c r="J132" s="316"/>
      <c r="K132" s="188"/>
    </row>
    <row r="133" spans="1:13" ht="22.5" hidden="1" customHeight="1" x14ac:dyDescent="0.25">
      <c r="A133" s="2340" t="s">
        <v>343</v>
      </c>
      <c r="B133" s="304" t="s">
        <v>344</v>
      </c>
      <c r="C133" s="508">
        <v>1595</v>
      </c>
      <c r="D133" s="509">
        <v>1091</v>
      </c>
      <c r="E133" s="509">
        <v>469</v>
      </c>
      <c r="F133" s="509">
        <v>254</v>
      </c>
      <c r="G133" s="509">
        <v>1646</v>
      </c>
      <c r="H133" s="252"/>
      <c r="I133" s="252"/>
      <c r="J133" s="313"/>
      <c r="K133" s="596">
        <f>SUM(C133:J133)</f>
        <v>5055</v>
      </c>
    </row>
    <row r="134" spans="1:13" ht="22.5" hidden="1" customHeight="1" x14ac:dyDescent="0.25">
      <c r="A134" s="2341"/>
      <c r="B134" s="305" t="s">
        <v>52</v>
      </c>
      <c r="C134" s="510">
        <v>50</v>
      </c>
      <c r="D134" s="511">
        <v>34</v>
      </c>
      <c r="E134" s="511">
        <v>15</v>
      </c>
      <c r="F134" s="511">
        <v>8</v>
      </c>
      <c r="G134" s="511">
        <v>52</v>
      </c>
      <c r="H134" s="253"/>
      <c r="I134" s="253"/>
      <c r="J134" s="314"/>
      <c r="K134" s="597">
        <f>SUM(C134:J134)</f>
        <v>159</v>
      </c>
    </row>
    <row r="135" spans="1:13" ht="22.5" hidden="1" customHeight="1" thickBot="1" x14ac:dyDescent="0.3">
      <c r="A135" s="2342"/>
      <c r="B135" s="306" t="s">
        <v>51</v>
      </c>
      <c r="C135" s="512">
        <f>C133/C134</f>
        <v>31.9</v>
      </c>
      <c r="D135" s="513">
        <f>D133/D134</f>
        <v>32.088235294117645</v>
      </c>
      <c r="E135" s="513">
        <f>E133/E134</f>
        <v>31.266666666666666</v>
      </c>
      <c r="F135" s="513">
        <f>F133/F134</f>
        <v>31.75</v>
      </c>
      <c r="G135" s="513">
        <f>G133/G134</f>
        <v>31.653846153846153</v>
      </c>
      <c r="H135" s="317"/>
      <c r="I135" s="317"/>
      <c r="J135" s="318"/>
      <c r="K135" s="598">
        <f>K133/K134</f>
        <v>31.79245283018868</v>
      </c>
    </row>
    <row r="136" spans="1:13" ht="3.75" hidden="1" customHeight="1" thickBot="1" x14ac:dyDescent="0.3">
      <c r="A136" s="185"/>
      <c r="B136" s="186"/>
      <c r="C136" s="315"/>
      <c r="D136" s="187"/>
      <c r="E136" s="187"/>
      <c r="F136" s="187"/>
      <c r="G136" s="187"/>
      <c r="H136" s="187"/>
      <c r="I136" s="187"/>
      <c r="J136" s="316"/>
      <c r="K136" s="188"/>
    </row>
    <row r="137" spans="1:13" ht="22.5" hidden="1" customHeight="1" x14ac:dyDescent="0.25">
      <c r="A137" s="2340" t="s">
        <v>112</v>
      </c>
      <c r="B137" s="304" t="s">
        <v>53</v>
      </c>
      <c r="C137" s="508">
        <v>5995</v>
      </c>
      <c r="D137" s="509">
        <v>2558</v>
      </c>
      <c r="E137" s="509">
        <v>1228</v>
      </c>
      <c r="F137" s="509">
        <v>419</v>
      </c>
      <c r="G137" s="509">
        <v>4981</v>
      </c>
      <c r="H137" s="509">
        <v>19</v>
      </c>
      <c r="I137" s="509">
        <v>8</v>
      </c>
      <c r="J137" s="514">
        <v>15</v>
      </c>
      <c r="K137" s="596">
        <f>SUM(C137:J137)</f>
        <v>15223</v>
      </c>
      <c r="M137" s="320"/>
    </row>
    <row r="138" spans="1:13" ht="22.5" hidden="1" customHeight="1" x14ac:dyDescent="0.25">
      <c r="A138" s="2341"/>
      <c r="B138" s="305" t="s">
        <v>52</v>
      </c>
      <c r="C138" s="510">
        <v>247</v>
      </c>
      <c r="D138" s="511">
        <v>105</v>
      </c>
      <c r="E138" s="511">
        <v>50</v>
      </c>
      <c r="F138" s="511">
        <v>17</v>
      </c>
      <c r="G138" s="511">
        <v>205</v>
      </c>
      <c r="H138" s="511">
        <v>1</v>
      </c>
      <c r="I138" s="253"/>
      <c r="J138" s="515">
        <v>1</v>
      </c>
      <c r="K138" s="597">
        <f>SUM(C138:J138)</f>
        <v>626</v>
      </c>
    </row>
    <row r="139" spans="1:13" ht="22.5" hidden="1" customHeight="1" thickBot="1" x14ac:dyDescent="0.3">
      <c r="A139" s="2342"/>
      <c r="B139" s="306" t="s">
        <v>51</v>
      </c>
      <c r="C139" s="512">
        <f t="shared" ref="C139:H139" si="0">C137/C138</f>
        <v>24.271255060728745</v>
      </c>
      <c r="D139" s="513">
        <f t="shared" si="0"/>
        <v>24.361904761904761</v>
      </c>
      <c r="E139" s="513">
        <f t="shared" si="0"/>
        <v>24.56</v>
      </c>
      <c r="F139" s="513">
        <f t="shared" si="0"/>
        <v>24.647058823529413</v>
      </c>
      <c r="G139" s="513">
        <f t="shared" si="0"/>
        <v>24.297560975609755</v>
      </c>
      <c r="H139" s="513">
        <f t="shared" si="0"/>
        <v>19</v>
      </c>
      <c r="I139" s="317"/>
      <c r="J139" s="516">
        <f>J137/J138</f>
        <v>15</v>
      </c>
      <c r="K139" s="598">
        <f>K137/K138</f>
        <v>24.317891373801917</v>
      </c>
    </row>
    <row r="140" spans="1:13" ht="18.75" hidden="1" customHeight="1" x14ac:dyDescent="0.25">
      <c r="A140" s="2331" t="s">
        <v>439</v>
      </c>
      <c r="B140" s="2332"/>
      <c r="C140" s="2332"/>
      <c r="D140" s="2332"/>
      <c r="E140" s="2332"/>
      <c r="F140" s="2332"/>
      <c r="G140" s="2332"/>
      <c r="H140" s="2332"/>
      <c r="I140" s="2332"/>
      <c r="J140" s="2332"/>
      <c r="K140" s="2333"/>
    </row>
    <row r="141" spans="1:13" x14ac:dyDescent="0.25">
      <c r="G141" s="1701"/>
      <c r="H141" s="1702"/>
      <c r="I141" s="1701"/>
    </row>
  </sheetData>
  <sheetProtection algorithmName="SHA-512" hashValue="nDvJI1AKBxxcZqXjgX86pzCttF+BlIOc7/iHKZG/60ThXydfyvgX8lx5LvSWhzdtTAlFgUNQM2mbRfZWuaWnpw==" saltValue="2LFGchhhFc5TpXGcAkakFA==" spinCount="100000" sheet="1" objects="1" scenarios="1"/>
  <mergeCells count="50">
    <mergeCell ref="A16:K16"/>
    <mergeCell ref="A18:A20"/>
    <mergeCell ref="A22:A24"/>
    <mergeCell ref="A26:A28"/>
    <mergeCell ref="A29:K29"/>
    <mergeCell ref="A31:A33"/>
    <mergeCell ref="A35:A37"/>
    <mergeCell ref="A39:A41"/>
    <mergeCell ref="A42:K42"/>
    <mergeCell ref="A57:K57"/>
    <mergeCell ref="A45:A47"/>
    <mergeCell ref="A49:A51"/>
    <mergeCell ref="A53:A55"/>
    <mergeCell ref="A56:K56"/>
    <mergeCell ref="A59:A61"/>
    <mergeCell ref="A63:A65"/>
    <mergeCell ref="A67:A69"/>
    <mergeCell ref="A70:K70"/>
    <mergeCell ref="A71:K71"/>
    <mergeCell ref="A73:A75"/>
    <mergeCell ref="A77:A79"/>
    <mergeCell ref="A81:A83"/>
    <mergeCell ref="A84:K84"/>
    <mergeCell ref="A85:K85"/>
    <mergeCell ref="A87:A89"/>
    <mergeCell ref="A91:A93"/>
    <mergeCell ref="A95:A97"/>
    <mergeCell ref="A98:K98"/>
    <mergeCell ref="A126:K126"/>
    <mergeCell ref="A1:K1"/>
    <mergeCell ref="A113:K113"/>
    <mergeCell ref="A115:A117"/>
    <mergeCell ref="A119:A121"/>
    <mergeCell ref="A123:A125"/>
    <mergeCell ref="A99:K99"/>
    <mergeCell ref="A101:A103"/>
    <mergeCell ref="A105:A107"/>
    <mergeCell ref="A109:A111"/>
    <mergeCell ref="A112:K112"/>
    <mergeCell ref="A2:K2"/>
    <mergeCell ref="A4:A6"/>
    <mergeCell ref="A8:A10"/>
    <mergeCell ref="A12:A14"/>
    <mergeCell ref="A15:K15"/>
    <mergeCell ref="A43:K43"/>
    <mergeCell ref="A140:K140"/>
    <mergeCell ref="A127:K127"/>
    <mergeCell ref="A129:A131"/>
    <mergeCell ref="A133:A135"/>
    <mergeCell ref="A137:A139"/>
  </mergeCells>
  <printOptions horizontalCentered="1"/>
  <pageMargins left="0.75" right="0.75" top="1" bottom="1" header="0.5" footer="0.5"/>
  <pageSetup scale="96" firstPageNumber="26"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C47:G47 I47:K47 C51:G51 K51 C55:G55 K55 C24:G24 C28:G28"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K421"/>
  <sheetViews>
    <sheetView showGridLines="0" zoomScaleNormal="100" workbookViewId="0">
      <selection activeCell="G130" sqref="G130"/>
    </sheetView>
  </sheetViews>
  <sheetFormatPr defaultColWidth="9.140625" defaultRowHeight="15" x14ac:dyDescent="0.25"/>
  <cols>
    <col min="1" max="1" width="5.42578125" style="11" customWidth="1"/>
    <col min="2" max="2" width="18.140625" style="38" customWidth="1"/>
    <col min="3" max="3" width="15.4257812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84" customFormat="1" ht="21.75" thickBot="1" x14ac:dyDescent="0.4">
      <c r="A1" s="2393" t="s">
        <v>683</v>
      </c>
      <c r="B1" s="2393"/>
      <c r="C1" s="2393"/>
      <c r="D1" s="2393"/>
      <c r="E1" s="2393"/>
      <c r="F1" s="2393"/>
      <c r="G1" s="2393"/>
      <c r="H1" s="2393"/>
      <c r="I1" s="2393"/>
      <c r="J1" s="2393"/>
      <c r="K1" s="2394"/>
    </row>
    <row r="2" spans="1:11" ht="15.75" hidden="1" thickBot="1" x14ac:dyDescent="0.3">
      <c r="A2" s="2360" t="s">
        <v>916</v>
      </c>
      <c r="B2" s="2361"/>
      <c r="C2" s="2361"/>
      <c r="D2" s="2361"/>
      <c r="E2" s="2361"/>
      <c r="F2" s="2361"/>
      <c r="G2" s="2361"/>
      <c r="H2" s="2361"/>
      <c r="I2" s="2361"/>
      <c r="J2" s="2361"/>
      <c r="K2" s="2362"/>
    </row>
    <row r="3" spans="1:11" ht="18" hidden="1" thickBot="1" x14ac:dyDescent="0.3">
      <c r="A3" s="2376"/>
      <c r="B3" s="2377"/>
      <c r="C3" s="2378"/>
      <c r="D3" s="344" t="s">
        <v>54</v>
      </c>
      <c r="E3" s="343" t="s">
        <v>55</v>
      </c>
      <c r="F3" s="343" t="s">
        <v>56</v>
      </c>
      <c r="G3" s="343" t="s">
        <v>57</v>
      </c>
      <c r="H3" s="343" t="s">
        <v>58</v>
      </c>
      <c r="I3" s="343" t="s">
        <v>361</v>
      </c>
      <c r="J3" s="343" t="s">
        <v>59</v>
      </c>
      <c r="K3" s="194" t="s">
        <v>26</v>
      </c>
    </row>
    <row r="4" spans="1:11" hidden="1" x14ac:dyDescent="0.25">
      <c r="A4" s="2384" t="s">
        <v>60</v>
      </c>
      <c r="B4" s="2385"/>
      <c r="C4" s="2385"/>
      <c r="D4" s="539"/>
      <c r="E4" s="540"/>
      <c r="F4" s="540"/>
      <c r="G4" s="540"/>
      <c r="H4" s="540"/>
      <c r="I4" s="540"/>
      <c r="J4" s="541"/>
      <c r="K4" s="542">
        <f>SUM(D4:J4)</f>
        <v>0</v>
      </c>
    </row>
    <row r="5" spans="1:11" ht="17.25" hidden="1" x14ac:dyDescent="0.25">
      <c r="A5" s="2365" t="s">
        <v>360</v>
      </c>
      <c r="B5" s="2386"/>
      <c r="C5" s="2386"/>
      <c r="D5" s="543"/>
      <c r="E5" s="544"/>
      <c r="F5" s="544"/>
      <c r="G5" s="544"/>
      <c r="H5" s="544"/>
      <c r="I5" s="544"/>
      <c r="J5" s="545"/>
      <c r="K5" s="546">
        <f>SUM(D5:J5)</f>
        <v>0</v>
      </c>
    </row>
    <row r="6" spans="1:11" ht="15" hidden="1" customHeight="1" x14ac:dyDescent="0.25">
      <c r="A6" s="2387" t="s">
        <v>61</v>
      </c>
      <c r="B6" s="2388"/>
      <c r="C6" s="2388"/>
      <c r="D6" s="543"/>
      <c r="E6" s="544"/>
      <c r="F6" s="544"/>
      <c r="G6" s="544"/>
      <c r="H6" s="544"/>
      <c r="I6" s="544"/>
      <c r="J6" s="545"/>
      <c r="K6" s="546">
        <f>SUM(D6:J6)</f>
        <v>0</v>
      </c>
    </row>
    <row r="7" spans="1:11" ht="15.75" hidden="1" thickBot="1" x14ac:dyDescent="0.3">
      <c r="A7" s="2365" t="s">
        <v>359</v>
      </c>
      <c r="B7" s="2386"/>
      <c r="C7" s="2386"/>
      <c r="D7" s="978">
        <f>SUM(D5:D6)</f>
        <v>0</v>
      </c>
      <c r="E7" s="979">
        <f t="shared" ref="E7:J7" si="0">SUM(E5:E6)</f>
        <v>0</v>
      </c>
      <c r="F7" s="979">
        <f t="shared" si="0"/>
        <v>0</v>
      </c>
      <c r="G7" s="979">
        <f t="shared" si="0"/>
        <v>0</v>
      </c>
      <c r="H7" s="979">
        <f t="shared" si="0"/>
        <v>0</v>
      </c>
      <c r="I7" s="979">
        <f t="shared" si="0"/>
        <v>0</v>
      </c>
      <c r="J7" s="980">
        <f t="shared" si="0"/>
        <v>0</v>
      </c>
      <c r="K7" s="550">
        <f>K5+K6</f>
        <v>0</v>
      </c>
    </row>
    <row r="8" spans="1:11" ht="18" hidden="1" customHeight="1" thickBot="1" x14ac:dyDescent="0.3">
      <c r="A8" s="2389" t="s">
        <v>62</v>
      </c>
      <c r="B8" s="2390"/>
      <c r="C8" s="2390"/>
      <c r="D8" s="551">
        <f t="shared" ref="D8:K8" si="1">D4-D7</f>
        <v>0</v>
      </c>
      <c r="E8" s="552">
        <f t="shared" si="1"/>
        <v>0</v>
      </c>
      <c r="F8" s="552">
        <f t="shared" si="1"/>
        <v>0</v>
      </c>
      <c r="G8" s="552">
        <f t="shared" si="1"/>
        <v>0</v>
      </c>
      <c r="H8" s="552">
        <f t="shared" si="1"/>
        <v>0</v>
      </c>
      <c r="I8" s="599">
        <f t="shared" si="1"/>
        <v>0</v>
      </c>
      <c r="J8" s="600">
        <f t="shared" si="1"/>
        <v>0</v>
      </c>
      <c r="K8" s="601">
        <f t="shared" si="1"/>
        <v>0</v>
      </c>
    </row>
    <row r="9" spans="1:11" ht="7.5" hidden="1" customHeight="1" x14ac:dyDescent="0.25">
      <c r="A9" s="149"/>
      <c r="B9" s="150"/>
      <c r="C9" s="150"/>
      <c r="D9" s="146"/>
      <c r="E9" s="146"/>
      <c r="F9" s="146"/>
      <c r="G9" s="146"/>
      <c r="H9" s="146"/>
      <c r="I9" s="146"/>
      <c r="J9" s="146"/>
      <c r="K9" s="147"/>
    </row>
    <row r="10" spans="1:11" ht="15.75" hidden="1" thickBot="1" x14ac:dyDescent="0.3">
      <c r="A10" s="2391" t="s">
        <v>63</v>
      </c>
      <c r="B10" s="2391"/>
      <c r="C10" s="2391"/>
      <c r="D10" s="2391"/>
      <c r="E10" s="2391"/>
      <c r="F10" s="2391"/>
      <c r="G10" s="2391"/>
      <c r="H10" s="2391"/>
      <c r="I10" s="2391"/>
      <c r="J10" s="2391"/>
      <c r="K10" s="2392"/>
    </row>
    <row r="11" spans="1:11" ht="15.75" hidden="1" thickBot="1" x14ac:dyDescent="0.3">
      <c r="A11" s="2360" t="s">
        <v>851</v>
      </c>
      <c r="B11" s="2361"/>
      <c r="C11" s="2361"/>
      <c r="D11" s="2361"/>
      <c r="E11" s="2361"/>
      <c r="F11" s="2361"/>
      <c r="G11" s="2361"/>
      <c r="H11" s="2361"/>
      <c r="I11" s="2361"/>
      <c r="J11" s="2361"/>
      <c r="K11" s="2362"/>
    </row>
    <row r="12" spans="1:11" ht="15.75" hidden="1" thickBot="1" x14ac:dyDescent="0.3">
      <c r="A12" s="2376"/>
      <c r="B12" s="2377"/>
      <c r="C12" s="2378"/>
      <c r="D12" s="192" t="s">
        <v>54</v>
      </c>
      <c r="E12" s="193" t="s">
        <v>55</v>
      </c>
      <c r="F12" s="193" t="s">
        <v>56</v>
      </c>
      <c r="G12" s="193" t="s">
        <v>57</v>
      </c>
      <c r="H12" s="193" t="s">
        <v>58</v>
      </c>
      <c r="I12" s="193" t="s">
        <v>64</v>
      </c>
      <c r="J12" s="193" t="s">
        <v>59</v>
      </c>
      <c r="K12" s="194" t="s">
        <v>26</v>
      </c>
    </row>
    <row r="13" spans="1:11" ht="15" hidden="1" customHeight="1" x14ac:dyDescent="0.25">
      <c r="A13" s="151"/>
      <c r="B13" s="2369" t="s">
        <v>65</v>
      </c>
      <c r="C13" s="2370"/>
      <c r="D13" s="529"/>
      <c r="E13" s="529"/>
      <c r="F13" s="529"/>
      <c r="G13" s="529"/>
      <c r="H13" s="529"/>
      <c r="I13" s="529"/>
      <c r="J13" s="755"/>
      <c r="K13" s="758">
        <f>SUM(D13:J13)</f>
        <v>0</v>
      </c>
    </row>
    <row r="14" spans="1:11" ht="15" hidden="1" customHeight="1" x14ac:dyDescent="0.25">
      <c r="A14" s="152"/>
      <c r="B14" s="2371" t="s">
        <v>254</v>
      </c>
      <c r="C14" s="2372"/>
      <c r="D14" s="529"/>
      <c r="E14" s="529"/>
      <c r="F14" s="529"/>
      <c r="G14" s="529"/>
      <c r="H14" s="529"/>
      <c r="I14" s="529"/>
      <c r="J14" s="755"/>
      <c r="K14" s="759">
        <f>SUM(D14:I14)</f>
        <v>0</v>
      </c>
    </row>
    <row r="15" spans="1:11" ht="15" hidden="1" customHeight="1" x14ac:dyDescent="0.25">
      <c r="A15" s="2373" t="s">
        <v>255</v>
      </c>
      <c r="B15" s="2371"/>
      <c r="C15" s="2372"/>
      <c r="D15" s="529"/>
      <c r="E15" s="529"/>
      <c r="F15" s="529"/>
      <c r="G15" s="529"/>
      <c r="H15" s="529"/>
      <c r="I15" s="529"/>
      <c r="J15" s="755"/>
      <c r="K15" s="759">
        <f>SUM(D15:I15)</f>
        <v>0</v>
      </c>
    </row>
    <row r="16" spans="1:11" ht="15" hidden="1" customHeight="1" x14ac:dyDescent="0.25">
      <c r="A16" s="2373" t="s">
        <v>358</v>
      </c>
      <c r="B16" s="2371"/>
      <c r="C16" s="2372"/>
      <c r="D16" s="529"/>
      <c r="E16" s="529"/>
      <c r="F16" s="529"/>
      <c r="G16" s="529"/>
      <c r="H16" s="529"/>
      <c r="I16" s="529"/>
      <c r="J16" s="755"/>
      <c r="K16" s="759">
        <f>SUM(D16:J16)</f>
        <v>0</v>
      </c>
    </row>
    <row r="17" spans="1:11" ht="15.75" hidden="1" thickBot="1" x14ac:dyDescent="0.3">
      <c r="A17" s="2379" t="s">
        <v>66</v>
      </c>
      <c r="B17" s="2380"/>
      <c r="C17" s="2381"/>
      <c r="D17" s="535"/>
      <c r="E17" s="536"/>
      <c r="F17" s="536"/>
      <c r="G17" s="536"/>
      <c r="H17" s="536"/>
      <c r="I17" s="536"/>
      <c r="J17" s="756"/>
      <c r="K17" s="760">
        <f>SUM(D17:J17)</f>
        <v>0</v>
      </c>
    </row>
    <row r="18" spans="1:11" ht="16.5" hidden="1" customHeight="1" thickTop="1" thickBot="1" x14ac:dyDescent="0.3">
      <c r="A18" s="195"/>
      <c r="B18" s="2382" t="s">
        <v>67</v>
      </c>
      <c r="C18" s="2383"/>
      <c r="D18" s="537">
        <f t="shared" ref="D18:K18" si="2">SUM(D13:D17)</f>
        <v>0</v>
      </c>
      <c r="E18" s="538">
        <f t="shared" si="2"/>
        <v>0</v>
      </c>
      <c r="F18" s="538">
        <f t="shared" si="2"/>
        <v>0</v>
      </c>
      <c r="G18" s="538">
        <f t="shared" si="2"/>
        <v>0</v>
      </c>
      <c r="H18" s="538">
        <f t="shared" si="2"/>
        <v>0</v>
      </c>
      <c r="I18" s="538">
        <f t="shared" si="2"/>
        <v>0</v>
      </c>
      <c r="J18" s="757">
        <f t="shared" si="2"/>
        <v>0</v>
      </c>
      <c r="K18" s="761">
        <f t="shared" si="2"/>
        <v>0</v>
      </c>
    </row>
    <row r="19" spans="1:11" ht="7.5" hidden="1" customHeight="1" thickBot="1" x14ac:dyDescent="0.3">
      <c r="A19" s="149"/>
      <c r="B19" s="150"/>
      <c r="C19" s="150"/>
      <c r="D19" s="146"/>
      <c r="E19" s="146"/>
      <c r="F19" s="146"/>
      <c r="G19" s="146"/>
      <c r="H19" s="146"/>
      <c r="I19" s="146"/>
      <c r="J19" s="146"/>
      <c r="K19" s="147"/>
    </row>
    <row r="20" spans="1:11" ht="15.75" hidden="1" thickBot="1" x14ac:dyDescent="0.3">
      <c r="A20" s="2357" t="s">
        <v>68</v>
      </c>
      <c r="B20" s="2358"/>
      <c r="C20" s="2358"/>
      <c r="D20" s="2358"/>
      <c r="E20" s="2358"/>
      <c r="F20" s="2358"/>
      <c r="G20" s="2358"/>
      <c r="H20" s="2358"/>
      <c r="I20" s="2358"/>
      <c r="J20" s="2358"/>
      <c r="K20" s="2359"/>
    </row>
    <row r="21" spans="1:11" ht="15.75" hidden="1" thickBot="1" x14ac:dyDescent="0.3">
      <c r="A21" s="2360" t="s">
        <v>851</v>
      </c>
      <c r="B21" s="2361"/>
      <c r="C21" s="2361"/>
      <c r="D21" s="2361"/>
      <c r="E21" s="2361"/>
      <c r="F21" s="2361"/>
      <c r="G21" s="2361"/>
      <c r="H21" s="2361"/>
      <c r="I21" s="2361"/>
      <c r="J21" s="2361"/>
      <c r="K21" s="2362"/>
    </row>
    <row r="22" spans="1:11" ht="15.75" hidden="1" thickBot="1" x14ac:dyDescent="0.3">
      <c r="A22" s="2350"/>
      <c r="B22" s="2351"/>
      <c r="C22" s="2352"/>
      <c r="D22" s="192" t="s">
        <v>54</v>
      </c>
      <c r="E22" s="193" t="s">
        <v>55</v>
      </c>
      <c r="F22" s="193" t="s">
        <v>56</v>
      </c>
      <c r="G22" s="193" t="s">
        <v>57</v>
      </c>
      <c r="H22" s="193" t="s">
        <v>58</v>
      </c>
      <c r="I22" s="193" t="s">
        <v>64</v>
      </c>
      <c r="J22" s="193" t="s">
        <v>59</v>
      </c>
      <c r="K22" s="194" t="s">
        <v>26</v>
      </c>
    </row>
    <row r="23" spans="1:11" ht="15" hidden="1" customHeight="1" x14ac:dyDescent="0.25">
      <c r="A23" s="816"/>
      <c r="B23" s="2369" t="s">
        <v>69</v>
      </c>
      <c r="C23" s="2370"/>
      <c r="D23" s="526"/>
      <c r="E23" s="527"/>
      <c r="F23" s="527"/>
      <c r="G23" s="527"/>
      <c r="H23" s="527"/>
      <c r="I23" s="527"/>
      <c r="J23" s="762"/>
      <c r="K23" s="758">
        <f>SUM(D23:J23)</f>
        <v>0</v>
      </c>
    </row>
    <row r="24" spans="1:11" ht="15" hidden="1" customHeight="1" x14ac:dyDescent="0.25">
      <c r="A24" s="154"/>
      <c r="B24" s="2371" t="s">
        <v>70</v>
      </c>
      <c r="C24" s="2372"/>
      <c r="D24" s="528"/>
      <c r="E24" s="529"/>
      <c r="F24" s="529"/>
      <c r="G24" s="529"/>
      <c r="H24" s="529"/>
      <c r="I24" s="529"/>
      <c r="J24" s="755"/>
      <c r="K24" s="764">
        <f>SUM(D24:J24)</f>
        <v>0</v>
      </c>
    </row>
    <row r="25" spans="1:11" ht="15" hidden="1" customHeight="1" x14ac:dyDescent="0.25">
      <c r="A25" s="2373" t="s">
        <v>357</v>
      </c>
      <c r="B25" s="2371"/>
      <c r="C25" s="2372"/>
      <c r="D25" s="528"/>
      <c r="E25" s="529"/>
      <c r="F25" s="529"/>
      <c r="G25" s="529"/>
      <c r="H25" s="529"/>
      <c r="I25" s="529"/>
      <c r="J25" s="755"/>
      <c r="K25" s="764">
        <f>SUM(D25:J25)</f>
        <v>0</v>
      </c>
    </row>
    <row r="26" spans="1:11" ht="15" hidden="1" customHeight="1" x14ac:dyDescent="0.25">
      <c r="A26" s="154"/>
      <c r="B26" s="2371" t="s">
        <v>356</v>
      </c>
      <c r="C26" s="2372"/>
      <c r="D26" s="528"/>
      <c r="E26" s="529"/>
      <c r="F26" s="529"/>
      <c r="G26" s="529"/>
      <c r="H26" s="529"/>
      <c r="I26" s="529"/>
      <c r="J26" s="755"/>
      <c r="K26" s="764">
        <f>SUM(D26:J26)</f>
        <v>0</v>
      </c>
    </row>
    <row r="27" spans="1:11" ht="15.75" hidden="1" customHeight="1" thickBot="1" x14ac:dyDescent="0.3">
      <c r="A27" s="154"/>
      <c r="B27" s="2371" t="s">
        <v>355</v>
      </c>
      <c r="C27" s="2372"/>
      <c r="D27" s="530"/>
      <c r="E27" s="531"/>
      <c r="F27" s="531"/>
      <c r="G27" s="531"/>
      <c r="H27" s="531"/>
      <c r="I27" s="531"/>
      <c r="J27" s="763"/>
      <c r="K27" s="760">
        <f>SUM(D27:J27)</f>
        <v>0</v>
      </c>
    </row>
    <row r="28" spans="1:11" ht="16.5" hidden="1" customHeight="1" thickTop="1" thickBot="1" x14ac:dyDescent="0.3">
      <c r="A28" s="815"/>
      <c r="B28" s="2374" t="s">
        <v>71</v>
      </c>
      <c r="C28" s="2375"/>
      <c r="D28" s="532">
        <f t="shared" ref="D28:K28" si="3">SUM(D23:D27)</f>
        <v>0</v>
      </c>
      <c r="E28" s="533">
        <f t="shared" si="3"/>
        <v>0</v>
      </c>
      <c r="F28" s="533">
        <f t="shared" si="3"/>
        <v>0</v>
      </c>
      <c r="G28" s="533">
        <f t="shared" si="3"/>
        <v>0</v>
      </c>
      <c r="H28" s="533">
        <f t="shared" si="3"/>
        <v>0</v>
      </c>
      <c r="I28" s="533">
        <f t="shared" si="3"/>
        <v>0</v>
      </c>
      <c r="J28" s="533">
        <f t="shared" si="3"/>
        <v>0</v>
      </c>
      <c r="K28" s="534">
        <f t="shared" si="3"/>
        <v>0</v>
      </c>
    </row>
    <row r="29" spans="1:11" ht="7.5" hidden="1" customHeight="1" thickBot="1" x14ac:dyDescent="0.3">
      <c r="A29" s="149"/>
      <c r="B29" s="150"/>
      <c r="C29" s="150"/>
      <c r="D29" s="146"/>
      <c r="E29" s="146"/>
      <c r="F29" s="146"/>
      <c r="G29" s="146"/>
      <c r="H29" s="146"/>
      <c r="I29" s="146"/>
      <c r="J29" s="146"/>
      <c r="K29" s="148"/>
    </row>
    <row r="30" spans="1:11" ht="15.75" hidden="1" thickBot="1" x14ac:dyDescent="0.3">
      <c r="A30" s="2357" t="s">
        <v>477</v>
      </c>
      <c r="B30" s="2358"/>
      <c r="C30" s="2358"/>
      <c r="D30" s="2358"/>
      <c r="E30" s="2358"/>
      <c r="F30" s="2358"/>
      <c r="G30" s="2358"/>
      <c r="H30" s="2358"/>
      <c r="I30" s="2358"/>
      <c r="J30" s="2358"/>
      <c r="K30" s="2359"/>
    </row>
    <row r="31" spans="1:11" ht="15.75" hidden="1" thickBot="1" x14ac:dyDescent="0.3">
      <c r="A31" s="2360" t="s">
        <v>851</v>
      </c>
      <c r="B31" s="2361"/>
      <c r="C31" s="2361"/>
      <c r="D31" s="2361"/>
      <c r="E31" s="2361"/>
      <c r="F31" s="2361"/>
      <c r="G31" s="2361"/>
      <c r="H31" s="2361"/>
      <c r="I31" s="2361"/>
      <c r="J31" s="2361"/>
      <c r="K31" s="2362"/>
    </row>
    <row r="32" spans="1:11" ht="15.75" hidden="1" thickBot="1" x14ac:dyDescent="0.3">
      <c r="A32" s="2350"/>
      <c r="B32" s="2351"/>
      <c r="C32" s="2352"/>
      <c r="D32" s="344" t="s">
        <v>54</v>
      </c>
      <c r="E32" s="343" t="s">
        <v>55</v>
      </c>
      <c r="F32" s="343" t="s">
        <v>56</v>
      </c>
      <c r="G32" s="343" t="s">
        <v>57</v>
      </c>
      <c r="H32" s="343" t="s">
        <v>58</v>
      </c>
      <c r="I32" s="343" t="s">
        <v>64</v>
      </c>
      <c r="J32" s="765" t="s">
        <v>59</v>
      </c>
      <c r="K32" s="768" t="s">
        <v>26</v>
      </c>
    </row>
    <row r="33" spans="1:11" hidden="1" x14ac:dyDescent="0.25">
      <c r="A33" s="2353" t="s">
        <v>72</v>
      </c>
      <c r="B33" s="2354"/>
      <c r="C33" s="2354"/>
      <c r="D33" s="522" t="e">
        <f t="shared" ref="D33:K33" si="4">1-D34</f>
        <v>#DIV/0!</v>
      </c>
      <c r="E33" s="523" t="e">
        <f t="shared" si="4"/>
        <v>#DIV/0!</v>
      </c>
      <c r="F33" s="523" t="e">
        <f t="shared" si="4"/>
        <v>#DIV/0!</v>
      </c>
      <c r="G33" s="523" t="e">
        <f t="shared" si="4"/>
        <v>#DIV/0!</v>
      </c>
      <c r="H33" s="523" t="e">
        <f t="shared" si="4"/>
        <v>#DIV/0!</v>
      </c>
      <c r="I33" s="523" t="e">
        <f t="shared" si="4"/>
        <v>#DIV/0!</v>
      </c>
      <c r="J33" s="766" t="e">
        <f t="shared" si="4"/>
        <v>#DIV/0!</v>
      </c>
      <c r="K33" s="769" t="e">
        <f t="shared" si="4"/>
        <v>#DIV/0!</v>
      </c>
    </row>
    <row r="34" spans="1:11" ht="18" hidden="1" thickBot="1" x14ac:dyDescent="0.3">
      <c r="A34" s="2355" t="s">
        <v>354</v>
      </c>
      <c r="B34" s="2356"/>
      <c r="C34" s="2356"/>
      <c r="D34" s="524" t="e">
        <f t="shared" ref="D34:K34" si="5">D28/D7*2</f>
        <v>#DIV/0!</v>
      </c>
      <c r="E34" s="525" t="e">
        <f t="shared" si="5"/>
        <v>#DIV/0!</v>
      </c>
      <c r="F34" s="525" t="e">
        <f t="shared" si="5"/>
        <v>#DIV/0!</v>
      </c>
      <c r="G34" s="525" t="e">
        <f t="shared" si="5"/>
        <v>#DIV/0!</v>
      </c>
      <c r="H34" s="525" t="e">
        <f t="shared" si="5"/>
        <v>#DIV/0!</v>
      </c>
      <c r="I34" s="525" t="e">
        <f t="shared" si="5"/>
        <v>#DIV/0!</v>
      </c>
      <c r="J34" s="767" t="e">
        <f t="shared" si="5"/>
        <v>#DIV/0!</v>
      </c>
      <c r="K34" s="770" t="e">
        <f t="shared" si="5"/>
        <v>#DIV/0!</v>
      </c>
    </row>
    <row r="35" spans="1:11" ht="15.75" hidden="1" x14ac:dyDescent="0.25">
      <c r="A35" s="2" t="s">
        <v>420</v>
      </c>
      <c r="B35" s="144"/>
      <c r="C35" s="143"/>
      <c r="D35" s="143"/>
      <c r="E35" s="143"/>
      <c r="F35" s="143"/>
      <c r="G35" s="143"/>
      <c r="H35" s="143"/>
      <c r="I35" s="143"/>
      <c r="J35" s="143"/>
      <c r="K35" s="143"/>
    </row>
    <row r="36" spans="1:11" ht="15.75" hidden="1" x14ac:dyDescent="0.25">
      <c r="A36" s="2" t="s">
        <v>421</v>
      </c>
      <c r="B36" s="143"/>
      <c r="C36" s="143"/>
      <c r="D36" s="143"/>
      <c r="E36" s="143"/>
      <c r="F36" s="143"/>
      <c r="G36" s="143"/>
      <c r="H36" s="143"/>
      <c r="I36" s="143"/>
      <c r="J36" s="143"/>
      <c r="K36" s="143"/>
    </row>
    <row r="37" spans="1:11" ht="15.75" hidden="1" x14ac:dyDescent="0.25">
      <c r="A37" s="2" t="s">
        <v>422</v>
      </c>
      <c r="B37" s="143"/>
      <c r="C37" s="143"/>
      <c r="D37" s="143"/>
      <c r="E37" s="143"/>
      <c r="F37" s="143"/>
      <c r="G37" s="143"/>
      <c r="H37" s="143"/>
      <c r="I37" s="143"/>
      <c r="J37" s="143"/>
      <c r="K37" s="143"/>
    </row>
    <row r="38" spans="1:11" hidden="1" x14ac:dyDescent="0.25">
      <c r="A38" s="630" t="s">
        <v>423</v>
      </c>
      <c r="B38" s="143"/>
      <c r="C38" s="143"/>
      <c r="D38" s="143"/>
      <c r="E38" s="143"/>
      <c r="F38" s="143"/>
      <c r="G38" s="143"/>
      <c r="H38" s="143"/>
      <c r="I38" s="143"/>
      <c r="J38" s="143"/>
      <c r="K38" s="143"/>
    </row>
    <row r="39" spans="1:11" ht="9.75" hidden="1" customHeight="1" thickBot="1" x14ac:dyDescent="0.3">
      <c r="A39" s="145"/>
      <c r="B39" s="145"/>
      <c r="C39" s="145"/>
      <c r="D39" s="142"/>
      <c r="E39" s="142"/>
      <c r="F39" s="142"/>
      <c r="G39" s="142"/>
      <c r="H39" s="142"/>
      <c r="I39" s="142"/>
      <c r="J39" s="142"/>
      <c r="K39" s="145"/>
    </row>
    <row r="40" spans="1:11" ht="15.75" hidden="1" thickBot="1" x14ac:dyDescent="0.3">
      <c r="A40" s="2357" t="s">
        <v>73</v>
      </c>
      <c r="B40" s="2358"/>
      <c r="C40" s="2358"/>
      <c r="D40" s="2358"/>
      <c r="E40" s="2358"/>
      <c r="F40" s="2358"/>
      <c r="G40" s="2358"/>
      <c r="H40" s="2358"/>
      <c r="I40" s="2358"/>
      <c r="J40" s="2358"/>
      <c r="K40" s="2359"/>
    </row>
    <row r="41" spans="1:11" ht="15.75" hidden="1" thickBot="1" x14ac:dyDescent="0.3">
      <c r="A41" s="2360" t="s">
        <v>851</v>
      </c>
      <c r="B41" s="2361"/>
      <c r="C41" s="2361"/>
      <c r="D41" s="2361"/>
      <c r="E41" s="2361"/>
      <c r="F41" s="2361"/>
      <c r="G41" s="2361"/>
      <c r="H41" s="2361"/>
      <c r="I41" s="2361"/>
      <c r="J41" s="2361"/>
      <c r="K41" s="2362"/>
    </row>
    <row r="42" spans="1:11" ht="15.75" hidden="1" thickBot="1" x14ac:dyDescent="0.3">
      <c r="A42" s="2350"/>
      <c r="B42" s="2351"/>
      <c r="C42" s="2352"/>
      <c r="D42" s="192" t="s">
        <v>54</v>
      </c>
      <c r="E42" s="193" t="s">
        <v>55</v>
      </c>
      <c r="F42" s="193" t="s">
        <v>56</v>
      </c>
      <c r="G42" s="193" t="s">
        <v>57</v>
      </c>
      <c r="H42" s="193" t="s">
        <v>58</v>
      </c>
      <c r="I42" s="193" t="s">
        <v>64</v>
      </c>
      <c r="J42" s="771" t="s">
        <v>59</v>
      </c>
      <c r="K42" s="775" t="s">
        <v>26</v>
      </c>
    </row>
    <row r="43" spans="1:11" hidden="1" x14ac:dyDescent="0.25">
      <c r="A43" s="2363" t="s">
        <v>60</v>
      </c>
      <c r="B43" s="2364"/>
      <c r="C43" s="2364"/>
      <c r="D43" s="517"/>
      <c r="E43" s="518"/>
      <c r="F43" s="518"/>
      <c r="G43" s="518"/>
      <c r="H43" s="518"/>
      <c r="I43" s="518"/>
      <c r="J43" s="772"/>
      <c r="K43" s="776">
        <f>SUM(D43:J43)</f>
        <v>0</v>
      </c>
    </row>
    <row r="44" spans="1:11" hidden="1" x14ac:dyDescent="0.25">
      <c r="A44" s="2365" t="s">
        <v>74</v>
      </c>
      <c r="B44" s="2366"/>
      <c r="C44" s="2366"/>
      <c r="D44" s="519"/>
      <c r="E44" s="520"/>
      <c r="F44" s="520"/>
      <c r="G44" s="520"/>
      <c r="H44" s="520"/>
      <c r="I44" s="520"/>
      <c r="J44" s="773"/>
      <c r="K44" s="759">
        <f>SUM(D44:J44)</f>
        <v>0</v>
      </c>
    </row>
    <row r="45" spans="1:11" ht="15.75" hidden="1" thickBot="1" x14ac:dyDescent="0.3">
      <c r="A45" s="2367" t="s">
        <v>62</v>
      </c>
      <c r="B45" s="2368"/>
      <c r="C45" s="2368"/>
      <c r="D45" s="521"/>
      <c r="E45" s="412"/>
      <c r="F45" s="412"/>
      <c r="G45" s="412"/>
      <c r="H45" s="412"/>
      <c r="I45" s="412"/>
      <c r="J45" s="774"/>
      <c r="K45" s="777">
        <f>SUM(K43-K44)</f>
        <v>0</v>
      </c>
    </row>
    <row r="46" spans="1:11" hidden="1" x14ac:dyDescent="0.25">
      <c r="A46" s="4" t="s">
        <v>353</v>
      </c>
      <c r="B46" s="5"/>
      <c r="C46" s="6"/>
      <c r="D46" s="7"/>
      <c r="E46" s="8"/>
      <c r="F46" s="42"/>
      <c r="G46" s="7"/>
      <c r="H46" s="7"/>
      <c r="I46" s="7"/>
      <c r="J46" s="7"/>
      <c r="K46" s="7"/>
    </row>
    <row r="47" spans="1:11" ht="15.75" hidden="1" thickBot="1" x14ac:dyDescent="0.3">
      <c r="A47" s="4" t="s">
        <v>352</v>
      </c>
      <c r="B47" s="4"/>
      <c r="C47" s="6"/>
      <c r="D47" s="3"/>
      <c r="E47" s="7"/>
      <c r="F47" s="9"/>
      <c r="G47" s="3"/>
      <c r="H47" s="3"/>
      <c r="I47" s="3"/>
      <c r="J47" s="3"/>
      <c r="K47" s="3"/>
    </row>
    <row r="48" spans="1:11" ht="15.75" thickBot="1" x14ac:dyDescent="0.3">
      <c r="A48" s="2405" t="s">
        <v>910</v>
      </c>
      <c r="B48" s="2361"/>
      <c r="C48" s="2361"/>
      <c r="D48" s="2361"/>
      <c r="E48" s="2361"/>
      <c r="F48" s="2361"/>
      <c r="G48" s="2361"/>
      <c r="H48" s="2361"/>
      <c r="I48" s="2361"/>
      <c r="J48" s="2361"/>
      <c r="K48" s="2362"/>
    </row>
    <row r="49" spans="1:11" ht="15.75" thickBot="1" x14ac:dyDescent="0.3">
      <c r="A49" s="2376"/>
      <c r="B49" s="2377"/>
      <c r="C49" s="2378"/>
      <c r="D49" s="344" t="s">
        <v>583</v>
      </c>
      <c r="E49" s="343" t="s">
        <v>577</v>
      </c>
      <c r="F49" s="343" t="s">
        <v>578</v>
      </c>
      <c r="G49" s="343" t="s">
        <v>579</v>
      </c>
      <c r="H49" s="343" t="s">
        <v>580</v>
      </c>
      <c r="I49" s="343" t="s">
        <v>64</v>
      </c>
      <c r="J49" s="765" t="s">
        <v>59</v>
      </c>
      <c r="K49" s="194" t="s">
        <v>26</v>
      </c>
    </row>
    <row r="50" spans="1:11" x14ac:dyDescent="0.25">
      <c r="A50" s="2384" t="s">
        <v>60</v>
      </c>
      <c r="B50" s="2385"/>
      <c r="C50" s="2385"/>
      <c r="D50" s="539">
        <v>345</v>
      </c>
      <c r="E50" s="540">
        <v>337</v>
      </c>
      <c r="F50" s="540">
        <v>113</v>
      </c>
      <c r="G50" s="540">
        <v>116</v>
      </c>
      <c r="H50" s="540">
        <v>379</v>
      </c>
      <c r="I50" s="540">
        <v>90</v>
      </c>
      <c r="J50" s="541">
        <v>26</v>
      </c>
      <c r="K50" s="542">
        <f>SUM(D50:J50)</f>
        <v>1406</v>
      </c>
    </row>
    <row r="51" spans="1:11" ht="17.25" x14ac:dyDescent="0.25">
      <c r="A51" s="2365" t="s">
        <v>360</v>
      </c>
      <c r="B51" s="2386"/>
      <c r="C51" s="2386"/>
      <c r="D51" s="543">
        <v>200</v>
      </c>
      <c r="E51" s="544">
        <v>248</v>
      </c>
      <c r="F51" s="544">
        <v>78</v>
      </c>
      <c r="G51" s="544">
        <v>70</v>
      </c>
      <c r="H51" s="544">
        <v>233</v>
      </c>
      <c r="I51" s="544">
        <v>74</v>
      </c>
      <c r="J51" s="545">
        <v>24</v>
      </c>
      <c r="K51" s="546">
        <f>SUM(D51:J51)</f>
        <v>927</v>
      </c>
    </row>
    <row r="52" spans="1:11" ht="15" customHeight="1" x14ac:dyDescent="0.25">
      <c r="A52" s="2387" t="s">
        <v>61</v>
      </c>
      <c r="B52" s="2388"/>
      <c r="C52" s="2388"/>
      <c r="D52" s="543">
        <v>59</v>
      </c>
      <c r="E52" s="544">
        <v>53</v>
      </c>
      <c r="F52" s="544">
        <v>29</v>
      </c>
      <c r="G52" s="544">
        <v>15</v>
      </c>
      <c r="H52" s="544">
        <v>79</v>
      </c>
      <c r="I52" s="544">
        <v>7</v>
      </c>
      <c r="J52" s="545">
        <v>6</v>
      </c>
      <c r="K52" s="546">
        <f>SUM(D52:J52)</f>
        <v>248</v>
      </c>
    </row>
    <row r="53" spans="1:11" ht="15.75" thickBot="1" x14ac:dyDescent="0.3">
      <c r="A53" s="2365" t="s">
        <v>359</v>
      </c>
      <c r="B53" s="2386"/>
      <c r="C53" s="2386"/>
      <c r="D53" s="978">
        <f>SUM(D51:D52)</f>
        <v>259</v>
      </c>
      <c r="E53" s="979">
        <f t="shared" ref="E53:J53" si="6">SUM(E51:E52)</f>
        <v>301</v>
      </c>
      <c r="F53" s="979">
        <f t="shared" si="6"/>
        <v>107</v>
      </c>
      <c r="G53" s="979">
        <f t="shared" si="6"/>
        <v>85</v>
      </c>
      <c r="H53" s="979">
        <f t="shared" si="6"/>
        <v>312</v>
      </c>
      <c r="I53" s="979">
        <f t="shared" si="6"/>
        <v>81</v>
      </c>
      <c r="J53" s="980">
        <f t="shared" si="6"/>
        <v>30</v>
      </c>
      <c r="K53" s="550">
        <f>K51+K52</f>
        <v>1175</v>
      </c>
    </row>
    <row r="54" spans="1:11" ht="18" customHeight="1" thickBot="1" x14ac:dyDescent="0.3">
      <c r="A54" s="2389" t="s">
        <v>62</v>
      </c>
      <c r="B54" s="2390"/>
      <c r="C54" s="2390"/>
      <c r="D54" s="551">
        <f t="shared" ref="D54:K54" si="7">D50-D53</f>
        <v>86</v>
      </c>
      <c r="E54" s="552">
        <f t="shared" si="7"/>
        <v>36</v>
      </c>
      <c r="F54" s="552">
        <f t="shared" si="7"/>
        <v>6</v>
      </c>
      <c r="G54" s="552">
        <f t="shared" si="7"/>
        <v>31</v>
      </c>
      <c r="H54" s="552">
        <f t="shared" si="7"/>
        <v>67</v>
      </c>
      <c r="I54" s="599">
        <f t="shared" si="7"/>
        <v>9</v>
      </c>
      <c r="J54" s="600">
        <f t="shared" si="7"/>
        <v>-4</v>
      </c>
      <c r="K54" s="601">
        <f t="shared" si="7"/>
        <v>231</v>
      </c>
    </row>
    <row r="55" spans="1:11" ht="7.5" customHeight="1" x14ac:dyDescent="0.25">
      <c r="A55" s="149"/>
      <c r="B55" s="150"/>
      <c r="C55" s="150"/>
      <c r="D55" s="146"/>
      <c r="E55" s="146"/>
      <c r="F55" s="146"/>
      <c r="G55" s="146"/>
      <c r="H55" s="146"/>
      <c r="I55" s="146"/>
      <c r="J55" s="146"/>
      <c r="K55" s="147"/>
    </row>
    <row r="56" spans="1:11" ht="15.75" thickBot="1" x14ac:dyDescent="0.3">
      <c r="A56" s="2391" t="s">
        <v>63</v>
      </c>
      <c r="B56" s="2391"/>
      <c r="C56" s="2391"/>
      <c r="D56" s="2391"/>
      <c r="E56" s="2391"/>
      <c r="F56" s="2391"/>
      <c r="G56" s="2391"/>
      <c r="H56" s="2391"/>
      <c r="I56" s="2391"/>
      <c r="J56" s="2391"/>
      <c r="K56" s="2392"/>
    </row>
    <row r="57" spans="1:11" ht="15.75" thickBot="1" x14ac:dyDescent="0.3">
      <c r="A57" s="2360" t="s">
        <v>906</v>
      </c>
      <c r="B57" s="2361"/>
      <c r="C57" s="2361"/>
      <c r="D57" s="2361"/>
      <c r="E57" s="2361"/>
      <c r="F57" s="2361"/>
      <c r="G57" s="2361"/>
      <c r="H57" s="2361"/>
      <c r="I57" s="2361"/>
      <c r="J57" s="2361"/>
      <c r="K57" s="2362"/>
    </row>
    <row r="58" spans="1:11" ht="15.75" thickBot="1" x14ac:dyDescent="0.3">
      <c r="A58" s="2376"/>
      <c r="B58" s="2377"/>
      <c r="C58" s="2378"/>
      <c r="D58" s="344" t="s">
        <v>583</v>
      </c>
      <c r="E58" s="343" t="s">
        <v>577</v>
      </c>
      <c r="F58" s="343" t="s">
        <v>578</v>
      </c>
      <c r="G58" s="343" t="s">
        <v>579</v>
      </c>
      <c r="H58" s="343" t="s">
        <v>580</v>
      </c>
      <c r="I58" s="343" t="s">
        <v>64</v>
      </c>
      <c r="J58" s="765" t="s">
        <v>59</v>
      </c>
      <c r="K58" s="194" t="s">
        <v>26</v>
      </c>
    </row>
    <row r="59" spans="1:11" ht="15" customHeight="1" x14ac:dyDescent="0.25">
      <c r="A59" s="151"/>
      <c r="B59" s="2369" t="s">
        <v>65</v>
      </c>
      <c r="C59" s="2370"/>
      <c r="D59" s="529">
        <v>88</v>
      </c>
      <c r="E59" s="529">
        <v>62</v>
      </c>
      <c r="F59" s="529">
        <v>39</v>
      </c>
      <c r="G59" s="529">
        <v>19</v>
      </c>
      <c r="H59" s="529">
        <v>79</v>
      </c>
      <c r="I59" s="529">
        <v>11</v>
      </c>
      <c r="J59" s="755">
        <v>4</v>
      </c>
      <c r="K59" s="758">
        <f>SUM(D59:J59)</f>
        <v>302</v>
      </c>
    </row>
    <row r="60" spans="1:11" ht="15" customHeight="1" x14ac:dyDescent="0.25">
      <c r="A60" s="152"/>
      <c r="B60" s="2371" t="s">
        <v>254</v>
      </c>
      <c r="C60" s="2372"/>
      <c r="D60" s="529">
        <v>0</v>
      </c>
      <c r="E60" s="529">
        <v>0</v>
      </c>
      <c r="F60" s="529">
        <v>0</v>
      </c>
      <c r="G60" s="529">
        <v>0</v>
      </c>
      <c r="H60" s="529">
        <v>0</v>
      </c>
      <c r="I60" s="529">
        <v>0</v>
      </c>
      <c r="J60" s="755">
        <v>0</v>
      </c>
      <c r="K60" s="759">
        <f>SUM(D60:I60)</f>
        <v>0</v>
      </c>
    </row>
    <row r="61" spans="1:11" ht="15" customHeight="1" x14ac:dyDescent="0.25">
      <c r="A61" s="2373" t="s">
        <v>255</v>
      </c>
      <c r="B61" s="2371"/>
      <c r="C61" s="2372"/>
      <c r="D61" s="529">
        <v>3</v>
      </c>
      <c r="E61" s="529">
        <v>4</v>
      </c>
      <c r="F61" s="529">
        <v>0</v>
      </c>
      <c r="G61" s="529">
        <v>1</v>
      </c>
      <c r="H61" s="529">
        <v>12</v>
      </c>
      <c r="I61" s="529">
        <v>0</v>
      </c>
      <c r="J61" s="755">
        <v>0</v>
      </c>
      <c r="K61" s="759">
        <f>SUM(D61:I61)</f>
        <v>20</v>
      </c>
    </row>
    <row r="62" spans="1:11" ht="15" customHeight="1" x14ac:dyDescent="0.25">
      <c r="A62" s="2373" t="s">
        <v>358</v>
      </c>
      <c r="B62" s="2371"/>
      <c r="C62" s="2372"/>
      <c r="D62" s="529">
        <v>0</v>
      </c>
      <c r="E62" s="529">
        <v>0</v>
      </c>
      <c r="F62" s="529">
        <v>0</v>
      </c>
      <c r="G62" s="529">
        <v>0</v>
      </c>
      <c r="H62" s="529">
        <v>0</v>
      </c>
      <c r="I62" s="529">
        <v>0</v>
      </c>
      <c r="J62" s="755">
        <v>0</v>
      </c>
      <c r="K62" s="759">
        <f>SUM(D62:J62)</f>
        <v>0</v>
      </c>
    </row>
    <row r="63" spans="1:11" ht="15.75" thickBot="1" x14ac:dyDescent="0.3">
      <c r="A63" s="2379" t="s">
        <v>66</v>
      </c>
      <c r="B63" s="2380"/>
      <c r="C63" s="2381"/>
      <c r="D63" s="535">
        <v>0</v>
      </c>
      <c r="E63" s="536">
        <v>0</v>
      </c>
      <c r="F63" s="536">
        <v>0</v>
      </c>
      <c r="G63" s="536">
        <v>0</v>
      </c>
      <c r="H63" s="536">
        <v>0</v>
      </c>
      <c r="I63" s="536">
        <v>0</v>
      </c>
      <c r="J63" s="756">
        <v>0</v>
      </c>
      <c r="K63" s="760">
        <f>SUM(D63:J63)</f>
        <v>0</v>
      </c>
    </row>
    <row r="64" spans="1:11" ht="16.5" customHeight="1" thickTop="1" thickBot="1" x14ac:dyDescent="0.3">
      <c r="A64" s="195"/>
      <c r="B64" s="2382" t="s">
        <v>67</v>
      </c>
      <c r="C64" s="2383"/>
      <c r="D64" s="537">
        <f t="shared" ref="D64:K64" si="8">SUM(D59:D63)</f>
        <v>91</v>
      </c>
      <c r="E64" s="538">
        <f t="shared" si="8"/>
        <v>66</v>
      </c>
      <c r="F64" s="538">
        <f t="shared" si="8"/>
        <v>39</v>
      </c>
      <c r="G64" s="538">
        <f t="shared" si="8"/>
        <v>20</v>
      </c>
      <c r="H64" s="538">
        <f t="shared" si="8"/>
        <v>91</v>
      </c>
      <c r="I64" s="538">
        <f t="shared" si="8"/>
        <v>11</v>
      </c>
      <c r="J64" s="757">
        <f t="shared" si="8"/>
        <v>4</v>
      </c>
      <c r="K64" s="761">
        <f t="shared" si="8"/>
        <v>322</v>
      </c>
    </row>
    <row r="65" spans="1:11" ht="7.5" customHeight="1" thickBot="1" x14ac:dyDescent="0.3">
      <c r="A65" s="149"/>
      <c r="B65" s="150"/>
      <c r="C65" s="150"/>
      <c r="D65" s="146"/>
      <c r="E65" s="146"/>
      <c r="F65" s="146"/>
      <c r="G65" s="146"/>
      <c r="H65" s="146"/>
      <c r="I65" s="146"/>
      <c r="J65" s="146"/>
      <c r="K65" s="147"/>
    </row>
    <row r="66" spans="1:11" ht="15.75" thickBot="1" x14ac:dyDescent="0.3">
      <c r="A66" s="2357" t="s">
        <v>68</v>
      </c>
      <c r="B66" s="2358"/>
      <c r="C66" s="2358"/>
      <c r="D66" s="2358"/>
      <c r="E66" s="2358"/>
      <c r="F66" s="2358"/>
      <c r="G66" s="2358"/>
      <c r="H66" s="2358"/>
      <c r="I66" s="2358"/>
      <c r="J66" s="2358"/>
      <c r="K66" s="2359"/>
    </row>
    <row r="67" spans="1:11" ht="15.75" thickBot="1" x14ac:dyDescent="0.3">
      <c r="A67" s="2360" t="s">
        <v>906</v>
      </c>
      <c r="B67" s="2361"/>
      <c r="C67" s="2361"/>
      <c r="D67" s="2361"/>
      <c r="E67" s="2361"/>
      <c r="F67" s="2361"/>
      <c r="G67" s="2361"/>
      <c r="H67" s="2361"/>
      <c r="I67" s="2361"/>
      <c r="J67" s="2361"/>
      <c r="K67" s="2362"/>
    </row>
    <row r="68" spans="1:11" ht="15.75" thickBot="1" x14ac:dyDescent="0.3">
      <c r="A68" s="2350"/>
      <c r="B68" s="2351"/>
      <c r="C68" s="2352"/>
      <c r="D68" s="344" t="s">
        <v>583</v>
      </c>
      <c r="E68" s="343" t="s">
        <v>577</v>
      </c>
      <c r="F68" s="343" t="s">
        <v>578</v>
      </c>
      <c r="G68" s="343" t="s">
        <v>579</v>
      </c>
      <c r="H68" s="343" t="s">
        <v>580</v>
      </c>
      <c r="I68" s="343" t="s">
        <v>64</v>
      </c>
      <c r="J68" s="765" t="s">
        <v>59</v>
      </c>
      <c r="K68" s="194" t="s">
        <v>26</v>
      </c>
    </row>
    <row r="69" spans="1:11" ht="15" customHeight="1" x14ac:dyDescent="0.25">
      <c r="A69" s="1800"/>
      <c r="B69" s="2369" t="s">
        <v>69</v>
      </c>
      <c r="C69" s="2370"/>
      <c r="D69" s="526">
        <v>105</v>
      </c>
      <c r="E69" s="527">
        <v>52</v>
      </c>
      <c r="F69" s="527">
        <v>29</v>
      </c>
      <c r="G69" s="527">
        <v>28</v>
      </c>
      <c r="H69" s="527">
        <v>95</v>
      </c>
      <c r="I69" s="527">
        <v>16</v>
      </c>
      <c r="J69" s="762">
        <v>5</v>
      </c>
      <c r="K69" s="758">
        <f>SUM(D69:J69)</f>
        <v>330</v>
      </c>
    </row>
    <row r="70" spans="1:11" ht="15" customHeight="1" x14ac:dyDescent="0.25">
      <c r="A70" s="154"/>
      <c r="B70" s="2371" t="s">
        <v>70</v>
      </c>
      <c r="C70" s="2372"/>
      <c r="D70" s="528">
        <v>4</v>
      </c>
      <c r="E70" s="529">
        <v>4</v>
      </c>
      <c r="F70" s="529">
        <v>0</v>
      </c>
      <c r="G70" s="529">
        <v>0</v>
      </c>
      <c r="H70" s="529">
        <v>0</v>
      </c>
      <c r="I70" s="529">
        <v>0</v>
      </c>
      <c r="J70" s="755">
        <v>0</v>
      </c>
      <c r="K70" s="764">
        <f>SUM(D70:J70)</f>
        <v>8</v>
      </c>
    </row>
    <row r="71" spans="1:11" ht="15" customHeight="1" x14ac:dyDescent="0.25">
      <c r="A71" s="2373" t="s">
        <v>357</v>
      </c>
      <c r="B71" s="2371"/>
      <c r="C71" s="2372"/>
      <c r="D71" s="528">
        <v>0</v>
      </c>
      <c r="E71" s="529">
        <v>0</v>
      </c>
      <c r="F71" s="529">
        <v>0</v>
      </c>
      <c r="G71" s="529">
        <v>0</v>
      </c>
      <c r="H71" s="529">
        <v>0</v>
      </c>
      <c r="I71" s="529">
        <v>0</v>
      </c>
      <c r="J71" s="755">
        <v>0</v>
      </c>
      <c r="K71" s="764">
        <f>SUM(D71:J71)</f>
        <v>0</v>
      </c>
    </row>
    <row r="72" spans="1:11" ht="15" customHeight="1" x14ac:dyDescent="0.25">
      <c r="A72" s="154"/>
      <c r="B72" s="2371" t="s">
        <v>356</v>
      </c>
      <c r="C72" s="2372"/>
      <c r="D72" s="528">
        <v>0</v>
      </c>
      <c r="E72" s="529">
        <v>0</v>
      </c>
      <c r="F72" s="529">
        <v>0</v>
      </c>
      <c r="G72" s="529">
        <v>0</v>
      </c>
      <c r="H72" s="529">
        <v>0</v>
      </c>
      <c r="I72" s="529">
        <v>0</v>
      </c>
      <c r="J72" s="755">
        <v>0</v>
      </c>
      <c r="K72" s="764">
        <f>SUM(D72:J72)</f>
        <v>0</v>
      </c>
    </row>
    <row r="73" spans="1:11" ht="15.75" customHeight="1" thickBot="1" x14ac:dyDescent="0.3">
      <c r="A73" s="154"/>
      <c r="B73" s="2371" t="s">
        <v>355</v>
      </c>
      <c r="C73" s="2372"/>
      <c r="D73" s="530">
        <v>0</v>
      </c>
      <c r="E73" s="531">
        <v>0</v>
      </c>
      <c r="F73" s="531">
        <v>0</v>
      </c>
      <c r="G73" s="531">
        <v>0</v>
      </c>
      <c r="H73" s="531">
        <v>0</v>
      </c>
      <c r="I73" s="531">
        <v>0</v>
      </c>
      <c r="J73" s="763">
        <v>0</v>
      </c>
      <c r="K73" s="760">
        <f>SUM(D73:J73)</f>
        <v>0</v>
      </c>
    </row>
    <row r="74" spans="1:11" ht="16.5" customHeight="1" thickTop="1" thickBot="1" x14ac:dyDescent="0.3">
      <c r="A74" s="1801"/>
      <c r="B74" s="2374" t="s">
        <v>71</v>
      </c>
      <c r="C74" s="2375"/>
      <c r="D74" s="532">
        <f t="shared" ref="D74:K74" si="9">SUM(D69:D73)</f>
        <v>109</v>
      </c>
      <c r="E74" s="533">
        <f t="shared" si="9"/>
        <v>56</v>
      </c>
      <c r="F74" s="533">
        <f t="shared" si="9"/>
        <v>29</v>
      </c>
      <c r="G74" s="533">
        <f t="shared" si="9"/>
        <v>28</v>
      </c>
      <c r="H74" s="533">
        <f t="shared" si="9"/>
        <v>95</v>
      </c>
      <c r="I74" s="533">
        <f t="shared" si="9"/>
        <v>16</v>
      </c>
      <c r="J74" s="533">
        <f t="shared" si="9"/>
        <v>5</v>
      </c>
      <c r="K74" s="534">
        <f t="shared" si="9"/>
        <v>338</v>
      </c>
    </row>
    <row r="75" spans="1:11" ht="7.5" customHeight="1" x14ac:dyDescent="0.25">
      <c r="A75" s="149"/>
      <c r="B75" s="150"/>
      <c r="C75" s="150"/>
      <c r="D75" s="146"/>
      <c r="E75" s="146"/>
      <c r="F75" s="146"/>
      <c r="G75" s="146"/>
      <c r="H75" s="146"/>
      <c r="I75" s="146"/>
      <c r="J75" s="146"/>
      <c r="K75" s="148"/>
    </row>
    <row r="76" spans="1:11" ht="15.75" hidden="1" thickBot="1" x14ac:dyDescent="0.3">
      <c r="A76" s="2357" t="s">
        <v>477</v>
      </c>
      <c r="B76" s="2358"/>
      <c r="C76" s="2358"/>
      <c r="D76" s="2358"/>
      <c r="E76" s="2358"/>
      <c r="F76" s="2358"/>
      <c r="G76" s="2358"/>
      <c r="H76" s="2358"/>
      <c r="I76" s="2358"/>
      <c r="J76" s="2358"/>
      <c r="K76" s="2359"/>
    </row>
    <row r="77" spans="1:11" ht="15.75" hidden="1" thickBot="1" x14ac:dyDescent="0.3">
      <c r="A77" s="2360" t="s">
        <v>906</v>
      </c>
      <c r="B77" s="2361"/>
      <c r="C77" s="2361"/>
      <c r="D77" s="2361"/>
      <c r="E77" s="2361"/>
      <c r="F77" s="2361"/>
      <c r="G77" s="2361"/>
      <c r="H77" s="2361"/>
      <c r="I77" s="2361"/>
      <c r="J77" s="2361"/>
      <c r="K77" s="2362"/>
    </row>
    <row r="78" spans="1:11" ht="15.75" hidden="1" thickBot="1" x14ac:dyDescent="0.3">
      <c r="A78" s="2350"/>
      <c r="B78" s="2351"/>
      <c r="C78" s="2352"/>
      <c r="D78" s="344" t="s">
        <v>583</v>
      </c>
      <c r="E78" s="343" t="s">
        <v>577</v>
      </c>
      <c r="F78" s="343" t="s">
        <v>578</v>
      </c>
      <c r="G78" s="343" t="s">
        <v>579</v>
      </c>
      <c r="H78" s="343" t="s">
        <v>580</v>
      </c>
      <c r="I78" s="343" t="s">
        <v>64</v>
      </c>
      <c r="J78" s="765" t="s">
        <v>59</v>
      </c>
      <c r="K78" s="768" t="s">
        <v>26</v>
      </c>
    </row>
    <row r="79" spans="1:11" hidden="1" x14ac:dyDescent="0.25">
      <c r="A79" s="2353" t="s">
        <v>72</v>
      </c>
      <c r="B79" s="2354"/>
      <c r="C79" s="2354"/>
      <c r="D79" s="1854">
        <f t="shared" ref="D79:K79" si="10">1-D80</f>
        <v>0.15830115830115832</v>
      </c>
      <c r="E79" s="1855">
        <f t="shared" si="10"/>
        <v>0.62790697674418605</v>
      </c>
      <c r="F79" s="1855">
        <f t="shared" si="10"/>
        <v>0.45794392523364491</v>
      </c>
      <c r="G79" s="1855">
        <f t="shared" si="10"/>
        <v>0.3411764705882353</v>
      </c>
      <c r="H79" s="1855">
        <f t="shared" si="10"/>
        <v>0.39102564102564108</v>
      </c>
      <c r="I79" s="1855">
        <f t="shared" si="10"/>
        <v>0.60493827160493829</v>
      </c>
      <c r="J79" s="1856">
        <f t="shared" si="10"/>
        <v>0.66666666666666674</v>
      </c>
      <c r="K79" s="1857">
        <f t="shared" si="10"/>
        <v>0.4246808510638298</v>
      </c>
    </row>
    <row r="80" spans="1:11" ht="18" hidden="1" thickBot="1" x14ac:dyDescent="0.3">
      <c r="A80" s="2355" t="s">
        <v>354</v>
      </c>
      <c r="B80" s="2356"/>
      <c r="C80" s="2356"/>
      <c r="D80" s="1858">
        <f t="shared" ref="D80:K80" si="11">D74/D53*2</f>
        <v>0.84169884169884168</v>
      </c>
      <c r="E80" s="1859">
        <f t="shared" si="11"/>
        <v>0.37209302325581395</v>
      </c>
      <c r="F80" s="1859">
        <f t="shared" si="11"/>
        <v>0.54205607476635509</v>
      </c>
      <c r="G80" s="1859">
        <f t="shared" si="11"/>
        <v>0.6588235294117647</v>
      </c>
      <c r="H80" s="1859">
        <f t="shared" si="11"/>
        <v>0.60897435897435892</v>
      </c>
      <c r="I80" s="1859">
        <f t="shared" si="11"/>
        <v>0.39506172839506171</v>
      </c>
      <c r="J80" s="1860">
        <f t="shared" si="11"/>
        <v>0.33333333333333331</v>
      </c>
      <c r="K80" s="1861">
        <f t="shared" si="11"/>
        <v>0.5753191489361702</v>
      </c>
    </row>
    <row r="81" spans="1:11" ht="15.75" x14ac:dyDescent="0.25">
      <c r="A81" s="2" t="s">
        <v>420</v>
      </c>
      <c r="B81" s="144"/>
      <c r="C81" s="143"/>
      <c r="D81" s="143"/>
      <c r="E81" s="143"/>
      <c r="F81" s="143"/>
      <c r="G81" s="143"/>
      <c r="H81" s="143"/>
      <c r="I81" s="143"/>
      <c r="J81" s="143"/>
      <c r="K81" s="143"/>
    </row>
    <row r="82" spans="1:11" ht="15.75" x14ac:dyDescent="0.25">
      <c r="A82" s="2" t="s">
        <v>421</v>
      </c>
      <c r="B82" s="143"/>
      <c r="C82" s="143"/>
      <c r="D82" s="143"/>
      <c r="E82" s="143"/>
      <c r="F82" s="143"/>
      <c r="G82" s="143"/>
      <c r="H82" s="143"/>
      <c r="I82" s="143"/>
      <c r="J82" s="143"/>
      <c r="K82" s="143"/>
    </row>
    <row r="83" spans="1:11" ht="15.75" x14ac:dyDescent="0.25">
      <c r="A83" s="2" t="s">
        <v>422</v>
      </c>
      <c r="B83" s="143"/>
      <c r="C83" s="143"/>
      <c r="D83" s="143"/>
      <c r="E83" s="143"/>
      <c r="F83" s="143"/>
      <c r="G83" s="143"/>
      <c r="H83" s="143"/>
      <c r="I83" s="143"/>
      <c r="J83" s="143"/>
      <c r="K83" s="143"/>
    </row>
    <row r="84" spans="1:11" x14ac:dyDescent="0.25">
      <c r="A84" s="630" t="s">
        <v>423</v>
      </c>
      <c r="B84" s="143"/>
      <c r="C84" s="143"/>
      <c r="D84" s="143"/>
      <c r="E84" s="143"/>
      <c r="F84" s="143"/>
      <c r="G84" s="143"/>
      <c r="H84" s="143"/>
      <c r="I84" s="143"/>
      <c r="J84" s="143"/>
      <c r="K84" s="143"/>
    </row>
    <row r="85" spans="1:11" ht="9.75" customHeight="1" thickBot="1" x14ac:dyDescent="0.3">
      <c r="A85" s="145"/>
      <c r="B85" s="145"/>
      <c r="C85" s="145"/>
      <c r="D85" s="142"/>
      <c r="E85" s="142"/>
      <c r="F85" s="142"/>
      <c r="G85" s="142"/>
      <c r="H85" s="142"/>
      <c r="I85" s="142"/>
      <c r="J85" s="142"/>
      <c r="K85" s="145"/>
    </row>
    <row r="86" spans="1:11" ht="15.75" thickBot="1" x14ac:dyDescent="0.3">
      <c r="A86" s="2357" t="s">
        <v>73</v>
      </c>
      <c r="B86" s="2358"/>
      <c r="C86" s="2358"/>
      <c r="D86" s="2358"/>
      <c r="E86" s="2358"/>
      <c r="F86" s="2358"/>
      <c r="G86" s="2358"/>
      <c r="H86" s="2358"/>
      <c r="I86" s="2358"/>
      <c r="J86" s="2358"/>
      <c r="K86" s="2359"/>
    </row>
    <row r="87" spans="1:11" ht="15.75" thickBot="1" x14ac:dyDescent="0.3">
      <c r="A87" s="2360" t="s">
        <v>906</v>
      </c>
      <c r="B87" s="2361"/>
      <c r="C87" s="2361"/>
      <c r="D87" s="2361"/>
      <c r="E87" s="2361"/>
      <c r="F87" s="2361"/>
      <c r="G87" s="2361"/>
      <c r="H87" s="2361"/>
      <c r="I87" s="2361"/>
      <c r="J87" s="2361"/>
      <c r="K87" s="2362"/>
    </row>
    <row r="88" spans="1:11" ht="15.75" thickBot="1" x14ac:dyDescent="0.3">
      <c r="A88" s="2350"/>
      <c r="B88" s="2351"/>
      <c r="C88" s="2352"/>
      <c r="D88" s="192" t="s">
        <v>54</v>
      </c>
      <c r="E88" s="193" t="s">
        <v>55</v>
      </c>
      <c r="F88" s="193" t="s">
        <v>56</v>
      </c>
      <c r="G88" s="193" t="s">
        <v>57</v>
      </c>
      <c r="H88" s="193" t="s">
        <v>58</v>
      </c>
      <c r="I88" s="193" t="s">
        <v>64</v>
      </c>
      <c r="J88" s="771" t="s">
        <v>59</v>
      </c>
      <c r="K88" s="775" t="s">
        <v>26</v>
      </c>
    </row>
    <row r="89" spans="1:11" x14ac:dyDescent="0.25">
      <c r="A89" s="2363" t="s">
        <v>60</v>
      </c>
      <c r="B89" s="2364"/>
      <c r="C89" s="2364"/>
      <c r="D89" s="835">
        <v>52</v>
      </c>
      <c r="E89" s="836">
        <v>56</v>
      </c>
      <c r="F89" s="836">
        <v>20</v>
      </c>
      <c r="G89" s="836">
        <v>21</v>
      </c>
      <c r="H89" s="836">
        <v>59</v>
      </c>
      <c r="I89" s="836">
        <v>15</v>
      </c>
      <c r="J89" s="837">
        <v>7</v>
      </c>
      <c r="K89" s="776">
        <f>SUM(D89:J89)</f>
        <v>230</v>
      </c>
    </row>
    <row r="90" spans="1:11" x14ac:dyDescent="0.25">
      <c r="A90" s="2365" t="s">
        <v>74</v>
      </c>
      <c r="B90" s="2366"/>
      <c r="C90" s="2366"/>
      <c r="D90" s="519">
        <v>50</v>
      </c>
      <c r="E90" s="520">
        <v>54</v>
      </c>
      <c r="F90" s="520">
        <v>20</v>
      </c>
      <c r="G90" s="520">
        <v>21</v>
      </c>
      <c r="H90" s="520">
        <v>54</v>
      </c>
      <c r="I90" s="520">
        <v>15</v>
      </c>
      <c r="J90" s="773">
        <v>7</v>
      </c>
      <c r="K90" s="759">
        <f>SUM(D90:J90)</f>
        <v>221</v>
      </c>
    </row>
    <row r="91" spans="1:11" ht="15.75" thickBot="1" x14ac:dyDescent="0.3">
      <c r="A91" s="2367" t="s">
        <v>62</v>
      </c>
      <c r="B91" s="2368"/>
      <c r="C91" s="2368"/>
      <c r="D91" s="839">
        <v>2</v>
      </c>
      <c r="E91" s="840">
        <v>2</v>
      </c>
      <c r="F91" s="840">
        <v>0</v>
      </c>
      <c r="G91" s="840">
        <v>0</v>
      </c>
      <c r="H91" s="840">
        <v>5</v>
      </c>
      <c r="I91" s="840">
        <v>0</v>
      </c>
      <c r="J91" s="1627">
        <v>0</v>
      </c>
      <c r="K91" s="777">
        <f>SUM(K89-K90)</f>
        <v>9</v>
      </c>
    </row>
    <row r="92" spans="1:11" x14ac:dyDescent="0.25">
      <c r="A92" s="4" t="s">
        <v>353</v>
      </c>
      <c r="B92" s="5"/>
      <c r="C92" s="6"/>
      <c r="D92" s="7"/>
      <c r="E92" s="8"/>
      <c r="F92" s="42"/>
      <c r="G92" s="7"/>
      <c r="H92" s="7"/>
      <c r="I92" s="7"/>
      <c r="J92" s="7"/>
      <c r="K92" s="7"/>
    </row>
    <row r="93" spans="1:11" x14ac:dyDescent="0.25">
      <c r="A93" s="4" t="s">
        <v>352</v>
      </c>
      <c r="B93" s="4"/>
      <c r="C93" s="6"/>
      <c r="D93" s="3"/>
      <c r="E93" s="7"/>
      <c r="F93" s="9"/>
      <c r="G93" s="3"/>
      <c r="H93" s="3"/>
      <c r="I93" s="3"/>
      <c r="J93" s="3"/>
      <c r="K93" s="3"/>
    </row>
    <row r="94" spans="1:11" x14ac:dyDescent="0.25">
      <c r="A94" s="4"/>
      <c r="B94" s="4"/>
      <c r="C94" s="6"/>
      <c r="D94" s="3"/>
      <c r="E94" s="7"/>
      <c r="F94" s="9"/>
      <c r="G94" s="3"/>
      <c r="H94" s="3"/>
      <c r="I94" s="3"/>
      <c r="J94" s="3"/>
      <c r="K94" s="3"/>
    </row>
    <row r="95" spans="1:11" ht="15.75" hidden="1" thickBot="1" x14ac:dyDescent="0.3">
      <c r="A95" s="2360" t="s">
        <v>842</v>
      </c>
      <c r="B95" s="2361"/>
      <c r="C95" s="2361"/>
      <c r="D95" s="2361"/>
      <c r="E95" s="2361"/>
      <c r="F95" s="2361"/>
      <c r="G95" s="2361"/>
      <c r="H95" s="2361"/>
      <c r="I95" s="2361"/>
      <c r="J95" s="2361"/>
      <c r="K95" s="2362"/>
    </row>
    <row r="96" spans="1:11" ht="18" hidden="1" thickBot="1" x14ac:dyDescent="0.3">
      <c r="A96" s="2376"/>
      <c r="B96" s="2377"/>
      <c r="C96" s="2378"/>
      <c r="D96" s="344" t="s">
        <v>583</v>
      </c>
      <c r="E96" s="343" t="s">
        <v>577</v>
      </c>
      <c r="F96" s="343" t="s">
        <v>578</v>
      </c>
      <c r="G96" s="343" t="s">
        <v>579</v>
      </c>
      <c r="H96" s="343" t="s">
        <v>580</v>
      </c>
      <c r="I96" s="343" t="s">
        <v>868</v>
      </c>
      <c r="J96" s="343" t="s">
        <v>59</v>
      </c>
      <c r="K96" s="194" t="s">
        <v>26</v>
      </c>
    </row>
    <row r="97" spans="1:11" hidden="1" x14ac:dyDescent="0.25">
      <c r="A97" s="2384" t="s">
        <v>60</v>
      </c>
      <c r="B97" s="2385"/>
      <c r="C97" s="2385"/>
      <c r="D97" s="539">
        <v>345</v>
      </c>
      <c r="E97" s="540">
        <v>337</v>
      </c>
      <c r="F97" s="540">
        <v>113</v>
      </c>
      <c r="G97" s="540">
        <v>116</v>
      </c>
      <c r="H97" s="540">
        <v>379</v>
      </c>
      <c r="I97" s="540">
        <v>90</v>
      </c>
      <c r="J97" s="541">
        <v>26</v>
      </c>
      <c r="K97" s="542">
        <f>SUM(D97:J97)</f>
        <v>1406</v>
      </c>
    </row>
    <row r="98" spans="1:11" ht="17.25" hidden="1" x14ac:dyDescent="0.25">
      <c r="A98" s="2365" t="s">
        <v>360</v>
      </c>
      <c r="B98" s="2386"/>
      <c r="C98" s="2386"/>
      <c r="D98" s="543">
        <v>198</v>
      </c>
      <c r="E98" s="544">
        <v>235</v>
      </c>
      <c r="F98" s="544">
        <v>75</v>
      </c>
      <c r="G98" s="544">
        <v>81</v>
      </c>
      <c r="H98" s="544">
        <v>260</v>
      </c>
      <c r="I98" s="544">
        <v>81</v>
      </c>
      <c r="J98" s="545">
        <v>24</v>
      </c>
      <c r="K98" s="546">
        <f>SUM(D98:J98)</f>
        <v>954</v>
      </c>
    </row>
    <row r="99" spans="1:11" ht="15" hidden="1" customHeight="1" x14ac:dyDescent="0.25">
      <c r="A99" s="2387" t="s">
        <v>61</v>
      </c>
      <c r="B99" s="2388"/>
      <c r="C99" s="2388"/>
      <c r="D99" s="543">
        <v>90</v>
      </c>
      <c r="E99" s="544">
        <v>66</v>
      </c>
      <c r="F99" s="544">
        <v>27</v>
      </c>
      <c r="G99" s="544">
        <v>15</v>
      </c>
      <c r="H99" s="544">
        <v>72</v>
      </c>
      <c r="I99" s="544">
        <v>5</v>
      </c>
      <c r="J99" s="545">
        <v>5</v>
      </c>
      <c r="K99" s="546">
        <f>SUM(D99:J99)</f>
        <v>280</v>
      </c>
    </row>
    <row r="100" spans="1:11" ht="15.75" hidden="1" thickBot="1" x14ac:dyDescent="0.3">
      <c r="A100" s="2365" t="s">
        <v>359</v>
      </c>
      <c r="B100" s="2386"/>
      <c r="C100" s="2386"/>
      <c r="D100" s="547">
        <f>SUM(D98:D99)</f>
        <v>288</v>
      </c>
      <c r="E100" s="548">
        <f t="shared" ref="E100:J100" si="12">SUM(E98:E99)</f>
        <v>301</v>
      </c>
      <c r="F100" s="548">
        <f t="shared" si="12"/>
        <v>102</v>
      </c>
      <c r="G100" s="548">
        <f t="shared" si="12"/>
        <v>96</v>
      </c>
      <c r="H100" s="548">
        <f t="shared" si="12"/>
        <v>332</v>
      </c>
      <c r="I100" s="548">
        <f t="shared" si="12"/>
        <v>86</v>
      </c>
      <c r="J100" s="549">
        <f t="shared" si="12"/>
        <v>29</v>
      </c>
      <c r="K100" s="550">
        <f>K98+K99</f>
        <v>1234</v>
      </c>
    </row>
    <row r="101" spans="1:11" ht="18" hidden="1" customHeight="1" thickTop="1" thickBot="1" x14ac:dyDescent="0.3">
      <c r="A101" s="2389" t="s">
        <v>62</v>
      </c>
      <c r="B101" s="2390"/>
      <c r="C101" s="2390"/>
      <c r="D101" s="551">
        <f t="shared" ref="D101:K101" si="13">D97-D100</f>
        <v>57</v>
      </c>
      <c r="E101" s="552">
        <f t="shared" si="13"/>
        <v>36</v>
      </c>
      <c r="F101" s="552">
        <f t="shared" si="13"/>
        <v>11</v>
      </c>
      <c r="G101" s="552">
        <f t="shared" si="13"/>
        <v>20</v>
      </c>
      <c r="H101" s="552">
        <f t="shared" si="13"/>
        <v>47</v>
      </c>
      <c r="I101" s="599">
        <f t="shared" si="13"/>
        <v>4</v>
      </c>
      <c r="J101" s="600">
        <f t="shared" si="13"/>
        <v>-3</v>
      </c>
      <c r="K101" s="601">
        <f t="shared" si="13"/>
        <v>172</v>
      </c>
    </row>
    <row r="102" spans="1:11" ht="7.5" hidden="1" customHeight="1" x14ac:dyDescent="0.25">
      <c r="A102" s="149"/>
      <c r="B102" s="150"/>
      <c r="C102" s="150"/>
      <c r="D102" s="146"/>
      <c r="E102" s="146"/>
      <c r="F102" s="146"/>
      <c r="G102" s="146"/>
      <c r="H102" s="146"/>
      <c r="I102" s="146"/>
      <c r="J102" s="146"/>
      <c r="K102" s="147"/>
    </row>
    <row r="103" spans="1:11" ht="15.75" hidden="1" thickBot="1" x14ac:dyDescent="0.3">
      <c r="A103" s="2391" t="s">
        <v>63</v>
      </c>
      <c r="B103" s="2391"/>
      <c r="C103" s="2391"/>
      <c r="D103" s="2391"/>
      <c r="E103" s="2391"/>
      <c r="F103" s="2391"/>
      <c r="G103" s="2391"/>
      <c r="H103" s="2391"/>
      <c r="I103" s="2391"/>
      <c r="J103" s="2391"/>
      <c r="K103" s="2392"/>
    </row>
    <row r="104" spans="1:11" ht="15.75" hidden="1" thickBot="1" x14ac:dyDescent="0.3">
      <c r="A104" s="2360" t="s">
        <v>833</v>
      </c>
      <c r="B104" s="2361"/>
      <c r="C104" s="2361"/>
      <c r="D104" s="2361"/>
      <c r="E104" s="2361"/>
      <c r="F104" s="2361"/>
      <c r="G104" s="2361"/>
      <c r="H104" s="2361"/>
      <c r="I104" s="2361"/>
      <c r="J104" s="2361"/>
      <c r="K104" s="2362"/>
    </row>
    <row r="105" spans="1:11" ht="18" hidden="1" thickBot="1" x14ac:dyDescent="0.3">
      <c r="A105" s="2376"/>
      <c r="B105" s="2377"/>
      <c r="C105" s="2378"/>
      <c r="D105" s="344" t="s">
        <v>583</v>
      </c>
      <c r="E105" s="343" t="s">
        <v>577</v>
      </c>
      <c r="F105" s="343" t="s">
        <v>578</v>
      </c>
      <c r="G105" s="343" t="s">
        <v>579</v>
      </c>
      <c r="H105" s="343" t="s">
        <v>580</v>
      </c>
      <c r="I105" s="343" t="s">
        <v>868</v>
      </c>
      <c r="J105" s="343" t="s">
        <v>59</v>
      </c>
      <c r="K105" s="194" t="s">
        <v>26</v>
      </c>
    </row>
    <row r="106" spans="1:11" ht="15" hidden="1" customHeight="1" x14ac:dyDescent="0.25">
      <c r="A106" s="151"/>
      <c r="B106" s="2369" t="s">
        <v>65</v>
      </c>
      <c r="C106" s="2370"/>
      <c r="D106" s="529">
        <v>98</v>
      </c>
      <c r="E106" s="529">
        <v>61</v>
      </c>
      <c r="F106" s="529">
        <v>29</v>
      </c>
      <c r="G106" s="529">
        <v>14</v>
      </c>
      <c r="H106" s="529">
        <v>67</v>
      </c>
      <c r="I106" s="529">
        <v>3</v>
      </c>
      <c r="J106" s="755">
        <v>2</v>
      </c>
      <c r="K106" s="758">
        <f>SUM(D106:J106)</f>
        <v>274</v>
      </c>
    </row>
    <row r="107" spans="1:11" ht="15" hidden="1" customHeight="1" x14ac:dyDescent="0.25">
      <c r="A107" s="152"/>
      <c r="B107" s="2371" t="s">
        <v>254</v>
      </c>
      <c r="C107" s="2372"/>
      <c r="D107" s="529">
        <v>0</v>
      </c>
      <c r="E107" s="529">
        <v>0</v>
      </c>
      <c r="F107" s="529">
        <v>0</v>
      </c>
      <c r="G107" s="529">
        <v>0</v>
      </c>
      <c r="H107" s="529">
        <v>0</v>
      </c>
      <c r="I107" s="529">
        <v>0</v>
      </c>
      <c r="J107" s="755">
        <v>0</v>
      </c>
      <c r="K107" s="759">
        <f>SUM(D107:I107)</f>
        <v>0</v>
      </c>
    </row>
    <row r="108" spans="1:11" ht="15" hidden="1" customHeight="1" x14ac:dyDescent="0.25">
      <c r="A108" s="2373" t="s">
        <v>255</v>
      </c>
      <c r="B108" s="2371"/>
      <c r="C108" s="2372"/>
      <c r="D108" s="529">
        <v>2</v>
      </c>
      <c r="E108" s="529">
        <v>5</v>
      </c>
      <c r="F108" s="529">
        <v>0</v>
      </c>
      <c r="G108" s="529">
        <v>1</v>
      </c>
      <c r="H108" s="529">
        <v>4</v>
      </c>
      <c r="I108" s="529">
        <v>1</v>
      </c>
      <c r="J108" s="755">
        <v>0</v>
      </c>
      <c r="K108" s="759">
        <f>SUM(D108:I108)</f>
        <v>13</v>
      </c>
    </row>
    <row r="109" spans="1:11" ht="15" hidden="1" customHeight="1" x14ac:dyDescent="0.25">
      <c r="A109" s="2373" t="s">
        <v>358</v>
      </c>
      <c r="B109" s="2371"/>
      <c r="C109" s="2372"/>
      <c r="D109" s="529">
        <v>0</v>
      </c>
      <c r="E109" s="529">
        <v>0</v>
      </c>
      <c r="F109" s="529">
        <v>0</v>
      </c>
      <c r="G109" s="529">
        <v>0</v>
      </c>
      <c r="H109" s="529">
        <v>0</v>
      </c>
      <c r="I109" s="529">
        <v>0</v>
      </c>
      <c r="J109" s="755">
        <v>0</v>
      </c>
      <c r="K109" s="759">
        <f>SUM(D109:J109)</f>
        <v>0</v>
      </c>
    </row>
    <row r="110" spans="1:11" ht="15.75" hidden="1" thickBot="1" x14ac:dyDescent="0.3">
      <c r="A110" s="2379" t="s">
        <v>66</v>
      </c>
      <c r="B110" s="2380"/>
      <c r="C110" s="2381"/>
      <c r="D110" s="535">
        <v>0</v>
      </c>
      <c r="E110" s="536">
        <v>0</v>
      </c>
      <c r="F110" s="536">
        <v>0</v>
      </c>
      <c r="G110" s="536">
        <v>0</v>
      </c>
      <c r="H110" s="536">
        <v>0</v>
      </c>
      <c r="I110" s="536">
        <v>0</v>
      </c>
      <c r="J110" s="756">
        <v>0</v>
      </c>
      <c r="K110" s="760">
        <f>SUM(D110:J110)</f>
        <v>0</v>
      </c>
    </row>
    <row r="111" spans="1:11" ht="16.5" hidden="1" customHeight="1" thickTop="1" thickBot="1" x14ac:dyDescent="0.3">
      <c r="A111" s="195"/>
      <c r="B111" s="2382" t="s">
        <v>67</v>
      </c>
      <c r="C111" s="2383"/>
      <c r="D111" s="537">
        <f t="shared" ref="D111:K111" si="14">SUM(D106:D110)</f>
        <v>100</v>
      </c>
      <c r="E111" s="538">
        <f t="shared" si="14"/>
        <v>66</v>
      </c>
      <c r="F111" s="538">
        <f t="shared" si="14"/>
        <v>29</v>
      </c>
      <c r="G111" s="538">
        <f t="shared" si="14"/>
        <v>15</v>
      </c>
      <c r="H111" s="538">
        <f t="shared" si="14"/>
        <v>71</v>
      </c>
      <c r="I111" s="538">
        <f t="shared" si="14"/>
        <v>4</v>
      </c>
      <c r="J111" s="757">
        <f t="shared" si="14"/>
        <v>2</v>
      </c>
      <c r="K111" s="761">
        <f t="shared" si="14"/>
        <v>287</v>
      </c>
    </row>
    <row r="112" spans="1:11" ht="7.5" hidden="1" customHeight="1" thickBot="1" x14ac:dyDescent="0.3">
      <c r="A112" s="149"/>
      <c r="B112" s="150"/>
      <c r="C112" s="150"/>
      <c r="D112" s="146"/>
      <c r="E112" s="146"/>
      <c r="F112" s="146"/>
      <c r="G112" s="146"/>
      <c r="H112" s="146"/>
      <c r="I112" s="146"/>
      <c r="J112" s="146"/>
      <c r="K112" s="147"/>
    </row>
    <row r="113" spans="1:11" ht="15.75" hidden="1" thickBot="1" x14ac:dyDescent="0.3">
      <c r="A113" s="2357" t="s">
        <v>68</v>
      </c>
      <c r="B113" s="2358"/>
      <c r="C113" s="2358"/>
      <c r="D113" s="2358"/>
      <c r="E113" s="2358"/>
      <c r="F113" s="2358"/>
      <c r="G113" s="2358"/>
      <c r="H113" s="2358"/>
      <c r="I113" s="2358"/>
      <c r="J113" s="2358"/>
      <c r="K113" s="2359"/>
    </row>
    <row r="114" spans="1:11" ht="15.75" hidden="1" thickBot="1" x14ac:dyDescent="0.3">
      <c r="A114" s="2360" t="s">
        <v>833</v>
      </c>
      <c r="B114" s="2361"/>
      <c r="C114" s="2361"/>
      <c r="D114" s="2361"/>
      <c r="E114" s="2361"/>
      <c r="F114" s="2361"/>
      <c r="G114" s="2361"/>
      <c r="H114" s="2361"/>
      <c r="I114" s="2361"/>
      <c r="J114" s="2361"/>
      <c r="K114" s="2362"/>
    </row>
    <row r="115" spans="1:11" ht="18" hidden="1" thickBot="1" x14ac:dyDescent="0.3">
      <c r="A115" s="2350"/>
      <c r="B115" s="2351"/>
      <c r="C115" s="2352"/>
      <c r="D115" s="344" t="s">
        <v>583</v>
      </c>
      <c r="E115" s="343" t="s">
        <v>577</v>
      </c>
      <c r="F115" s="343" t="s">
        <v>578</v>
      </c>
      <c r="G115" s="343" t="s">
        <v>579</v>
      </c>
      <c r="H115" s="343" t="s">
        <v>580</v>
      </c>
      <c r="I115" s="343" t="s">
        <v>868</v>
      </c>
      <c r="J115" s="343" t="s">
        <v>59</v>
      </c>
      <c r="K115" s="194" t="s">
        <v>26</v>
      </c>
    </row>
    <row r="116" spans="1:11" ht="15" hidden="1" customHeight="1" x14ac:dyDescent="0.25">
      <c r="A116" s="1666"/>
      <c r="B116" s="2369" t="s">
        <v>69</v>
      </c>
      <c r="C116" s="2370"/>
      <c r="D116" s="526">
        <v>85</v>
      </c>
      <c r="E116" s="527">
        <v>64</v>
      </c>
      <c r="F116" s="527">
        <v>27</v>
      </c>
      <c r="G116" s="527">
        <v>25</v>
      </c>
      <c r="H116" s="527">
        <v>70</v>
      </c>
      <c r="I116" s="527">
        <v>13</v>
      </c>
      <c r="J116" s="762">
        <v>1</v>
      </c>
      <c r="K116" s="758">
        <f>SUM(D116:J116)</f>
        <v>285</v>
      </c>
    </row>
    <row r="117" spans="1:11" ht="15" hidden="1" customHeight="1" x14ac:dyDescent="0.25">
      <c r="A117" s="154"/>
      <c r="B117" s="2371" t="s">
        <v>70</v>
      </c>
      <c r="C117" s="2372"/>
      <c r="D117" s="528">
        <v>6</v>
      </c>
      <c r="E117" s="529">
        <v>1</v>
      </c>
      <c r="F117" s="529">
        <v>3</v>
      </c>
      <c r="G117" s="529">
        <v>0</v>
      </c>
      <c r="H117" s="529">
        <v>8</v>
      </c>
      <c r="I117" s="529">
        <v>0</v>
      </c>
      <c r="J117" s="755">
        <v>0</v>
      </c>
      <c r="K117" s="764">
        <f>SUM(D117:J117)</f>
        <v>18</v>
      </c>
    </row>
    <row r="118" spans="1:11" ht="15" hidden="1" customHeight="1" x14ac:dyDescent="0.25">
      <c r="A118" s="2373" t="s">
        <v>357</v>
      </c>
      <c r="B118" s="2371"/>
      <c r="C118" s="2372"/>
      <c r="D118" s="528">
        <v>0</v>
      </c>
      <c r="E118" s="529">
        <v>0</v>
      </c>
      <c r="F118" s="529">
        <v>0</v>
      </c>
      <c r="G118" s="529">
        <v>0</v>
      </c>
      <c r="H118" s="529">
        <v>0</v>
      </c>
      <c r="I118" s="529">
        <v>0</v>
      </c>
      <c r="J118" s="755">
        <v>0</v>
      </c>
      <c r="K118" s="764">
        <f>SUM(D118:J118)</f>
        <v>0</v>
      </c>
    </row>
    <row r="119" spans="1:11" ht="15" hidden="1" customHeight="1" x14ac:dyDescent="0.25">
      <c r="A119" s="154"/>
      <c r="B119" s="2371" t="s">
        <v>356</v>
      </c>
      <c r="C119" s="2372"/>
      <c r="D119" s="528">
        <v>0</v>
      </c>
      <c r="E119" s="529">
        <v>0</v>
      </c>
      <c r="F119" s="529">
        <v>0</v>
      </c>
      <c r="G119" s="529">
        <v>0</v>
      </c>
      <c r="H119" s="529">
        <v>0</v>
      </c>
      <c r="I119" s="529">
        <v>0</v>
      </c>
      <c r="J119" s="755">
        <v>0</v>
      </c>
      <c r="K119" s="764">
        <f>SUM(D119:J119)</f>
        <v>0</v>
      </c>
    </row>
    <row r="120" spans="1:11" ht="15.75" hidden="1" customHeight="1" thickBot="1" x14ac:dyDescent="0.3">
      <c r="A120" s="154"/>
      <c r="B120" s="2371" t="s">
        <v>355</v>
      </c>
      <c r="C120" s="2372"/>
      <c r="D120" s="530">
        <v>0</v>
      </c>
      <c r="E120" s="531">
        <v>0</v>
      </c>
      <c r="F120" s="531">
        <v>0</v>
      </c>
      <c r="G120" s="531">
        <v>0</v>
      </c>
      <c r="H120" s="531">
        <v>0</v>
      </c>
      <c r="I120" s="531">
        <v>0</v>
      </c>
      <c r="J120" s="763">
        <v>0</v>
      </c>
      <c r="K120" s="760">
        <f>SUM(D120:J120)</f>
        <v>0</v>
      </c>
    </row>
    <row r="121" spans="1:11" ht="16.5" hidden="1" customHeight="1" thickTop="1" thickBot="1" x14ac:dyDescent="0.3">
      <c r="A121" s="1667"/>
      <c r="B121" s="2374" t="s">
        <v>71</v>
      </c>
      <c r="C121" s="2375"/>
      <c r="D121" s="532">
        <f t="shared" ref="D121:K121" si="15">SUM(D116:D120)</f>
        <v>91</v>
      </c>
      <c r="E121" s="533">
        <f t="shared" si="15"/>
        <v>65</v>
      </c>
      <c r="F121" s="533">
        <f t="shared" si="15"/>
        <v>30</v>
      </c>
      <c r="G121" s="533">
        <f t="shared" si="15"/>
        <v>25</v>
      </c>
      <c r="H121" s="533">
        <f t="shared" si="15"/>
        <v>78</v>
      </c>
      <c r="I121" s="533">
        <f t="shared" si="15"/>
        <v>13</v>
      </c>
      <c r="J121" s="533">
        <f t="shared" si="15"/>
        <v>1</v>
      </c>
      <c r="K121" s="534">
        <f t="shared" si="15"/>
        <v>303</v>
      </c>
    </row>
    <row r="122" spans="1:11" ht="7.5" hidden="1" customHeight="1" thickBot="1" x14ac:dyDescent="0.3">
      <c r="A122" s="149"/>
      <c r="B122" s="150"/>
      <c r="C122" s="150"/>
      <c r="D122" s="146"/>
      <c r="E122" s="146"/>
      <c r="F122" s="146"/>
      <c r="G122" s="146"/>
      <c r="H122" s="146"/>
      <c r="I122" s="146"/>
      <c r="J122" s="146"/>
      <c r="K122" s="148"/>
    </row>
    <row r="123" spans="1:11" ht="15.75" hidden="1" thickBot="1" x14ac:dyDescent="0.3">
      <c r="A123" s="2357" t="s">
        <v>477</v>
      </c>
      <c r="B123" s="2358"/>
      <c r="C123" s="2358"/>
      <c r="D123" s="2358"/>
      <c r="E123" s="2358"/>
      <c r="F123" s="2358"/>
      <c r="G123" s="2358"/>
      <c r="H123" s="2358"/>
      <c r="I123" s="2358"/>
      <c r="J123" s="2358"/>
      <c r="K123" s="2359"/>
    </row>
    <row r="124" spans="1:11" ht="15.75" hidden="1" thickBot="1" x14ac:dyDescent="0.3">
      <c r="A124" s="2360" t="s">
        <v>833</v>
      </c>
      <c r="B124" s="2361"/>
      <c r="C124" s="2361"/>
      <c r="D124" s="2361"/>
      <c r="E124" s="2361"/>
      <c r="F124" s="2361"/>
      <c r="G124" s="2361"/>
      <c r="H124" s="2361"/>
      <c r="I124" s="2361"/>
      <c r="J124" s="2361"/>
      <c r="K124" s="2362"/>
    </row>
    <row r="125" spans="1:11" ht="18" hidden="1" thickBot="1" x14ac:dyDescent="0.3">
      <c r="A125" s="2350"/>
      <c r="B125" s="2351"/>
      <c r="C125" s="2352"/>
      <c r="D125" s="344" t="s">
        <v>583</v>
      </c>
      <c r="E125" s="343" t="s">
        <v>577</v>
      </c>
      <c r="F125" s="343" t="s">
        <v>578</v>
      </c>
      <c r="G125" s="343" t="s">
        <v>579</v>
      </c>
      <c r="H125" s="343" t="s">
        <v>580</v>
      </c>
      <c r="I125" s="343" t="s">
        <v>868</v>
      </c>
      <c r="J125" s="343" t="s">
        <v>59</v>
      </c>
      <c r="K125" s="768" t="s">
        <v>26</v>
      </c>
    </row>
    <row r="126" spans="1:11" hidden="1" x14ac:dyDescent="0.25">
      <c r="A126" s="2353" t="s">
        <v>72</v>
      </c>
      <c r="B126" s="2354"/>
      <c r="C126" s="2354"/>
      <c r="D126" s="522">
        <f t="shared" ref="D126:K126" si="16">1-D127</f>
        <v>0.36805555555555558</v>
      </c>
      <c r="E126" s="523">
        <f t="shared" si="16"/>
        <v>0.56810631229235886</v>
      </c>
      <c r="F126" s="523">
        <f t="shared" si="16"/>
        <v>0.41176470588235292</v>
      </c>
      <c r="G126" s="523">
        <f t="shared" si="16"/>
        <v>0.47916666666666663</v>
      </c>
      <c r="H126" s="523">
        <f t="shared" si="16"/>
        <v>0.53012048192771077</v>
      </c>
      <c r="I126" s="523">
        <f t="shared" si="16"/>
        <v>0.69767441860465118</v>
      </c>
      <c r="J126" s="766">
        <f t="shared" si="16"/>
        <v>0.93103448275862066</v>
      </c>
      <c r="K126" s="769">
        <f t="shared" si="16"/>
        <v>0.50891410048622365</v>
      </c>
    </row>
    <row r="127" spans="1:11" ht="18" hidden="1" thickBot="1" x14ac:dyDescent="0.3">
      <c r="A127" s="2355" t="s">
        <v>354</v>
      </c>
      <c r="B127" s="2356"/>
      <c r="C127" s="2356"/>
      <c r="D127" s="524">
        <f t="shared" ref="D127:K127" si="17">D121/D100*2</f>
        <v>0.63194444444444442</v>
      </c>
      <c r="E127" s="525">
        <f t="shared" si="17"/>
        <v>0.43189368770764119</v>
      </c>
      <c r="F127" s="525">
        <f t="shared" si="17"/>
        <v>0.58823529411764708</v>
      </c>
      <c r="G127" s="525">
        <f t="shared" si="17"/>
        <v>0.52083333333333337</v>
      </c>
      <c r="H127" s="525">
        <f t="shared" si="17"/>
        <v>0.46987951807228917</v>
      </c>
      <c r="I127" s="525">
        <f t="shared" si="17"/>
        <v>0.30232558139534882</v>
      </c>
      <c r="J127" s="767">
        <f t="shared" si="17"/>
        <v>6.8965517241379309E-2</v>
      </c>
      <c r="K127" s="770">
        <f t="shared" si="17"/>
        <v>0.49108589951377635</v>
      </c>
    </row>
    <row r="128" spans="1:11" ht="15.75" x14ac:dyDescent="0.25">
      <c r="A128" s="2" t="s">
        <v>420</v>
      </c>
      <c r="B128" s="144"/>
      <c r="C128" s="143"/>
      <c r="D128" s="143"/>
      <c r="E128" s="143"/>
      <c r="F128" s="143"/>
      <c r="G128" s="143"/>
      <c r="H128" s="143"/>
      <c r="I128" s="143"/>
      <c r="J128" s="143"/>
      <c r="K128" s="143"/>
    </row>
    <row r="129" spans="1:11" ht="15.75" x14ac:dyDescent="0.25">
      <c r="A129" s="2" t="s">
        <v>421</v>
      </c>
      <c r="B129" s="143"/>
      <c r="C129" s="143"/>
      <c r="D129" s="143"/>
      <c r="E129" s="143"/>
      <c r="F129" s="143"/>
      <c r="G129" s="143"/>
      <c r="H129" s="143"/>
      <c r="I129" s="143"/>
      <c r="J129" s="143"/>
      <c r="K129" s="143"/>
    </row>
    <row r="130" spans="1:11" ht="15.75" x14ac:dyDescent="0.25">
      <c r="A130" s="2" t="s">
        <v>422</v>
      </c>
      <c r="B130" s="143"/>
      <c r="C130" s="143"/>
      <c r="D130" s="143"/>
      <c r="E130" s="143"/>
      <c r="F130" s="143"/>
      <c r="G130" s="143"/>
      <c r="H130" s="143"/>
      <c r="I130" s="143"/>
      <c r="J130" s="143"/>
      <c r="K130" s="143"/>
    </row>
    <row r="131" spans="1:11" x14ac:dyDescent="0.25">
      <c r="A131" s="630" t="s">
        <v>423</v>
      </c>
      <c r="B131" s="143"/>
      <c r="C131" s="143"/>
      <c r="D131" s="143"/>
      <c r="E131" s="143"/>
      <c r="F131" s="143"/>
      <c r="G131" s="143"/>
      <c r="H131" s="143"/>
      <c r="I131" s="143"/>
      <c r="J131" s="143"/>
      <c r="K131" s="143"/>
    </row>
    <row r="132" spans="1:11" ht="9.75" customHeight="1" x14ac:dyDescent="0.25">
      <c r="A132" s="145"/>
      <c r="B132" s="145"/>
      <c r="C132" s="145"/>
      <c r="D132" s="142"/>
      <c r="E132" s="142"/>
      <c r="F132" s="142"/>
      <c r="G132" s="142"/>
      <c r="H132" s="142"/>
      <c r="I132" s="142"/>
      <c r="J132" s="142"/>
      <c r="K132" s="145"/>
    </row>
    <row r="133" spans="1:11" ht="15.75" hidden="1" thickBot="1" x14ac:dyDescent="0.3">
      <c r="A133" s="2357" t="s">
        <v>73</v>
      </c>
      <c r="B133" s="2358"/>
      <c r="C133" s="2358"/>
      <c r="D133" s="2358"/>
      <c r="E133" s="2358"/>
      <c r="F133" s="2358"/>
      <c r="G133" s="2358"/>
      <c r="H133" s="2358"/>
      <c r="I133" s="2358"/>
      <c r="J133" s="2358"/>
      <c r="K133" s="2359"/>
    </row>
    <row r="134" spans="1:11" ht="15.75" hidden="1" thickBot="1" x14ac:dyDescent="0.3">
      <c r="A134" s="2360" t="s">
        <v>851</v>
      </c>
      <c r="B134" s="2361"/>
      <c r="C134" s="2361"/>
      <c r="D134" s="2361"/>
      <c r="E134" s="2361"/>
      <c r="F134" s="2361"/>
      <c r="G134" s="2361"/>
      <c r="H134" s="2361"/>
      <c r="I134" s="2361"/>
      <c r="J134" s="2361"/>
      <c r="K134" s="2362"/>
    </row>
    <row r="135" spans="1:11" ht="15.75" hidden="1" thickBot="1" x14ac:dyDescent="0.3">
      <c r="A135" s="2350"/>
      <c r="B135" s="2351"/>
      <c r="C135" s="2352"/>
      <c r="D135" s="192" t="s">
        <v>54</v>
      </c>
      <c r="E135" s="193" t="s">
        <v>55</v>
      </c>
      <c r="F135" s="193" t="s">
        <v>56</v>
      </c>
      <c r="G135" s="193" t="s">
        <v>57</v>
      </c>
      <c r="H135" s="193" t="s">
        <v>58</v>
      </c>
      <c r="I135" s="193" t="s">
        <v>64</v>
      </c>
      <c r="J135" s="771" t="s">
        <v>59</v>
      </c>
      <c r="K135" s="775" t="s">
        <v>26</v>
      </c>
    </row>
    <row r="136" spans="1:11" hidden="1" x14ac:dyDescent="0.25">
      <c r="A136" s="2363" t="s">
        <v>60</v>
      </c>
      <c r="B136" s="2364"/>
      <c r="C136" s="2364"/>
      <c r="D136" s="517"/>
      <c r="E136" s="518"/>
      <c r="F136" s="518"/>
      <c r="G136" s="518"/>
      <c r="H136" s="518"/>
      <c r="I136" s="518"/>
      <c r="J136" s="772"/>
      <c r="K136" s="776">
        <f>SUM(D136:J136)</f>
        <v>0</v>
      </c>
    </row>
    <row r="137" spans="1:11" hidden="1" x14ac:dyDescent="0.25">
      <c r="A137" s="2365" t="s">
        <v>74</v>
      </c>
      <c r="B137" s="2366"/>
      <c r="C137" s="2366"/>
      <c r="D137" s="519"/>
      <c r="E137" s="520"/>
      <c r="F137" s="520"/>
      <c r="G137" s="520"/>
      <c r="H137" s="520"/>
      <c r="I137" s="520"/>
      <c r="J137" s="773"/>
      <c r="K137" s="759">
        <f>SUM(D137:J137)</f>
        <v>0</v>
      </c>
    </row>
    <row r="138" spans="1:11" ht="15.75" hidden="1" thickBot="1" x14ac:dyDescent="0.3">
      <c r="A138" s="2367" t="s">
        <v>62</v>
      </c>
      <c r="B138" s="2368"/>
      <c r="C138" s="2368"/>
      <c r="D138" s="521"/>
      <c r="E138" s="412"/>
      <c r="F138" s="412"/>
      <c r="G138" s="412"/>
      <c r="H138" s="412"/>
      <c r="I138" s="412"/>
      <c r="J138" s="774"/>
      <c r="K138" s="777">
        <f>SUM(K136-K137)</f>
        <v>0</v>
      </c>
    </row>
    <row r="139" spans="1:11" hidden="1" x14ac:dyDescent="0.25">
      <c r="A139" s="4" t="s">
        <v>353</v>
      </c>
      <c r="B139" s="5"/>
      <c r="C139" s="6"/>
      <c r="D139" s="7"/>
      <c r="E139" s="8"/>
      <c r="F139" s="42"/>
      <c r="G139" s="7"/>
      <c r="H139" s="7"/>
      <c r="I139" s="7"/>
      <c r="J139" s="7"/>
      <c r="K139" s="7"/>
    </row>
    <row r="140" spans="1:11" ht="15.75" hidden="1" thickBot="1" x14ac:dyDescent="0.3">
      <c r="A140" s="4" t="s">
        <v>352</v>
      </c>
      <c r="B140" s="4"/>
      <c r="C140" s="6"/>
      <c r="D140" s="3"/>
      <c r="E140" s="7"/>
      <c r="F140" s="9"/>
      <c r="G140" s="3"/>
      <c r="H140" s="3"/>
      <c r="I140" s="3"/>
      <c r="J140" s="3"/>
      <c r="K140" s="3"/>
    </row>
    <row r="141" spans="1:11" ht="15.75" hidden="1" thickBot="1" x14ac:dyDescent="0.3">
      <c r="A141" s="2360" t="s">
        <v>772</v>
      </c>
      <c r="B141" s="2361"/>
      <c r="C141" s="2361"/>
      <c r="D141" s="2361"/>
      <c r="E141" s="2361"/>
      <c r="F141" s="2361"/>
      <c r="G141" s="2361"/>
      <c r="H141" s="2361"/>
      <c r="I141" s="2361"/>
      <c r="J141" s="2361"/>
      <c r="K141" s="2362"/>
    </row>
    <row r="142" spans="1:11" ht="18" hidden="1" thickBot="1" x14ac:dyDescent="0.3">
      <c r="A142" s="2376"/>
      <c r="B142" s="2377"/>
      <c r="C142" s="2378"/>
      <c r="D142" s="344" t="s">
        <v>54</v>
      </c>
      <c r="E142" s="343" t="s">
        <v>55</v>
      </c>
      <c r="F142" s="343" t="s">
        <v>56</v>
      </c>
      <c r="G142" s="343" t="s">
        <v>57</v>
      </c>
      <c r="H142" s="343" t="s">
        <v>58</v>
      </c>
      <c r="I142" s="343" t="s">
        <v>361</v>
      </c>
      <c r="J142" s="343" t="s">
        <v>59</v>
      </c>
      <c r="K142" s="194" t="s">
        <v>26</v>
      </c>
    </row>
    <row r="143" spans="1:11" hidden="1" x14ac:dyDescent="0.25">
      <c r="A143" s="2384" t="s">
        <v>60</v>
      </c>
      <c r="B143" s="2385"/>
      <c r="C143" s="2385"/>
      <c r="D143" s="539">
        <v>345</v>
      </c>
      <c r="E143" s="540">
        <v>337</v>
      </c>
      <c r="F143" s="540">
        <v>113</v>
      </c>
      <c r="G143" s="540">
        <v>116</v>
      </c>
      <c r="H143" s="540">
        <v>379</v>
      </c>
      <c r="I143" s="540">
        <v>90</v>
      </c>
      <c r="J143" s="541">
        <v>26</v>
      </c>
      <c r="K143" s="542">
        <f>SUM(D143:J143)</f>
        <v>1406</v>
      </c>
    </row>
    <row r="144" spans="1:11" ht="17.25" hidden="1" x14ac:dyDescent="0.25">
      <c r="A144" s="2365" t="s">
        <v>360</v>
      </c>
      <c r="B144" s="2386"/>
      <c r="C144" s="2386"/>
      <c r="D144" s="543">
        <v>252</v>
      </c>
      <c r="E144" s="544">
        <v>252</v>
      </c>
      <c r="F144" s="544">
        <v>75</v>
      </c>
      <c r="G144" s="544">
        <v>97</v>
      </c>
      <c r="H144" s="544">
        <v>294</v>
      </c>
      <c r="I144" s="544">
        <v>89</v>
      </c>
      <c r="J144" s="545">
        <v>25</v>
      </c>
      <c r="K144" s="546">
        <f>SUM(D144:J144)</f>
        <v>1084</v>
      </c>
    </row>
    <row r="145" spans="1:11" ht="15" hidden="1" customHeight="1" x14ac:dyDescent="0.25">
      <c r="A145" s="2387" t="s">
        <v>61</v>
      </c>
      <c r="B145" s="2388"/>
      <c r="C145" s="2388"/>
      <c r="D145" s="543">
        <v>44</v>
      </c>
      <c r="E145" s="544">
        <v>57</v>
      </c>
      <c r="F145" s="544">
        <v>30</v>
      </c>
      <c r="G145" s="544">
        <v>12</v>
      </c>
      <c r="H145" s="544">
        <v>48</v>
      </c>
      <c r="I145" s="544">
        <v>5</v>
      </c>
      <c r="J145" s="545">
        <v>0</v>
      </c>
      <c r="K145" s="546">
        <f>SUM(D145:J145)</f>
        <v>196</v>
      </c>
    </row>
    <row r="146" spans="1:11" ht="15.75" hidden="1" thickBot="1" x14ac:dyDescent="0.3">
      <c r="A146" s="2365" t="s">
        <v>359</v>
      </c>
      <c r="B146" s="2386"/>
      <c r="C146" s="2386"/>
      <c r="D146" s="978">
        <f>SUM(D144:D145)</f>
        <v>296</v>
      </c>
      <c r="E146" s="979">
        <f t="shared" ref="E146:J146" si="18">SUM(E144:E145)</f>
        <v>309</v>
      </c>
      <c r="F146" s="979">
        <f t="shared" si="18"/>
        <v>105</v>
      </c>
      <c r="G146" s="979">
        <f t="shared" si="18"/>
        <v>109</v>
      </c>
      <c r="H146" s="979">
        <f t="shared" si="18"/>
        <v>342</v>
      </c>
      <c r="I146" s="979">
        <f t="shared" si="18"/>
        <v>94</v>
      </c>
      <c r="J146" s="980">
        <f t="shared" si="18"/>
        <v>25</v>
      </c>
      <c r="K146" s="550">
        <f>K144+K145</f>
        <v>1280</v>
      </c>
    </row>
    <row r="147" spans="1:11" ht="18" hidden="1" customHeight="1" thickBot="1" x14ac:dyDescent="0.3">
      <c r="A147" s="2389" t="s">
        <v>62</v>
      </c>
      <c r="B147" s="2390"/>
      <c r="C147" s="2390"/>
      <c r="D147" s="551">
        <f t="shared" ref="D147:K147" si="19">D143-D146</f>
        <v>49</v>
      </c>
      <c r="E147" s="552">
        <f t="shared" si="19"/>
        <v>28</v>
      </c>
      <c r="F147" s="552">
        <f t="shared" si="19"/>
        <v>8</v>
      </c>
      <c r="G147" s="552">
        <f t="shared" si="19"/>
        <v>7</v>
      </c>
      <c r="H147" s="552">
        <f t="shared" si="19"/>
        <v>37</v>
      </c>
      <c r="I147" s="599">
        <f t="shared" si="19"/>
        <v>-4</v>
      </c>
      <c r="J147" s="600">
        <f t="shared" si="19"/>
        <v>1</v>
      </c>
      <c r="K147" s="601">
        <f t="shared" si="19"/>
        <v>126</v>
      </c>
    </row>
    <row r="148" spans="1:11" ht="7.5" hidden="1" customHeight="1" x14ac:dyDescent="0.25">
      <c r="A148" s="149"/>
      <c r="B148" s="150"/>
      <c r="C148" s="150"/>
      <c r="D148" s="146"/>
      <c r="E148" s="146"/>
      <c r="F148" s="146"/>
      <c r="G148" s="146"/>
      <c r="H148" s="146"/>
      <c r="I148" s="146"/>
      <c r="J148" s="146"/>
      <c r="K148" s="147"/>
    </row>
    <row r="149" spans="1:11" ht="15.75" hidden="1" thickBot="1" x14ac:dyDescent="0.3">
      <c r="A149" s="2391" t="s">
        <v>63</v>
      </c>
      <c r="B149" s="2391"/>
      <c r="C149" s="2391"/>
      <c r="D149" s="2391"/>
      <c r="E149" s="2391"/>
      <c r="F149" s="2391"/>
      <c r="G149" s="2391"/>
      <c r="H149" s="2391"/>
      <c r="I149" s="2391"/>
      <c r="J149" s="2391"/>
      <c r="K149" s="2392"/>
    </row>
    <row r="150" spans="1:11" ht="15.75" hidden="1" thickBot="1" x14ac:dyDescent="0.3">
      <c r="A150" s="2360" t="s">
        <v>768</v>
      </c>
      <c r="B150" s="2361"/>
      <c r="C150" s="2361"/>
      <c r="D150" s="2361"/>
      <c r="E150" s="2361"/>
      <c r="F150" s="2361"/>
      <c r="G150" s="2361"/>
      <c r="H150" s="2361"/>
      <c r="I150" s="2361"/>
      <c r="J150" s="2361"/>
      <c r="K150" s="2362"/>
    </row>
    <row r="151" spans="1:11" ht="15.75" hidden="1" thickBot="1" x14ac:dyDescent="0.3">
      <c r="A151" s="2376"/>
      <c r="B151" s="2377"/>
      <c r="C151" s="2378"/>
      <c r="D151" s="192" t="s">
        <v>54</v>
      </c>
      <c r="E151" s="193" t="s">
        <v>55</v>
      </c>
      <c r="F151" s="193" t="s">
        <v>56</v>
      </c>
      <c r="G151" s="193" t="s">
        <v>57</v>
      </c>
      <c r="H151" s="193" t="s">
        <v>58</v>
      </c>
      <c r="I151" s="193" t="s">
        <v>64</v>
      </c>
      <c r="J151" s="193" t="s">
        <v>59</v>
      </c>
      <c r="K151" s="194" t="s">
        <v>26</v>
      </c>
    </row>
    <row r="152" spans="1:11" ht="15" hidden="1" customHeight="1" x14ac:dyDescent="0.25">
      <c r="A152" s="151"/>
      <c r="B152" s="2369" t="s">
        <v>65</v>
      </c>
      <c r="C152" s="2370"/>
      <c r="D152" s="529">
        <v>49</v>
      </c>
      <c r="E152" s="529">
        <v>54</v>
      </c>
      <c r="F152" s="529">
        <v>40</v>
      </c>
      <c r="G152" s="529">
        <v>11</v>
      </c>
      <c r="H152" s="529">
        <v>58</v>
      </c>
      <c r="I152" s="529">
        <v>6</v>
      </c>
      <c r="J152" s="755">
        <v>0</v>
      </c>
      <c r="K152" s="758">
        <f>SUM(D152:J152)</f>
        <v>218</v>
      </c>
    </row>
    <row r="153" spans="1:11" ht="15" hidden="1" customHeight="1" x14ac:dyDescent="0.25">
      <c r="A153" s="152"/>
      <c r="B153" s="2371" t="s">
        <v>254</v>
      </c>
      <c r="C153" s="2372"/>
      <c r="D153" s="529">
        <v>0</v>
      </c>
      <c r="E153" s="529">
        <v>0</v>
      </c>
      <c r="F153" s="529">
        <v>0</v>
      </c>
      <c r="G153" s="529">
        <v>0</v>
      </c>
      <c r="H153" s="529">
        <v>0</v>
      </c>
      <c r="I153" s="529">
        <v>0</v>
      </c>
      <c r="J153" s="755">
        <v>0</v>
      </c>
      <c r="K153" s="759">
        <f>SUM(D153:I153)</f>
        <v>0</v>
      </c>
    </row>
    <row r="154" spans="1:11" ht="15" hidden="1" customHeight="1" x14ac:dyDescent="0.25">
      <c r="A154" s="2373" t="s">
        <v>255</v>
      </c>
      <c r="B154" s="2371"/>
      <c r="C154" s="2372"/>
      <c r="D154" s="529">
        <v>6</v>
      </c>
      <c r="E154" s="529">
        <v>7</v>
      </c>
      <c r="F154" s="529">
        <v>3</v>
      </c>
      <c r="G154" s="529">
        <v>0</v>
      </c>
      <c r="H154" s="529">
        <v>9</v>
      </c>
      <c r="I154" s="529">
        <v>3</v>
      </c>
      <c r="J154" s="755">
        <v>0</v>
      </c>
      <c r="K154" s="759">
        <f>SUM(D154:I154)</f>
        <v>28</v>
      </c>
    </row>
    <row r="155" spans="1:11" ht="15" hidden="1" customHeight="1" x14ac:dyDescent="0.25">
      <c r="A155" s="2373" t="s">
        <v>358</v>
      </c>
      <c r="B155" s="2371"/>
      <c r="C155" s="2372"/>
      <c r="D155" s="529">
        <v>0</v>
      </c>
      <c r="E155" s="529">
        <v>0</v>
      </c>
      <c r="F155" s="529">
        <v>0</v>
      </c>
      <c r="G155" s="529">
        <v>0</v>
      </c>
      <c r="H155" s="529">
        <v>0</v>
      </c>
      <c r="I155" s="529">
        <v>0</v>
      </c>
      <c r="J155" s="755">
        <v>0</v>
      </c>
      <c r="K155" s="759">
        <f>SUM(D155:J155)</f>
        <v>0</v>
      </c>
    </row>
    <row r="156" spans="1:11" ht="15.75" hidden="1" thickBot="1" x14ac:dyDescent="0.3">
      <c r="A156" s="2379" t="s">
        <v>66</v>
      </c>
      <c r="B156" s="2380"/>
      <c r="C156" s="2381"/>
      <c r="D156" s="535">
        <v>0</v>
      </c>
      <c r="E156" s="536">
        <v>0</v>
      </c>
      <c r="F156" s="536">
        <v>0</v>
      </c>
      <c r="G156" s="536">
        <v>0</v>
      </c>
      <c r="H156" s="536">
        <v>0</v>
      </c>
      <c r="I156" s="536">
        <v>0</v>
      </c>
      <c r="J156" s="756">
        <v>0</v>
      </c>
      <c r="K156" s="760">
        <f>SUM(D156:J156)</f>
        <v>0</v>
      </c>
    </row>
    <row r="157" spans="1:11" ht="16.5" hidden="1" customHeight="1" thickTop="1" thickBot="1" x14ac:dyDescent="0.3">
      <c r="A157" s="195"/>
      <c r="B157" s="2382" t="s">
        <v>67</v>
      </c>
      <c r="C157" s="2383"/>
      <c r="D157" s="537">
        <f t="shared" ref="D157:K157" si="20">SUM(D152:D156)</f>
        <v>55</v>
      </c>
      <c r="E157" s="538">
        <f t="shared" si="20"/>
        <v>61</v>
      </c>
      <c r="F157" s="538">
        <f t="shared" si="20"/>
        <v>43</v>
      </c>
      <c r="G157" s="538">
        <f t="shared" si="20"/>
        <v>11</v>
      </c>
      <c r="H157" s="538">
        <f t="shared" si="20"/>
        <v>67</v>
      </c>
      <c r="I157" s="538">
        <f t="shared" si="20"/>
        <v>9</v>
      </c>
      <c r="J157" s="757">
        <f t="shared" si="20"/>
        <v>0</v>
      </c>
      <c r="K157" s="761">
        <f t="shared" si="20"/>
        <v>246</v>
      </c>
    </row>
    <row r="158" spans="1:11" ht="7.5" hidden="1" customHeight="1" thickBot="1" x14ac:dyDescent="0.3">
      <c r="A158" s="149"/>
      <c r="B158" s="150"/>
      <c r="C158" s="150"/>
      <c r="D158" s="146"/>
      <c r="E158" s="146"/>
      <c r="F158" s="146"/>
      <c r="G158" s="146"/>
      <c r="H158" s="146"/>
      <c r="I158" s="146"/>
      <c r="J158" s="146"/>
      <c r="K158" s="147"/>
    </row>
    <row r="159" spans="1:11" ht="15.75" hidden="1" thickBot="1" x14ac:dyDescent="0.3">
      <c r="A159" s="2357" t="s">
        <v>68</v>
      </c>
      <c r="B159" s="2358"/>
      <c r="C159" s="2358"/>
      <c r="D159" s="2358"/>
      <c r="E159" s="2358"/>
      <c r="F159" s="2358"/>
      <c r="G159" s="2358"/>
      <c r="H159" s="2358"/>
      <c r="I159" s="2358"/>
      <c r="J159" s="2358"/>
      <c r="K159" s="2359"/>
    </row>
    <row r="160" spans="1:11" ht="15.75" hidden="1" thickBot="1" x14ac:dyDescent="0.3">
      <c r="A160" s="2360" t="s">
        <v>768</v>
      </c>
      <c r="B160" s="2361"/>
      <c r="C160" s="2361"/>
      <c r="D160" s="2361"/>
      <c r="E160" s="2361"/>
      <c r="F160" s="2361"/>
      <c r="G160" s="2361"/>
      <c r="H160" s="2361"/>
      <c r="I160" s="2361"/>
      <c r="J160" s="2361"/>
      <c r="K160" s="2362"/>
    </row>
    <row r="161" spans="1:11" ht="15.75" hidden="1" thickBot="1" x14ac:dyDescent="0.3">
      <c r="A161" s="2350"/>
      <c r="B161" s="2351"/>
      <c r="C161" s="2352"/>
      <c r="D161" s="192" t="s">
        <v>54</v>
      </c>
      <c r="E161" s="193" t="s">
        <v>55</v>
      </c>
      <c r="F161" s="193" t="s">
        <v>56</v>
      </c>
      <c r="G161" s="193" t="s">
        <v>57</v>
      </c>
      <c r="H161" s="193" t="s">
        <v>58</v>
      </c>
      <c r="I161" s="193" t="s">
        <v>64</v>
      </c>
      <c r="J161" s="193" t="s">
        <v>59</v>
      </c>
      <c r="K161" s="194" t="s">
        <v>26</v>
      </c>
    </row>
    <row r="162" spans="1:11" ht="15" hidden="1" customHeight="1" x14ac:dyDescent="0.25">
      <c r="A162" s="1540"/>
      <c r="B162" s="2369" t="s">
        <v>69</v>
      </c>
      <c r="C162" s="2370"/>
      <c r="D162" s="526">
        <v>85</v>
      </c>
      <c r="E162" s="527">
        <v>46</v>
      </c>
      <c r="F162" s="527">
        <v>30</v>
      </c>
      <c r="G162" s="527">
        <v>12</v>
      </c>
      <c r="H162" s="527">
        <v>70</v>
      </c>
      <c r="I162" s="527">
        <v>8</v>
      </c>
      <c r="J162" s="762">
        <v>2</v>
      </c>
      <c r="K162" s="758">
        <f>SUM(D162:J162)</f>
        <v>253</v>
      </c>
    </row>
    <row r="163" spans="1:11" ht="15" hidden="1" customHeight="1" x14ac:dyDescent="0.25">
      <c r="A163" s="154"/>
      <c r="B163" s="2371" t="s">
        <v>70</v>
      </c>
      <c r="C163" s="2372"/>
      <c r="D163" s="528">
        <v>2</v>
      </c>
      <c r="E163" s="529">
        <v>2</v>
      </c>
      <c r="F163" s="529">
        <v>0</v>
      </c>
      <c r="G163" s="529">
        <v>1</v>
      </c>
      <c r="H163" s="529">
        <v>3</v>
      </c>
      <c r="I163" s="529">
        <v>0</v>
      </c>
      <c r="J163" s="755">
        <v>0</v>
      </c>
      <c r="K163" s="764">
        <f>SUM(D163:J163)</f>
        <v>8</v>
      </c>
    </row>
    <row r="164" spans="1:11" ht="15" hidden="1" customHeight="1" x14ac:dyDescent="0.25">
      <c r="A164" s="2373" t="s">
        <v>357</v>
      </c>
      <c r="B164" s="2371"/>
      <c r="C164" s="2372"/>
      <c r="D164" s="528">
        <v>0</v>
      </c>
      <c r="E164" s="529">
        <v>0</v>
      </c>
      <c r="F164" s="529">
        <v>0</v>
      </c>
      <c r="G164" s="529">
        <v>0</v>
      </c>
      <c r="H164" s="529">
        <v>0</v>
      </c>
      <c r="I164" s="529">
        <v>0</v>
      </c>
      <c r="J164" s="755">
        <v>0</v>
      </c>
      <c r="K164" s="764">
        <f>SUM(D164:J164)</f>
        <v>0</v>
      </c>
    </row>
    <row r="165" spans="1:11" ht="15" hidden="1" customHeight="1" x14ac:dyDescent="0.25">
      <c r="A165" s="154"/>
      <c r="B165" s="2371" t="s">
        <v>356</v>
      </c>
      <c r="C165" s="2372"/>
      <c r="D165" s="528">
        <v>0</v>
      </c>
      <c r="E165" s="529">
        <v>0</v>
      </c>
      <c r="F165" s="529">
        <v>0</v>
      </c>
      <c r="G165" s="529">
        <v>0</v>
      </c>
      <c r="H165" s="529">
        <v>0</v>
      </c>
      <c r="I165" s="529">
        <v>0</v>
      </c>
      <c r="J165" s="755">
        <v>0</v>
      </c>
      <c r="K165" s="764">
        <f>SUM(D165:J165)</f>
        <v>0</v>
      </c>
    </row>
    <row r="166" spans="1:11" ht="15.75" hidden="1" customHeight="1" thickBot="1" x14ac:dyDescent="0.3">
      <c r="A166" s="154"/>
      <c r="B166" s="2371" t="s">
        <v>355</v>
      </c>
      <c r="C166" s="2372"/>
      <c r="D166" s="530">
        <v>0</v>
      </c>
      <c r="E166" s="531">
        <v>0</v>
      </c>
      <c r="F166" s="531">
        <v>0</v>
      </c>
      <c r="G166" s="531">
        <v>0</v>
      </c>
      <c r="H166" s="531">
        <v>0</v>
      </c>
      <c r="I166" s="531">
        <v>0</v>
      </c>
      <c r="J166" s="763">
        <v>0</v>
      </c>
      <c r="K166" s="760">
        <f>SUM(D166:J166)</f>
        <v>0</v>
      </c>
    </row>
    <row r="167" spans="1:11" ht="16.5" hidden="1" customHeight="1" thickTop="1" thickBot="1" x14ac:dyDescent="0.3">
      <c r="A167" s="1541"/>
      <c r="B167" s="2374" t="s">
        <v>71</v>
      </c>
      <c r="C167" s="2375"/>
      <c r="D167" s="532">
        <f t="shared" ref="D167:K167" si="21">SUM(D162:D166)</f>
        <v>87</v>
      </c>
      <c r="E167" s="533">
        <f t="shared" si="21"/>
        <v>48</v>
      </c>
      <c r="F167" s="533">
        <f t="shared" si="21"/>
        <v>30</v>
      </c>
      <c r="G167" s="533">
        <f t="shared" si="21"/>
        <v>13</v>
      </c>
      <c r="H167" s="533">
        <f t="shared" si="21"/>
        <v>73</v>
      </c>
      <c r="I167" s="533">
        <f t="shared" si="21"/>
        <v>8</v>
      </c>
      <c r="J167" s="533">
        <f t="shared" si="21"/>
        <v>2</v>
      </c>
      <c r="K167" s="534">
        <f t="shared" si="21"/>
        <v>261</v>
      </c>
    </row>
    <row r="168" spans="1:11" ht="7.5" hidden="1" customHeight="1" thickBot="1" x14ac:dyDescent="0.3">
      <c r="A168" s="149"/>
      <c r="B168" s="150"/>
      <c r="C168" s="150"/>
      <c r="D168" s="146"/>
      <c r="E168" s="146"/>
      <c r="F168" s="146"/>
      <c r="G168" s="146"/>
      <c r="H168" s="146"/>
      <c r="I168" s="146"/>
      <c r="J168" s="146"/>
      <c r="K168" s="148"/>
    </row>
    <row r="169" spans="1:11" ht="15.75" hidden="1" thickBot="1" x14ac:dyDescent="0.3">
      <c r="A169" s="2357" t="s">
        <v>477</v>
      </c>
      <c r="B169" s="2358"/>
      <c r="C169" s="2358"/>
      <c r="D169" s="2358"/>
      <c r="E169" s="2358"/>
      <c r="F169" s="2358"/>
      <c r="G169" s="2358"/>
      <c r="H169" s="2358"/>
      <c r="I169" s="2358"/>
      <c r="J169" s="2358"/>
      <c r="K169" s="2359"/>
    </row>
    <row r="170" spans="1:11" ht="15.75" hidden="1" thickBot="1" x14ac:dyDescent="0.3">
      <c r="A170" s="2360" t="s">
        <v>772</v>
      </c>
      <c r="B170" s="2361"/>
      <c r="C170" s="2361"/>
      <c r="D170" s="2361"/>
      <c r="E170" s="2361"/>
      <c r="F170" s="2361"/>
      <c r="G170" s="2361"/>
      <c r="H170" s="2361"/>
      <c r="I170" s="2361"/>
      <c r="J170" s="2361"/>
      <c r="K170" s="2362"/>
    </row>
    <row r="171" spans="1:11" ht="15.75" hidden="1" thickBot="1" x14ac:dyDescent="0.3">
      <c r="A171" s="2350"/>
      <c r="B171" s="2351"/>
      <c r="C171" s="2352"/>
      <c r="D171" s="344" t="s">
        <v>54</v>
      </c>
      <c r="E171" s="343" t="s">
        <v>55</v>
      </c>
      <c r="F171" s="343" t="s">
        <v>56</v>
      </c>
      <c r="G171" s="343" t="s">
        <v>57</v>
      </c>
      <c r="H171" s="343" t="s">
        <v>58</v>
      </c>
      <c r="I171" s="343" t="s">
        <v>64</v>
      </c>
      <c r="J171" s="765" t="s">
        <v>59</v>
      </c>
      <c r="K171" s="768" t="s">
        <v>26</v>
      </c>
    </row>
    <row r="172" spans="1:11" hidden="1" x14ac:dyDescent="0.25">
      <c r="A172" s="2353" t="s">
        <v>72</v>
      </c>
      <c r="B172" s="2354"/>
      <c r="C172" s="2354"/>
      <c r="D172" s="522">
        <f t="shared" ref="D172:K172" si="22">1-D173</f>
        <v>0.41216216216216217</v>
      </c>
      <c r="E172" s="523">
        <f t="shared" si="22"/>
        <v>0.68932038834951459</v>
      </c>
      <c r="F172" s="523">
        <f t="shared" si="22"/>
        <v>0.4285714285714286</v>
      </c>
      <c r="G172" s="523">
        <f t="shared" si="22"/>
        <v>0.76146788990825687</v>
      </c>
      <c r="H172" s="523">
        <f t="shared" si="22"/>
        <v>0.57309941520467844</v>
      </c>
      <c r="I172" s="523">
        <f t="shared" si="22"/>
        <v>0.82978723404255317</v>
      </c>
      <c r="J172" s="766">
        <f t="shared" si="22"/>
        <v>0.84</v>
      </c>
      <c r="K172" s="769">
        <f t="shared" si="22"/>
        <v>0.59218749999999998</v>
      </c>
    </row>
    <row r="173" spans="1:11" ht="18" hidden="1" thickBot="1" x14ac:dyDescent="0.3">
      <c r="A173" s="2355" t="s">
        <v>354</v>
      </c>
      <c r="B173" s="2356"/>
      <c r="C173" s="2356"/>
      <c r="D173" s="524">
        <f t="shared" ref="D173:K173" si="23">D167/D146*2</f>
        <v>0.58783783783783783</v>
      </c>
      <c r="E173" s="525">
        <f t="shared" si="23"/>
        <v>0.31067961165048541</v>
      </c>
      <c r="F173" s="525">
        <f t="shared" si="23"/>
        <v>0.5714285714285714</v>
      </c>
      <c r="G173" s="525">
        <f t="shared" si="23"/>
        <v>0.23853211009174313</v>
      </c>
      <c r="H173" s="525">
        <f t="shared" si="23"/>
        <v>0.42690058479532161</v>
      </c>
      <c r="I173" s="525">
        <f t="shared" si="23"/>
        <v>0.1702127659574468</v>
      </c>
      <c r="J173" s="767">
        <f t="shared" si="23"/>
        <v>0.16</v>
      </c>
      <c r="K173" s="770">
        <f t="shared" si="23"/>
        <v>0.40781250000000002</v>
      </c>
    </row>
    <row r="174" spans="1:11" s="1610" customFormat="1" ht="12.75" hidden="1" x14ac:dyDescent="0.2">
      <c r="A174" s="1608" t="s">
        <v>794</v>
      </c>
      <c r="B174" s="1609"/>
      <c r="C174" s="1608"/>
      <c r="D174" s="1608"/>
      <c r="E174" s="1608"/>
      <c r="F174" s="1608"/>
      <c r="G174" s="1608"/>
      <c r="H174" s="1608"/>
      <c r="I174" s="1608"/>
      <c r="J174" s="1608"/>
      <c r="K174" s="1608"/>
    </row>
    <row r="175" spans="1:11" s="1610" customFormat="1" ht="12.75" hidden="1" x14ac:dyDescent="0.2">
      <c r="A175" s="1608" t="s">
        <v>795</v>
      </c>
      <c r="B175" s="1608"/>
      <c r="C175" s="1608"/>
      <c r="D175" s="1608"/>
      <c r="E175" s="1608"/>
      <c r="F175" s="1608"/>
      <c r="G175" s="1608"/>
      <c r="H175" s="1608"/>
      <c r="I175" s="1608"/>
      <c r="J175" s="1608"/>
      <c r="K175" s="1608"/>
    </row>
    <row r="176" spans="1:11" s="1610" customFormat="1" ht="12.75" hidden="1" x14ac:dyDescent="0.2">
      <c r="A176" s="1608" t="s">
        <v>796</v>
      </c>
      <c r="B176" s="1608"/>
      <c r="C176" s="1608"/>
      <c r="D176" s="1608"/>
      <c r="E176" s="1608"/>
      <c r="F176" s="1608"/>
      <c r="G176" s="1608"/>
      <c r="H176" s="1608"/>
      <c r="I176" s="1608"/>
      <c r="J176" s="1608"/>
      <c r="K176" s="1608"/>
    </row>
    <row r="177" spans="1:11" s="1610" customFormat="1" ht="12.75" hidden="1" x14ac:dyDescent="0.2">
      <c r="A177" s="1611" t="s">
        <v>797</v>
      </c>
      <c r="B177" s="1608"/>
      <c r="C177" s="1608"/>
      <c r="D177" s="1608"/>
      <c r="E177" s="1608"/>
      <c r="F177" s="1608"/>
      <c r="G177" s="1608"/>
      <c r="H177" s="1608"/>
      <c r="I177" s="1608"/>
      <c r="J177" s="1608"/>
      <c r="K177" s="1608"/>
    </row>
    <row r="178" spans="1:11" ht="9.75" hidden="1" customHeight="1" thickBot="1" x14ac:dyDescent="0.3">
      <c r="A178" s="145"/>
      <c r="B178" s="145"/>
      <c r="C178" s="145"/>
      <c r="D178" s="142"/>
      <c r="E178" s="142"/>
      <c r="F178" s="142"/>
      <c r="G178" s="142"/>
      <c r="H178" s="142"/>
      <c r="I178" s="142"/>
      <c r="J178" s="142"/>
      <c r="K178" s="145"/>
    </row>
    <row r="179" spans="1:11" ht="15.75" hidden="1" thickBot="1" x14ac:dyDescent="0.3">
      <c r="A179" s="2357" t="s">
        <v>73</v>
      </c>
      <c r="B179" s="2358"/>
      <c r="C179" s="2358"/>
      <c r="D179" s="2358"/>
      <c r="E179" s="2358"/>
      <c r="F179" s="2358"/>
      <c r="G179" s="2358"/>
      <c r="H179" s="2358"/>
      <c r="I179" s="2358"/>
      <c r="J179" s="2358"/>
      <c r="K179" s="2359"/>
    </row>
    <row r="180" spans="1:11" ht="15.75" hidden="1" thickBot="1" x14ac:dyDescent="0.3">
      <c r="A180" s="2360" t="s">
        <v>772</v>
      </c>
      <c r="B180" s="2361"/>
      <c r="C180" s="2361"/>
      <c r="D180" s="2361"/>
      <c r="E180" s="2361"/>
      <c r="F180" s="2361"/>
      <c r="G180" s="2361"/>
      <c r="H180" s="2361"/>
      <c r="I180" s="2361"/>
      <c r="J180" s="2361"/>
      <c r="K180" s="2362"/>
    </row>
    <row r="181" spans="1:11" ht="15.75" hidden="1" thickBot="1" x14ac:dyDescent="0.3">
      <c r="A181" s="2350"/>
      <c r="B181" s="2351"/>
      <c r="C181" s="2352"/>
      <c r="D181" s="192" t="s">
        <v>54</v>
      </c>
      <c r="E181" s="193" t="s">
        <v>55</v>
      </c>
      <c r="F181" s="193" t="s">
        <v>56</v>
      </c>
      <c r="G181" s="193" t="s">
        <v>57</v>
      </c>
      <c r="H181" s="193" t="s">
        <v>58</v>
      </c>
      <c r="I181" s="193" t="s">
        <v>64</v>
      </c>
      <c r="J181" s="771" t="s">
        <v>59</v>
      </c>
      <c r="K181" s="775" t="s">
        <v>26</v>
      </c>
    </row>
    <row r="182" spans="1:11" hidden="1" x14ac:dyDescent="0.25">
      <c r="A182" s="2363" t="s">
        <v>60</v>
      </c>
      <c r="B182" s="2364"/>
      <c r="C182" s="2364"/>
      <c r="D182" s="835">
        <v>52</v>
      </c>
      <c r="E182" s="836">
        <v>57</v>
      </c>
      <c r="F182" s="836">
        <v>20</v>
      </c>
      <c r="G182" s="836">
        <v>21</v>
      </c>
      <c r="H182" s="836">
        <v>58</v>
      </c>
      <c r="I182" s="836">
        <v>15</v>
      </c>
      <c r="J182" s="837">
        <v>6</v>
      </c>
      <c r="K182" s="776">
        <f>SUM(D182:J182)</f>
        <v>229</v>
      </c>
    </row>
    <row r="183" spans="1:11" hidden="1" x14ac:dyDescent="0.25">
      <c r="A183" s="2365" t="s">
        <v>74</v>
      </c>
      <c r="B183" s="2366"/>
      <c r="C183" s="2366"/>
      <c r="D183" s="519">
        <v>49</v>
      </c>
      <c r="E183" s="520">
        <v>54</v>
      </c>
      <c r="F183" s="520">
        <v>20</v>
      </c>
      <c r="G183" s="520">
        <v>20</v>
      </c>
      <c r="H183" s="520">
        <v>57</v>
      </c>
      <c r="I183" s="520">
        <v>15</v>
      </c>
      <c r="J183" s="773">
        <v>6</v>
      </c>
      <c r="K183" s="759">
        <f>SUM(D183:J183)</f>
        <v>221</v>
      </c>
    </row>
    <row r="184" spans="1:11" ht="15.75" hidden="1" thickBot="1" x14ac:dyDescent="0.3">
      <c r="A184" s="2367" t="s">
        <v>62</v>
      </c>
      <c r="B184" s="2368"/>
      <c r="C184" s="2368"/>
      <c r="D184" s="839">
        <v>3</v>
      </c>
      <c r="E184" s="840">
        <v>3</v>
      </c>
      <c r="F184" s="840">
        <v>0</v>
      </c>
      <c r="G184" s="840">
        <v>1</v>
      </c>
      <c r="H184" s="840">
        <v>1</v>
      </c>
      <c r="I184" s="840">
        <v>0</v>
      </c>
      <c r="J184" s="1627">
        <v>0</v>
      </c>
      <c r="K184" s="777">
        <f>SUM(K182-K183)</f>
        <v>8</v>
      </c>
    </row>
    <row r="185" spans="1:11" s="1607" customFormat="1" ht="12" hidden="1" x14ac:dyDescent="0.2">
      <c r="A185" s="1628" t="s">
        <v>798</v>
      </c>
      <c r="B185" s="1629"/>
      <c r="C185" s="1630"/>
      <c r="D185" s="1631"/>
      <c r="E185" s="1632"/>
      <c r="F185" s="1613"/>
      <c r="G185" s="1612"/>
      <c r="H185" s="1612"/>
      <c r="I185" s="1612"/>
      <c r="J185" s="1612"/>
      <c r="K185" s="1612"/>
    </row>
    <row r="186" spans="1:11" s="1607" customFormat="1" ht="12" hidden="1" x14ac:dyDescent="0.2">
      <c r="A186" s="1628" t="s">
        <v>806</v>
      </c>
      <c r="B186" s="1628"/>
      <c r="C186" s="1630"/>
      <c r="D186" s="1633"/>
      <c r="E186" s="1631"/>
      <c r="F186" s="1615"/>
      <c r="G186" s="1614"/>
      <c r="H186" s="1614"/>
      <c r="I186" s="1614"/>
      <c r="J186" s="1614"/>
      <c r="K186" s="1614"/>
    </row>
    <row r="187" spans="1:11" ht="15.75" hidden="1" thickBot="1" x14ac:dyDescent="0.3">
      <c r="A187" s="2360" t="s">
        <v>692</v>
      </c>
      <c r="B187" s="2361"/>
      <c r="C187" s="2361"/>
      <c r="D187" s="2361"/>
      <c r="E187" s="2361"/>
      <c r="F187" s="2361"/>
      <c r="G187" s="2361"/>
      <c r="H187" s="2361"/>
      <c r="I187" s="2361"/>
      <c r="J187" s="2361"/>
      <c r="K187" s="2362"/>
    </row>
    <row r="188" spans="1:11" ht="18" hidden="1" thickBot="1" x14ac:dyDescent="0.3">
      <c r="A188" s="2376"/>
      <c r="B188" s="2377"/>
      <c r="C188" s="2378"/>
      <c r="D188" s="344" t="s">
        <v>54</v>
      </c>
      <c r="E188" s="343" t="s">
        <v>55</v>
      </c>
      <c r="F188" s="343" t="s">
        <v>56</v>
      </c>
      <c r="G188" s="343" t="s">
        <v>57</v>
      </c>
      <c r="H188" s="343" t="s">
        <v>58</v>
      </c>
      <c r="I188" s="343" t="s">
        <v>361</v>
      </c>
      <c r="J188" s="343" t="s">
        <v>59</v>
      </c>
      <c r="K188" s="194" t="s">
        <v>26</v>
      </c>
    </row>
    <row r="189" spans="1:11" hidden="1" x14ac:dyDescent="0.25">
      <c r="A189" s="2384" t="s">
        <v>60</v>
      </c>
      <c r="B189" s="2385"/>
      <c r="C189" s="2385"/>
      <c r="D189" s="539">
        <v>345</v>
      </c>
      <c r="E189" s="540">
        <v>337</v>
      </c>
      <c r="F189" s="540">
        <v>113</v>
      </c>
      <c r="G189" s="540">
        <v>116</v>
      </c>
      <c r="H189" s="540">
        <v>379</v>
      </c>
      <c r="I189" s="540">
        <v>90</v>
      </c>
      <c r="J189" s="541">
        <v>26</v>
      </c>
      <c r="K189" s="542">
        <f>SUM(D189:J189)</f>
        <v>1406</v>
      </c>
    </row>
    <row r="190" spans="1:11" ht="17.25" hidden="1" x14ac:dyDescent="0.25">
      <c r="A190" s="2365" t="s">
        <v>360</v>
      </c>
      <c r="B190" s="2386"/>
      <c r="C190" s="2386"/>
      <c r="D190" s="543">
        <v>276</v>
      </c>
      <c r="E190" s="544">
        <v>269</v>
      </c>
      <c r="F190" s="544">
        <v>80</v>
      </c>
      <c r="G190" s="544">
        <v>93</v>
      </c>
      <c r="H190" s="544">
        <v>295</v>
      </c>
      <c r="I190" s="544">
        <v>80</v>
      </c>
      <c r="J190" s="545">
        <v>27</v>
      </c>
      <c r="K190" s="546">
        <f>SUM(D190:J190)</f>
        <v>1120</v>
      </c>
    </row>
    <row r="191" spans="1:11" ht="15" hidden="1" customHeight="1" x14ac:dyDescent="0.25">
      <c r="A191" s="2387" t="s">
        <v>61</v>
      </c>
      <c r="B191" s="2388"/>
      <c r="C191" s="2388"/>
      <c r="D191" s="543">
        <v>67</v>
      </c>
      <c r="E191" s="544">
        <v>41</v>
      </c>
      <c r="F191" s="544">
        <v>18</v>
      </c>
      <c r="G191" s="544">
        <v>18</v>
      </c>
      <c r="H191" s="544">
        <v>66</v>
      </c>
      <c r="I191" s="544">
        <v>10</v>
      </c>
      <c r="J191" s="545">
        <v>0</v>
      </c>
      <c r="K191" s="546">
        <f>SUM(D191:J191)</f>
        <v>220</v>
      </c>
    </row>
    <row r="192" spans="1:11" ht="15.75" hidden="1" thickBot="1" x14ac:dyDescent="0.3">
      <c r="A192" s="2397" t="s">
        <v>359</v>
      </c>
      <c r="B192" s="2398"/>
      <c r="C192" s="2399"/>
      <c r="D192" s="547">
        <f>SUM(D190:D191)</f>
        <v>343</v>
      </c>
      <c r="E192" s="548">
        <f t="shared" ref="E192:J192" si="24">SUM(E190:E191)</f>
        <v>310</v>
      </c>
      <c r="F192" s="548">
        <f t="shared" si="24"/>
        <v>98</v>
      </c>
      <c r="G192" s="548">
        <f t="shared" si="24"/>
        <v>111</v>
      </c>
      <c r="H192" s="548">
        <f t="shared" si="24"/>
        <v>361</v>
      </c>
      <c r="I192" s="548">
        <f t="shared" si="24"/>
        <v>90</v>
      </c>
      <c r="J192" s="549">
        <f t="shared" si="24"/>
        <v>27</v>
      </c>
      <c r="K192" s="550">
        <f>K190+K191</f>
        <v>1340</v>
      </c>
    </row>
    <row r="193" spans="1:11" ht="18" hidden="1" customHeight="1" thickTop="1" thickBot="1" x14ac:dyDescent="0.3">
      <c r="A193" s="2400" t="s">
        <v>62</v>
      </c>
      <c r="B193" s="2401"/>
      <c r="C193" s="2401"/>
      <c r="D193" s="551">
        <f t="shared" ref="D193:K193" si="25">D189-D192</f>
        <v>2</v>
      </c>
      <c r="E193" s="552">
        <f t="shared" si="25"/>
        <v>27</v>
      </c>
      <c r="F193" s="552">
        <f t="shared" si="25"/>
        <v>15</v>
      </c>
      <c r="G193" s="552">
        <f t="shared" si="25"/>
        <v>5</v>
      </c>
      <c r="H193" s="552">
        <f t="shared" si="25"/>
        <v>18</v>
      </c>
      <c r="I193" s="552">
        <f t="shared" si="25"/>
        <v>0</v>
      </c>
      <c r="J193" s="1517">
        <f t="shared" si="25"/>
        <v>-1</v>
      </c>
      <c r="K193" s="1518">
        <f t="shared" si="25"/>
        <v>66</v>
      </c>
    </row>
    <row r="194" spans="1:11" ht="7.5" hidden="1" customHeight="1" x14ac:dyDescent="0.25">
      <c r="A194" s="149"/>
      <c r="B194" s="150"/>
      <c r="C194" s="150"/>
      <c r="D194" s="146"/>
      <c r="E194" s="146"/>
      <c r="F194" s="146"/>
      <c r="G194" s="146"/>
      <c r="H194" s="146"/>
      <c r="I194" s="146"/>
      <c r="J194" s="146"/>
      <c r="K194" s="147"/>
    </row>
    <row r="195" spans="1:11" ht="15.75" hidden="1" thickBot="1" x14ac:dyDescent="0.3">
      <c r="A195" s="2391" t="s">
        <v>63</v>
      </c>
      <c r="B195" s="2391"/>
      <c r="C195" s="2391"/>
      <c r="D195" s="2391"/>
      <c r="E195" s="2391"/>
      <c r="F195" s="2391"/>
      <c r="G195" s="2391"/>
      <c r="H195" s="2391"/>
      <c r="I195" s="2391"/>
      <c r="J195" s="2391"/>
      <c r="K195" s="2392"/>
    </row>
    <row r="196" spans="1:11" ht="15.75" hidden="1" thickBot="1" x14ac:dyDescent="0.3">
      <c r="A196" s="2360" t="s">
        <v>688</v>
      </c>
      <c r="B196" s="2361"/>
      <c r="C196" s="2361"/>
      <c r="D196" s="2361"/>
      <c r="E196" s="2361"/>
      <c r="F196" s="2361"/>
      <c r="G196" s="2361"/>
      <c r="H196" s="2361"/>
      <c r="I196" s="2361"/>
      <c r="J196" s="2361"/>
      <c r="K196" s="2362"/>
    </row>
    <row r="197" spans="1:11" ht="15.75" hidden="1" thickBot="1" x14ac:dyDescent="0.3">
      <c r="A197" s="2376"/>
      <c r="B197" s="2377"/>
      <c r="C197" s="2378"/>
      <c r="D197" s="192" t="s">
        <v>54</v>
      </c>
      <c r="E197" s="193" t="s">
        <v>55</v>
      </c>
      <c r="F197" s="193" t="s">
        <v>56</v>
      </c>
      <c r="G197" s="193" t="s">
        <v>57</v>
      </c>
      <c r="H197" s="193" t="s">
        <v>58</v>
      </c>
      <c r="I197" s="193" t="s">
        <v>64</v>
      </c>
      <c r="J197" s="193" t="s">
        <v>59</v>
      </c>
      <c r="K197" s="194" t="s">
        <v>26</v>
      </c>
    </row>
    <row r="198" spans="1:11" ht="15" hidden="1" customHeight="1" x14ac:dyDescent="0.25">
      <c r="A198" s="151"/>
      <c r="B198" s="2369" t="s">
        <v>65</v>
      </c>
      <c r="C198" s="2370"/>
      <c r="D198" s="1519">
        <v>75</v>
      </c>
      <c r="E198" s="1519">
        <v>55</v>
      </c>
      <c r="F198" s="1519">
        <v>21</v>
      </c>
      <c r="G198" s="1519">
        <v>19</v>
      </c>
      <c r="H198" s="1519">
        <v>74</v>
      </c>
      <c r="I198" s="852">
        <v>12</v>
      </c>
      <c r="J198" s="853">
        <v>0</v>
      </c>
      <c r="K198" s="758">
        <f>SUM(D198:J198)</f>
        <v>256</v>
      </c>
    </row>
    <row r="199" spans="1:11" ht="15" hidden="1" customHeight="1" x14ac:dyDescent="0.25">
      <c r="A199" s="152"/>
      <c r="B199" s="2371" t="s">
        <v>254</v>
      </c>
      <c r="C199" s="2372"/>
      <c r="D199" s="857">
        <v>0</v>
      </c>
      <c r="E199" s="852">
        <v>0</v>
      </c>
      <c r="F199" s="852">
        <v>0</v>
      </c>
      <c r="G199" s="852">
        <v>0</v>
      </c>
      <c r="H199" s="852">
        <v>0</v>
      </c>
      <c r="I199" s="852">
        <v>0</v>
      </c>
      <c r="J199" s="853">
        <v>0</v>
      </c>
      <c r="K199" s="759">
        <f>SUM(D199:I199)</f>
        <v>0</v>
      </c>
    </row>
    <row r="200" spans="1:11" ht="15" hidden="1" customHeight="1" x14ac:dyDescent="0.25">
      <c r="A200" s="2373" t="s">
        <v>255</v>
      </c>
      <c r="B200" s="2371"/>
      <c r="C200" s="2372"/>
      <c r="D200" s="857">
        <v>4</v>
      </c>
      <c r="E200" s="852">
        <v>1</v>
      </c>
      <c r="F200" s="852">
        <v>0</v>
      </c>
      <c r="G200" s="852">
        <v>0</v>
      </c>
      <c r="H200" s="852">
        <v>5</v>
      </c>
      <c r="I200" s="852">
        <v>1</v>
      </c>
      <c r="J200" s="853">
        <v>0</v>
      </c>
      <c r="K200" s="759">
        <f>SUM(D200:I200)</f>
        <v>11</v>
      </c>
    </row>
    <row r="201" spans="1:11" ht="15" hidden="1" customHeight="1" x14ac:dyDescent="0.25">
      <c r="A201" s="2373" t="s">
        <v>358</v>
      </c>
      <c r="B201" s="2371"/>
      <c r="C201" s="2372"/>
      <c r="D201" s="857">
        <v>0</v>
      </c>
      <c r="E201" s="852">
        <v>0</v>
      </c>
      <c r="F201" s="852">
        <v>0</v>
      </c>
      <c r="G201" s="852">
        <v>0</v>
      </c>
      <c r="H201" s="852">
        <v>0</v>
      </c>
      <c r="I201" s="852">
        <v>0</v>
      </c>
      <c r="J201" s="853">
        <v>0</v>
      </c>
      <c r="K201" s="759">
        <f>SUM(D201:J201)</f>
        <v>0</v>
      </c>
    </row>
    <row r="202" spans="1:11" ht="15.75" hidden="1" thickBot="1" x14ac:dyDescent="0.3">
      <c r="A202" s="2379" t="s">
        <v>66</v>
      </c>
      <c r="B202" s="2380"/>
      <c r="C202" s="2381"/>
      <c r="D202" s="535">
        <v>0</v>
      </c>
      <c r="E202" s="536">
        <v>0</v>
      </c>
      <c r="F202" s="536">
        <v>0</v>
      </c>
      <c r="G202" s="536">
        <v>0</v>
      </c>
      <c r="H202" s="536">
        <v>0</v>
      </c>
      <c r="I202" s="536">
        <v>0</v>
      </c>
      <c r="J202" s="756">
        <v>0</v>
      </c>
      <c r="K202" s="760">
        <f>SUM(D202:J202)</f>
        <v>0</v>
      </c>
    </row>
    <row r="203" spans="1:11" ht="16.5" hidden="1" customHeight="1" thickTop="1" thickBot="1" x14ac:dyDescent="0.3">
      <c r="A203" s="195"/>
      <c r="B203" s="2382" t="s">
        <v>67</v>
      </c>
      <c r="C203" s="2383"/>
      <c r="D203" s="537">
        <f t="shared" ref="D203:K203" si="26">SUM(D198:D202)</f>
        <v>79</v>
      </c>
      <c r="E203" s="538">
        <f t="shared" si="26"/>
        <v>56</v>
      </c>
      <c r="F203" s="538">
        <f t="shared" si="26"/>
        <v>21</v>
      </c>
      <c r="G203" s="538">
        <f t="shared" si="26"/>
        <v>19</v>
      </c>
      <c r="H203" s="538">
        <f t="shared" si="26"/>
        <v>79</v>
      </c>
      <c r="I203" s="538">
        <f t="shared" si="26"/>
        <v>13</v>
      </c>
      <c r="J203" s="757">
        <f t="shared" si="26"/>
        <v>0</v>
      </c>
      <c r="K203" s="761">
        <f t="shared" si="26"/>
        <v>267</v>
      </c>
    </row>
    <row r="204" spans="1:11" ht="7.5" hidden="1" customHeight="1" thickBot="1" x14ac:dyDescent="0.3">
      <c r="A204" s="149"/>
      <c r="B204" s="150"/>
      <c r="C204" s="150"/>
      <c r="D204" s="146"/>
      <c r="E204" s="146"/>
      <c r="F204" s="146"/>
      <c r="G204" s="146"/>
      <c r="H204" s="146"/>
      <c r="I204" s="146"/>
      <c r="J204" s="146"/>
      <c r="K204" s="147"/>
    </row>
    <row r="205" spans="1:11" ht="15.75" hidden="1" thickBot="1" x14ac:dyDescent="0.3">
      <c r="A205" s="2357" t="s">
        <v>68</v>
      </c>
      <c r="B205" s="2358"/>
      <c r="C205" s="2358"/>
      <c r="D205" s="2358"/>
      <c r="E205" s="2358"/>
      <c r="F205" s="2358"/>
      <c r="G205" s="2358"/>
      <c r="H205" s="2358"/>
      <c r="I205" s="2358"/>
      <c r="J205" s="2358"/>
      <c r="K205" s="2359"/>
    </row>
    <row r="206" spans="1:11" ht="15.75" hidden="1" thickBot="1" x14ac:dyDescent="0.3">
      <c r="A206" s="2360" t="s">
        <v>688</v>
      </c>
      <c r="B206" s="2361"/>
      <c r="C206" s="2361"/>
      <c r="D206" s="2361"/>
      <c r="E206" s="2361"/>
      <c r="F206" s="2361"/>
      <c r="G206" s="2361"/>
      <c r="H206" s="2361"/>
      <c r="I206" s="2361"/>
      <c r="J206" s="2361"/>
      <c r="K206" s="2362"/>
    </row>
    <row r="207" spans="1:11" ht="15.75" hidden="1" thickBot="1" x14ac:dyDescent="0.3">
      <c r="A207" s="2350"/>
      <c r="B207" s="2351"/>
      <c r="C207" s="2352"/>
      <c r="D207" s="192" t="s">
        <v>54</v>
      </c>
      <c r="E207" s="193" t="s">
        <v>55</v>
      </c>
      <c r="F207" s="193" t="s">
        <v>56</v>
      </c>
      <c r="G207" s="193" t="s">
        <v>57</v>
      </c>
      <c r="H207" s="193" t="s">
        <v>58</v>
      </c>
      <c r="I207" s="193" t="s">
        <v>64</v>
      </c>
      <c r="J207" s="193" t="s">
        <v>59</v>
      </c>
      <c r="K207" s="194" t="s">
        <v>26</v>
      </c>
    </row>
    <row r="208" spans="1:11" ht="15" hidden="1" customHeight="1" x14ac:dyDescent="0.25">
      <c r="A208" s="1387"/>
      <c r="B208" s="2369" t="s">
        <v>69</v>
      </c>
      <c r="C208" s="2370"/>
      <c r="D208" s="854">
        <v>52</v>
      </c>
      <c r="E208" s="855">
        <v>44</v>
      </c>
      <c r="F208" s="855">
        <v>23</v>
      </c>
      <c r="G208" s="855">
        <v>16</v>
      </c>
      <c r="H208" s="855">
        <v>66</v>
      </c>
      <c r="I208" s="855">
        <v>11</v>
      </c>
      <c r="J208" s="856">
        <v>0</v>
      </c>
      <c r="K208" s="758">
        <f>SUM(D208:J208)</f>
        <v>212</v>
      </c>
    </row>
    <row r="209" spans="1:11" ht="15" hidden="1" customHeight="1" x14ac:dyDescent="0.25">
      <c r="A209" s="154"/>
      <c r="B209" s="2371" t="s">
        <v>70</v>
      </c>
      <c r="C209" s="2372"/>
      <c r="D209" s="857">
        <v>3</v>
      </c>
      <c r="E209" s="852">
        <v>4</v>
      </c>
      <c r="F209" s="852">
        <v>2</v>
      </c>
      <c r="G209" s="852">
        <v>0</v>
      </c>
      <c r="H209" s="852">
        <v>5</v>
      </c>
      <c r="I209" s="852">
        <v>1</v>
      </c>
      <c r="J209" s="853">
        <v>0</v>
      </c>
      <c r="K209" s="764">
        <f>SUM(D209:J209)</f>
        <v>15</v>
      </c>
    </row>
    <row r="210" spans="1:11" ht="15" hidden="1" customHeight="1" x14ac:dyDescent="0.25">
      <c r="A210" s="2373" t="s">
        <v>357</v>
      </c>
      <c r="B210" s="2371"/>
      <c r="C210" s="2372"/>
      <c r="D210" s="1520">
        <v>0</v>
      </c>
      <c r="E210" s="852">
        <v>0</v>
      </c>
      <c r="F210" s="852">
        <v>0</v>
      </c>
      <c r="G210" s="852">
        <v>0</v>
      </c>
      <c r="H210" s="852">
        <v>0</v>
      </c>
      <c r="I210" s="852">
        <v>0</v>
      </c>
      <c r="J210" s="1521">
        <v>0</v>
      </c>
      <c r="K210" s="764">
        <f>SUM(D210:J210)</f>
        <v>0</v>
      </c>
    </row>
    <row r="211" spans="1:11" ht="15" hidden="1" customHeight="1" x14ac:dyDescent="0.25">
      <c r="A211" s="154"/>
      <c r="B211" s="2371" t="s">
        <v>356</v>
      </c>
      <c r="C211" s="2372"/>
      <c r="D211" s="1520">
        <v>0</v>
      </c>
      <c r="E211" s="852">
        <v>0</v>
      </c>
      <c r="F211" s="852">
        <v>0</v>
      </c>
      <c r="G211" s="852">
        <v>0</v>
      </c>
      <c r="H211" s="852">
        <v>0</v>
      </c>
      <c r="I211" s="852">
        <v>0</v>
      </c>
      <c r="J211" s="1521">
        <v>0</v>
      </c>
      <c r="K211" s="764">
        <f>SUM(D211:J211)</f>
        <v>0</v>
      </c>
    </row>
    <row r="212" spans="1:11" ht="15.75" hidden="1" customHeight="1" thickBot="1" x14ac:dyDescent="0.3">
      <c r="A212" s="154"/>
      <c r="B212" s="2380" t="s">
        <v>355</v>
      </c>
      <c r="C212" s="2381"/>
      <c r="D212" s="1522">
        <v>0</v>
      </c>
      <c r="E212" s="536">
        <v>0</v>
      </c>
      <c r="F212" s="536">
        <v>0</v>
      </c>
      <c r="G212" s="536">
        <v>0</v>
      </c>
      <c r="H212" s="536">
        <v>0</v>
      </c>
      <c r="I212" s="536">
        <v>0</v>
      </c>
      <c r="J212" s="1523">
        <v>0</v>
      </c>
      <c r="K212" s="760">
        <f>SUM(D212:J212)</f>
        <v>0</v>
      </c>
    </row>
    <row r="213" spans="1:11" ht="16.5" hidden="1" customHeight="1" thickTop="1" thickBot="1" x14ac:dyDescent="0.3">
      <c r="A213" s="1386"/>
      <c r="B213" s="2382" t="s">
        <v>71</v>
      </c>
      <c r="C213" s="2383"/>
      <c r="D213" s="532">
        <f t="shared" ref="D213:K213" si="27">SUM(D208:D212)</f>
        <v>55</v>
      </c>
      <c r="E213" s="533">
        <f t="shared" si="27"/>
        <v>48</v>
      </c>
      <c r="F213" s="533">
        <f t="shared" si="27"/>
        <v>25</v>
      </c>
      <c r="G213" s="533">
        <f t="shared" si="27"/>
        <v>16</v>
      </c>
      <c r="H213" s="533">
        <f t="shared" si="27"/>
        <v>71</v>
      </c>
      <c r="I213" s="533">
        <f t="shared" si="27"/>
        <v>12</v>
      </c>
      <c r="J213" s="533">
        <f t="shared" si="27"/>
        <v>0</v>
      </c>
      <c r="K213" s="761">
        <f t="shared" si="27"/>
        <v>227</v>
      </c>
    </row>
    <row r="214" spans="1:11" ht="7.5" hidden="1" customHeight="1" thickBot="1" x14ac:dyDescent="0.3">
      <c r="A214" s="149"/>
      <c r="B214" s="150"/>
      <c r="C214" s="150"/>
      <c r="D214" s="146"/>
      <c r="E214" s="146"/>
      <c r="F214" s="146"/>
      <c r="G214" s="146"/>
      <c r="H214" s="146"/>
      <c r="I214" s="146"/>
      <c r="J214" s="146"/>
      <c r="K214" s="148"/>
    </row>
    <row r="215" spans="1:11" ht="15.75" hidden="1" thickBot="1" x14ac:dyDescent="0.3">
      <c r="A215" s="2357" t="s">
        <v>477</v>
      </c>
      <c r="B215" s="2358"/>
      <c r="C215" s="2358"/>
      <c r="D215" s="2358"/>
      <c r="E215" s="2358"/>
      <c r="F215" s="2358"/>
      <c r="G215" s="2358"/>
      <c r="H215" s="2358"/>
      <c r="I215" s="2358"/>
      <c r="J215" s="2358"/>
      <c r="K215" s="2359"/>
    </row>
    <row r="216" spans="1:11" ht="15.75" hidden="1" thickBot="1" x14ac:dyDescent="0.3">
      <c r="A216" s="2360" t="s">
        <v>692</v>
      </c>
      <c r="B216" s="2361"/>
      <c r="C216" s="2361"/>
      <c r="D216" s="2361"/>
      <c r="E216" s="2361"/>
      <c r="F216" s="2361"/>
      <c r="G216" s="2361"/>
      <c r="H216" s="2361"/>
      <c r="I216" s="2361"/>
      <c r="J216" s="2361"/>
      <c r="K216" s="2362"/>
    </row>
    <row r="217" spans="1:11" ht="15.75" hidden="1" thickBot="1" x14ac:dyDescent="0.3">
      <c r="A217" s="2350"/>
      <c r="B217" s="2351"/>
      <c r="C217" s="2352"/>
      <c r="D217" s="344" t="s">
        <v>54</v>
      </c>
      <c r="E217" s="343" t="s">
        <v>55</v>
      </c>
      <c r="F217" s="343" t="s">
        <v>56</v>
      </c>
      <c r="G217" s="343" t="s">
        <v>57</v>
      </c>
      <c r="H217" s="343" t="s">
        <v>58</v>
      </c>
      <c r="I217" s="343" t="s">
        <v>64</v>
      </c>
      <c r="J217" s="765" t="s">
        <v>59</v>
      </c>
      <c r="K217" s="768" t="s">
        <v>26</v>
      </c>
    </row>
    <row r="218" spans="1:11" hidden="1" x14ac:dyDescent="0.25">
      <c r="A218" s="2353" t="s">
        <v>72</v>
      </c>
      <c r="B218" s="2354"/>
      <c r="C218" s="2354"/>
      <c r="D218" s="522">
        <f t="shared" ref="D218:K218" si="28">1-D219</f>
        <v>0.67930029154518956</v>
      </c>
      <c r="E218" s="523">
        <f t="shared" si="28"/>
        <v>0.69032258064516128</v>
      </c>
      <c r="F218" s="523">
        <f t="shared" si="28"/>
        <v>0.48979591836734693</v>
      </c>
      <c r="G218" s="523">
        <f t="shared" si="28"/>
        <v>0.71171171171171177</v>
      </c>
      <c r="H218" s="523">
        <f t="shared" si="28"/>
        <v>0.60664819944598336</v>
      </c>
      <c r="I218" s="523">
        <f t="shared" si="28"/>
        <v>0.73333333333333339</v>
      </c>
      <c r="J218" s="766">
        <f t="shared" si="28"/>
        <v>1</v>
      </c>
      <c r="K218" s="769">
        <f t="shared" si="28"/>
        <v>0.66119402985074627</v>
      </c>
    </row>
    <row r="219" spans="1:11" ht="18" hidden="1" thickBot="1" x14ac:dyDescent="0.3">
      <c r="A219" s="2355" t="s">
        <v>354</v>
      </c>
      <c r="B219" s="2356"/>
      <c r="C219" s="2356"/>
      <c r="D219" s="524">
        <f t="shared" ref="D219:K219" si="29">D213/D192*2</f>
        <v>0.32069970845481049</v>
      </c>
      <c r="E219" s="525">
        <f t="shared" si="29"/>
        <v>0.30967741935483872</v>
      </c>
      <c r="F219" s="525">
        <f t="shared" si="29"/>
        <v>0.51020408163265307</v>
      </c>
      <c r="G219" s="525">
        <f t="shared" si="29"/>
        <v>0.28828828828828829</v>
      </c>
      <c r="H219" s="525">
        <f t="shared" si="29"/>
        <v>0.39335180055401664</v>
      </c>
      <c r="I219" s="525">
        <f t="shared" si="29"/>
        <v>0.26666666666666666</v>
      </c>
      <c r="J219" s="767">
        <f t="shared" si="29"/>
        <v>0</v>
      </c>
      <c r="K219" s="770">
        <f t="shared" si="29"/>
        <v>0.33880597014925373</v>
      </c>
    </row>
    <row r="220" spans="1:11" ht="15.75" hidden="1" x14ac:dyDescent="0.25">
      <c r="A220" s="2" t="s">
        <v>420</v>
      </c>
      <c r="B220" s="144"/>
      <c r="C220" s="143"/>
      <c r="D220" s="143"/>
      <c r="E220" s="143"/>
      <c r="F220" s="143"/>
      <c r="G220" s="143"/>
      <c r="H220" s="143"/>
      <c r="I220" s="143"/>
      <c r="J220" s="143"/>
      <c r="K220" s="143"/>
    </row>
    <row r="221" spans="1:11" ht="15.75" hidden="1" x14ac:dyDescent="0.25">
      <c r="A221" s="2" t="s">
        <v>421</v>
      </c>
      <c r="B221" s="143"/>
      <c r="C221" s="143"/>
      <c r="D221" s="143"/>
      <c r="E221" s="143"/>
      <c r="F221" s="143"/>
      <c r="G221" s="143"/>
      <c r="H221" s="143"/>
      <c r="I221" s="143"/>
      <c r="J221" s="143"/>
      <c r="K221" s="143"/>
    </row>
    <row r="222" spans="1:11" ht="15.75" hidden="1" x14ac:dyDescent="0.25">
      <c r="A222" s="2" t="s">
        <v>422</v>
      </c>
      <c r="B222" s="143"/>
      <c r="C222" s="143"/>
      <c r="D222" s="143"/>
      <c r="E222" s="143"/>
      <c r="F222" s="143"/>
      <c r="G222" s="143"/>
      <c r="H222" s="143"/>
      <c r="I222" s="143"/>
      <c r="J222" s="143"/>
      <c r="K222" s="143"/>
    </row>
    <row r="223" spans="1:11" hidden="1" x14ac:dyDescent="0.25">
      <c r="A223" s="630" t="s">
        <v>423</v>
      </c>
      <c r="B223" s="143"/>
      <c r="C223" s="143"/>
      <c r="D223" s="143"/>
      <c r="E223" s="143"/>
      <c r="F223" s="143"/>
      <c r="G223" s="143"/>
      <c r="H223" s="143"/>
      <c r="I223" s="143"/>
      <c r="J223" s="143"/>
      <c r="K223" s="143"/>
    </row>
    <row r="224" spans="1:11" ht="9.75" hidden="1" customHeight="1" thickBot="1" x14ac:dyDescent="0.3">
      <c r="A224" s="145"/>
      <c r="B224" s="145"/>
      <c r="C224" s="145"/>
      <c r="D224" s="142"/>
      <c r="E224" s="142"/>
      <c r="F224" s="142"/>
      <c r="G224" s="142"/>
      <c r="H224" s="142"/>
      <c r="I224" s="142"/>
      <c r="J224" s="142"/>
      <c r="K224" s="145"/>
    </row>
    <row r="225" spans="1:11" ht="15.75" hidden="1" thickBot="1" x14ac:dyDescent="0.3">
      <c r="A225" s="2357" t="s">
        <v>73</v>
      </c>
      <c r="B225" s="2358"/>
      <c r="C225" s="2358"/>
      <c r="D225" s="2358"/>
      <c r="E225" s="2358"/>
      <c r="F225" s="2358"/>
      <c r="G225" s="2358"/>
      <c r="H225" s="2358"/>
      <c r="I225" s="2358"/>
      <c r="J225" s="2358"/>
      <c r="K225" s="2359"/>
    </row>
    <row r="226" spans="1:11" ht="15.75" hidden="1" thickBot="1" x14ac:dyDescent="0.3">
      <c r="A226" s="2360" t="s">
        <v>692</v>
      </c>
      <c r="B226" s="2361"/>
      <c r="C226" s="2361"/>
      <c r="D226" s="2361"/>
      <c r="E226" s="2361"/>
      <c r="F226" s="2361"/>
      <c r="G226" s="2361"/>
      <c r="H226" s="2361"/>
      <c r="I226" s="2361"/>
      <c r="J226" s="2361"/>
      <c r="K226" s="2362"/>
    </row>
    <row r="227" spans="1:11" ht="15.75" hidden="1" thickBot="1" x14ac:dyDescent="0.3">
      <c r="A227" s="2350"/>
      <c r="B227" s="2351"/>
      <c r="C227" s="2352"/>
      <c r="D227" s="192" t="s">
        <v>54</v>
      </c>
      <c r="E227" s="193" t="s">
        <v>55</v>
      </c>
      <c r="F227" s="193" t="s">
        <v>56</v>
      </c>
      <c r="G227" s="193" t="s">
        <v>57</v>
      </c>
      <c r="H227" s="193" t="s">
        <v>58</v>
      </c>
      <c r="I227" s="193" t="s">
        <v>64</v>
      </c>
      <c r="J227" s="771" t="s">
        <v>59</v>
      </c>
      <c r="K227" s="775" t="s">
        <v>26</v>
      </c>
    </row>
    <row r="228" spans="1:11" hidden="1" x14ac:dyDescent="0.25">
      <c r="A228" s="2363" t="s">
        <v>60</v>
      </c>
      <c r="B228" s="2364"/>
      <c r="C228" s="2364"/>
      <c r="D228" s="517">
        <v>52</v>
      </c>
      <c r="E228" s="518">
        <v>57</v>
      </c>
      <c r="F228" s="518">
        <v>20</v>
      </c>
      <c r="G228" s="518">
        <v>21</v>
      </c>
      <c r="H228" s="518">
        <v>58</v>
      </c>
      <c r="I228" s="518">
        <v>15</v>
      </c>
      <c r="J228" s="772">
        <v>6</v>
      </c>
      <c r="K228" s="776">
        <f>SUM(D228:J228)</f>
        <v>229</v>
      </c>
    </row>
    <row r="229" spans="1:11" hidden="1" x14ac:dyDescent="0.25">
      <c r="A229" s="2365" t="s">
        <v>74</v>
      </c>
      <c r="B229" s="2366"/>
      <c r="C229" s="2366"/>
      <c r="D229" s="519">
        <v>51</v>
      </c>
      <c r="E229" s="520">
        <v>55</v>
      </c>
      <c r="F229" s="520">
        <v>18</v>
      </c>
      <c r="G229" s="520">
        <v>20</v>
      </c>
      <c r="H229" s="520">
        <v>58</v>
      </c>
      <c r="I229" s="520">
        <v>15</v>
      </c>
      <c r="J229" s="773">
        <v>6</v>
      </c>
      <c r="K229" s="759">
        <f>SUM(D229:J229)</f>
        <v>223</v>
      </c>
    </row>
    <row r="230" spans="1:11" ht="15.75" hidden="1" thickBot="1" x14ac:dyDescent="0.3">
      <c r="A230" s="2367" t="s">
        <v>62</v>
      </c>
      <c r="B230" s="2368"/>
      <c r="C230" s="2368"/>
      <c r="D230" s="521">
        <v>1</v>
      </c>
      <c r="E230" s="412">
        <v>2</v>
      </c>
      <c r="F230" s="1524">
        <v>2</v>
      </c>
      <c r="G230" s="412">
        <v>1</v>
      </c>
      <c r="H230" s="412">
        <v>0</v>
      </c>
      <c r="I230" s="1524">
        <v>0</v>
      </c>
      <c r="J230" s="1524">
        <v>0</v>
      </c>
      <c r="K230" s="1525">
        <f>SUM(K228-K229)</f>
        <v>6</v>
      </c>
    </row>
    <row r="231" spans="1:11" hidden="1" x14ac:dyDescent="0.25">
      <c r="A231" s="4" t="s">
        <v>353</v>
      </c>
      <c r="B231" s="5"/>
      <c r="C231" s="6"/>
      <c r="D231" s="7"/>
      <c r="E231" s="8"/>
      <c r="F231" s="42"/>
      <c r="G231" s="7"/>
      <c r="H231" s="7"/>
      <c r="I231" s="7"/>
      <c r="J231" s="7"/>
      <c r="K231" s="7"/>
    </row>
    <row r="232" spans="1:11" hidden="1" x14ac:dyDescent="0.25">
      <c r="A232" s="4" t="s">
        <v>352</v>
      </c>
      <c r="B232" s="4"/>
      <c r="C232" s="6"/>
      <c r="D232" s="3"/>
      <c r="E232" s="7"/>
      <c r="F232" s="9"/>
      <c r="G232" s="3"/>
      <c r="H232" s="3"/>
      <c r="I232" s="3"/>
      <c r="J232" s="3"/>
      <c r="K232" s="3"/>
    </row>
    <row r="233" spans="1:11" ht="15.75" hidden="1" thickBot="1" x14ac:dyDescent="0.3">
      <c r="A233" s="4"/>
      <c r="B233" s="4"/>
      <c r="C233" s="6"/>
      <c r="D233" s="3"/>
      <c r="E233" s="7"/>
      <c r="F233" s="9"/>
      <c r="G233" s="3"/>
      <c r="H233" s="3"/>
      <c r="I233" s="3"/>
      <c r="J233" s="3"/>
      <c r="K233" s="3"/>
    </row>
    <row r="234" spans="1:11" ht="15.75" hidden="1" thickBot="1" x14ac:dyDescent="0.3">
      <c r="A234" s="2360" t="s">
        <v>607</v>
      </c>
      <c r="B234" s="2361"/>
      <c r="C234" s="2361"/>
      <c r="D234" s="2361"/>
      <c r="E234" s="2361"/>
      <c r="F234" s="2361"/>
      <c r="G234" s="2361"/>
      <c r="H234" s="2361"/>
      <c r="I234" s="2361"/>
      <c r="J234" s="2361"/>
      <c r="K234" s="2362"/>
    </row>
    <row r="235" spans="1:11" ht="15.75" hidden="1" thickBot="1" x14ac:dyDescent="0.3">
      <c r="A235" s="2376"/>
      <c r="B235" s="2377"/>
      <c r="C235" s="2378"/>
      <c r="D235" s="344" t="s">
        <v>634</v>
      </c>
      <c r="E235" s="343" t="s">
        <v>577</v>
      </c>
      <c r="F235" s="343" t="s">
        <v>578</v>
      </c>
      <c r="G235" s="343" t="s">
        <v>579</v>
      </c>
      <c r="H235" s="343" t="s">
        <v>580</v>
      </c>
      <c r="I235" s="343" t="s">
        <v>638</v>
      </c>
      <c r="J235" s="343" t="s">
        <v>59</v>
      </c>
      <c r="K235" s="194" t="s">
        <v>26</v>
      </c>
    </row>
    <row r="236" spans="1:11" hidden="1" x14ac:dyDescent="0.25">
      <c r="A236" s="2384" t="s">
        <v>60</v>
      </c>
      <c r="B236" s="2385"/>
      <c r="C236" s="2385"/>
      <c r="D236" s="1238">
        <v>345</v>
      </c>
      <c r="E236" s="1239">
        <v>337</v>
      </c>
      <c r="F236" s="1239">
        <v>113</v>
      </c>
      <c r="G236" s="1239">
        <v>116</v>
      </c>
      <c r="H236" s="1239">
        <v>379</v>
      </c>
      <c r="I236" s="1239">
        <v>90</v>
      </c>
      <c r="J236" s="1240">
        <v>26</v>
      </c>
      <c r="K236" s="1348">
        <f>SUM(D236:J236)</f>
        <v>1406</v>
      </c>
    </row>
    <row r="237" spans="1:11" ht="17.25" hidden="1" x14ac:dyDescent="0.25">
      <c r="A237" s="2365" t="s">
        <v>360</v>
      </c>
      <c r="B237" s="2386"/>
      <c r="C237" s="2386"/>
      <c r="D237" s="1241">
        <v>264</v>
      </c>
      <c r="E237" s="1242">
        <v>266</v>
      </c>
      <c r="F237" s="1242">
        <v>80</v>
      </c>
      <c r="G237" s="1242">
        <v>82</v>
      </c>
      <c r="H237" s="1242">
        <v>272</v>
      </c>
      <c r="I237" s="1242">
        <v>76</v>
      </c>
      <c r="J237" s="1243">
        <v>23</v>
      </c>
      <c r="K237" s="1349">
        <f>SUM(D237:J237)</f>
        <v>1063</v>
      </c>
    </row>
    <row r="238" spans="1:11" ht="15" hidden="1" customHeight="1" x14ac:dyDescent="0.25">
      <c r="A238" s="2387" t="s">
        <v>61</v>
      </c>
      <c r="B238" s="2388"/>
      <c r="C238" s="2388"/>
      <c r="D238" s="1241">
        <v>63</v>
      </c>
      <c r="E238" s="1242">
        <v>43</v>
      </c>
      <c r="F238" s="1242">
        <v>25</v>
      </c>
      <c r="G238" s="1242">
        <v>25</v>
      </c>
      <c r="H238" s="1242">
        <v>89</v>
      </c>
      <c r="I238" s="1242">
        <v>8</v>
      </c>
      <c r="J238" s="1243">
        <v>4</v>
      </c>
      <c r="K238" s="1349">
        <f>SUM(D238:J238)</f>
        <v>257</v>
      </c>
    </row>
    <row r="239" spans="1:11" ht="15.75" hidden="1" thickBot="1" x14ac:dyDescent="0.3">
      <c r="A239" s="2365" t="s">
        <v>359</v>
      </c>
      <c r="B239" s="2386"/>
      <c r="C239" s="2386"/>
      <c r="D239" s="1350">
        <f>SUM(D237:D238)</f>
        <v>327</v>
      </c>
      <c r="E239" s="1351">
        <f t="shared" ref="E239:J239" si="30">SUM(E237:E238)</f>
        <v>309</v>
      </c>
      <c r="F239" s="1351">
        <f t="shared" si="30"/>
        <v>105</v>
      </c>
      <c r="G239" s="1351">
        <f t="shared" si="30"/>
        <v>107</v>
      </c>
      <c r="H239" s="1351">
        <f t="shared" si="30"/>
        <v>361</v>
      </c>
      <c r="I239" s="1351">
        <f t="shared" si="30"/>
        <v>84</v>
      </c>
      <c r="J239" s="1352">
        <f t="shared" si="30"/>
        <v>27</v>
      </c>
      <c r="K239" s="1353">
        <f>K237+K238</f>
        <v>1320</v>
      </c>
    </row>
    <row r="240" spans="1:11" ht="18" hidden="1" customHeight="1" thickTop="1" thickBot="1" x14ac:dyDescent="0.3">
      <c r="A240" s="2389" t="s">
        <v>62</v>
      </c>
      <c r="B240" s="2390"/>
      <c r="C240" s="2390"/>
      <c r="D240" s="1247">
        <f t="shared" ref="D240:J240" si="31">D236-D239</f>
        <v>18</v>
      </c>
      <c r="E240" s="599">
        <f t="shared" si="31"/>
        <v>28</v>
      </c>
      <c r="F240" s="599">
        <f t="shared" si="31"/>
        <v>8</v>
      </c>
      <c r="G240" s="599">
        <f t="shared" si="31"/>
        <v>9</v>
      </c>
      <c r="H240" s="599">
        <f t="shared" si="31"/>
        <v>18</v>
      </c>
      <c r="I240" s="599">
        <f t="shared" si="31"/>
        <v>6</v>
      </c>
      <c r="J240" s="600">
        <f t="shared" si="31"/>
        <v>-1</v>
      </c>
      <c r="K240" s="601">
        <f>K236-K239</f>
        <v>86</v>
      </c>
    </row>
    <row r="241" spans="1:11" ht="7.5" hidden="1" customHeight="1" x14ac:dyDescent="0.25">
      <c r="A241" s="149"/>
      <c r="B241" s="150"/>
      <c r="C241" s="150"/>
      <c r="D241" s="146"/>
      <c r="E241" s="146"/>
      <c r="F241" s="146"/>
      <c r="G241" s="146"/>
      <c r="H241" s="146"/>
      <c r="I241" s="146"/>
      <c r="J241" s="146"/>
      <c r="K241" s="147"/>
    </row>
    <row r="242" spans="1:11" ht="15.75" hidden="1" thickBot="1" x14ac:dyDescent="0.3">
      <c r="A242" s="2391" t="s">
        <v>63</v>
      </c>
      <c r="B242" s="2391"/>
      <c r="C242" s="2391"/>
      <c r="D242" s="2391"/>
      <c r="E242" s="2391"/>
      <c r="F242" s="2391"/>
      <c r="G242" s="2391"/>
      <c r="H242" s="2391"/>
      <c r="I242" s="2391"/>
      <c r="J242" s="2391"/>
      <c r="K242" s="2392"/>
    </row>
    <row r="243" spans="1:11" ht="15.75" hidden="1" thickBot="1" x14ac:dyDescent="0.3">
      <c r="A243" s="2360" t="s">
        <v>697</v>
      </c>
      <c r="B243" s="2361"/>
      <c r="C243" s="2361"/>
      <c r="D243" s="2361"/>
      <c r="E243" s="2361"/>
      <c r="F243" s="2361"/>
      <c r="G243" s="2361"/>
      <c r="H243" s="2361"/>
      <c r="I243" s="2361"/>
      <c r="J243" s="2361"/>
      <c r="K243" s="2362"/>
    </row>
    <row r="244" spans="1:11" ht="15.75" hidden="1" thickBot="1" x14ac:dyDescent="0.3">
      <c r="A244" s="2376"/>
      <c r="B244" s="2377"/>
      <c r="C244" s="2378"/>
      <c r="D244" s="344" t="s">
        <v>634</v>
      </c>
      <c r="E244" s="343" t="s">
        <v>577</v>
      </c>
      <c r="F244" s="343" t="s">
        <v>578</v>
      </c>
      <c r="G244" s="343" t="s">
        <v>579</v>
      </c>
      <c r="H244" s="343" t="s">
        <v>580</v>
      </c>
      <c r="I244" s="193" t="s">
        <v>637</v>
      </c>
      <c r="J244" s="193" t="s">
        <v>59</v>
      </c>
      <c r="K244" s="194" t="s">
        <v>26</v>
      </c>
    </row>
    <row r="245" spans="1:11" ht="15" hidden="1" customHeight="1" x14ac:dyDescent="0.25">
      <c r="A245" s="151"/>
      <c r="B245" s="2369" t="s">
        <v>65</v>
      </c>
      <c r="C245" s="2370"/>
      <c r="D245" s="1354">
        <v>95</v>
      </c>
      <c r="E245" s="1354">
        <v>57</v>
      </c>
      <c r="F245" s="1354">
        <v>31</v>
      </c>
      <c r="G245" s="1354">
        <v>30</v>
      </c>
      <c r="H245" s="1354">
        <v>97</v>
      </c>
      <c r="I245" s="1354">
        <v>12</v>
      </c>
      <c r="J245" s="1355">
        <v>3</v>
      </c>
      <c r="K245" s="1221">
        <f>SUM(D245:J245)</f>
        <v>325</v>
      </c>
    </row>
    <row r="246" spans="1:11" ht="15" hidden="1" customHeight="1" x14ac:dyDescent="0.25">
      <c r="A246" s="152"/>
      <c r="B246" s="2371" t="s">
        <v>254</v>
      </c>
      <c r="C246" s="2372"/>
      <c r="D246" s="1354">
        <v>0</v>
      </c>
      <c r="E246" s="1354">
        <v>0</v>
      </c>
      <c r="F246" s="1354">
        <v>0</v>
      </c>
      <c r="G246" s="1354">
        <v>0</v>
      </c>
      <c r="H246" s="1354">
        <v>0</v>
      </c>
      <c r="I246" s="1354">
        <v>0</v>
      </c>
      <c r="J246" s="1355">
        <v>0</v>
      </c>
      <c r="K246" s="1232">
        <f>SUM(D246:I246)</f>
        <v>0</v>
      </c>
    </row>
    <row r="247" spans="1:11" ht="15" hidden="1" customHeight="1" x14ac:dyDescent="0.25">
      <c r="A247" s="2373" t="s">
        <v>255</v>
      </c>
      <c r="B247" s="2371"/>
      <c r="C247" s="2372"/>
      <c r="D247" s="1354">
        <v>2</v>
      </c>
      <c r="E247" s="1354">
        <v>2</v>
      </c>
      <c r="F247" s="1354">
        <v>1</v>
      </c>
      <c r="G247" s="1354">
        <v>1</v>
      </c>
      <c r="H247" s="1354">
        <v>1</v>
      </c>
      <c r="I247" s="1354">
        <v>0</v>
      </c>
      <c r="J247" s="1355">
        <v>0</v>
      </c>
      <c r="K247" s="1232">
        <f>SUM(D247:I247)</f>
        <v>7</v>
      </c>
    </row>
    <row r="248" spans="1:11" ht="15" hidden="1" customHeight="1" x14ac:dyDescent="0.25">
      <c r="A248" s="2373" t="s">
        <v>358</v>
      </c>
      <c r="B248" s="2371"/>
      <c r="C248" s="2372"/>
      <c r="D248" s="1354">
        <v>0</v>
      </c>
      <c r="E248" s="1354">
        <v>0</v>
      </c>
      <c r="F248" s="1354">
        <v>0</v>
      </c>
      <c r="G248" s="1354">
        <v>0</v>
      </c>
      <c r="H248" s="1354">
        <v>0</v>
      </c>
      <c r="I248" s="1354">
        <v>0</v>
      </c>
      <c r="J248" s="1355">
        <v>0</v>
      </c>
      <c r="K248" s="1232">
        <f>SUM(D248:J248)</f>
        <v>0</v>
      </c>
    </row>
    <row r="249" spans="1:11" ht="15.75" hidden="1" thickBot="1" x14ac:dyDescent="0.3">
      <c r="A249" s="2379" t="s">
        <v>66</v>
      </c>
      <c r="B249" s="2380"/>
      <c r="C249" s="2381"/>
      <c r="D249" s="1226">
        <v>0</v>
      </c>
      <c r="E249" s="1227">
        <v>0</v>
      </c>
      <c r="F249" s="1227">
        <v>0</v>
      </c>
      <c r="G249" s="1227">
        <v>0</v>
      </c>
      <c r="H249" s="1227">
        <v>0</v>
      </c>
      <c r="I249" s="1227">
        <v>0</v>
      </c>
      <c r="J249" s="1228">
        <v>0</v>
      </c>
      <c r="K249" s="1229">
        <f>SUM(D249:J249)</f>
        <v>0</v>
      </c>
    </row>
    <row r="250" spans="1:11" ht="16.5" hidden="1" customHeight="1" thickTop="1" thickBot="1" x14ac:dyDescent="0.3">
      <c r="A250" s="195"/>
      <c r="B250" s="2382" t="s">
        <v>67</v>
      </c>
      <c r="C250" s="2383"/>
      <c r="D250" s="1233">
        <f t="shared" ref="D250:K250" si="32">SUM(D245:D249)</f>
        <v>97</v>
      </c>
      <c r="E250" s="843">
        <f t="shared" si="32"/>
        <v>59</v>
      </c>
      <c r="F250" s="843">
        <f t="shared" si="32"/>
        <v>32</v>
      </c>
      <c r="G250" s="843">
        <f t="shared" si="32"/>
        <v>31</v>
      </c>
      <c r="H250" s="843">
        <f t="shared" si="32"/>
        <v>98</v>
      </c>
      <c r="I250" s="843">
        <f t="shared" si="32"/>
        <v>12</v>
      </c>
      <c r="J250" s="1234">
        <f t="shared" si="32"/>
        <v>3</v>
      </c>
      <c r="K250" s="1235">
        <f t="shared" si="32"/>
        <v>332</v>
      </c>
    </row>
    <row r="251" spans="1:11" ht="7.5" hidden="1" customHeight="1" thickBot="1" x14ac:dyDescent="0.3">
      <c r="A251" s="149"/>
      <c r="B251" s="150"/>
      <c r="C251" s="150"/>
      <c r="D251" s="146"/>
      <c r="E251" s="146"/>
      <c r="F251" s="146"/>
      <c r="G251" s="146"/>
      <c r="H251" s="146"/>
      <c r="I251" s="146"/>
      <c r="J251" s="146"/>
      <c r="K251" s="147"/>
    </row>
    <row r="252" spans="1:11" ht="15.75" hidden="1" thickBot="1" x14ac:dyDescent="0.3">
      <c r="A252" s="2357" t="s">
        <v>68</v>
      </c>
      <c r="B252" s="2358"/>
      <c r="C252" s="2358"/>
      <c r="D252" s="2358"/>
      <c r="E252" s="2358"/>
      <c r="F252" s="2358"/>
      <c r="G252" s="2358"/>
      <c r="H252" s="2358"/>
      <c r="I252" s="2358"/>
      <c r="J252" s="2358"/>
      <c r="K252" s="2359"/>
    </row>
    <row r="253" spans="1:11" ht="15.75" hidden="1" thickBot="1" x14ac:dyDescent="0.3">
      <c r="A253" s="2360" t="s">
        <v>697</v>
      </c>
      <c r="B253" s="2361"/>
      <c r="C253" s="2361"/>
      <c r="D253" s="2361"/>
      <c r="E253" s="2361"/>
      <c r="F253" s="2361"/>
      <c r="G253" s="2361"/>
      <c r="H253" s="2361"/>
      <c r="I253" s="2361"/>
      <c r="J253" s="2361"/>
      <c r="K253" s="2362"/>
    </row>
    <row r="254" spans="1:11" ht="15.75" hidden="1" thickBot="1" x14ac:dyDescent="0.3">
      <c r="A254" s="2350"/>
      <c r="B254" s="2351"/>
      <c r="C254" s="2352"/>
      <c r="D254" s="344" t="s">
        <v>634</v>
      </c>
      <c r="E254" s="343" t="s">
        <v>577</v>
      </c>
      <c r="F254" s="343" t="s">
        <v>578</v>
      </c>
      <c r="G254" s="343" t="s">
        <v>579</v>
      </c>
      <c r="H254" s="343" t="s">
        <v>580</v>
      </c>
      <c r="I254" s="193" t="s">
        <v>637</v>
      </c>
      <c r="J254" s="193" t="s">
        <v>59</v>
      </c>
      <c r="K254" s="194" t="s">
        <v>26</v>
      </c>
    </row>
    <row r="255" spans="1:11" ht="15" hidden="1" customHeight="1" x14ac:dyDescent="0.25">
      <c r="A255" s="1263"/>
      <c r="B255" s="2369" t="s">
        <v>69</v>
      </c>
      <c r="C255" s="2370"/>
      <c r="D255" s="1356">
        <v>60</v>
      </c>
      <c r="E255" s="1357">
        <v>52</v>
      </c>
      <c r="F255" s="1357">
        <v>23</v>
      </c>
      <c r="G255" s="1357">
        <v>12</v>
      </c>
      <c r="H255" s="1357">
        <v>61</v>
      </c>
      <c r="I255" s="1357">
        <v>9</v>
      </c>
      <c r="J255" s="1358">
        <v>2</v>
      </c>
      <c r="K255" s="1221">
        <f>SUM(D255:J255)</f>
        <v>219</v>
      </c>
    </row>
    <row r="256" spans="1:11" ht="15" hidden="1" customHeight="1" x14ac:dyDescent="0.25">
      <c r="A256" s="154"/>
      <c r="B256" s="2371" t="s">
        <v>70</v>
      </c>
      <c r="C256" s="2372"/>
      <c r="D256" s="1359">
        <v>2</v>
      </c>
      <c r="E256" s="1354">
        <v>1</v>
      </c>
      <c r="F256" s="1354">
        <v>3</v>
      </c>
      <c r="G256" s="1354">
        <v>0</v>
      </c>
      <c r="H256" s="1354">
        <v>7</v>
      </c>
      <c r="I256" s="1354">
        <v>0</v>
      </c>
      <c r="J256" s="1355">
        <v>1</v>
      </c>
      <c r="K256" s="1225">
        <f>SUM(D256:J256)</f>
        <v>14</v>
      </c>
    </row>
    <row r="257" spans="1:11" ht="15" hidden="1" customHeight="1" x14ac:dyDescent="0.25">
      <c r="A257" s="2373" t="s">
        <v>357</v>
      </c>
      <c r="B257" s="2371"/>
      <c r="C257" s="2372"/>
      <c r="D257" s="1359">
        <v>0</v>
      </c>
      <c r="E257" s="1354">
        <v>0</v>
      </c>
      <c r="F257" s="1354">
        <v>0</v>
      </c>
      <c r="G257" s="1354">
        <v>0</v>
      </c>
      <c r="H257" s="1354">
        <v>0</v>
      </c>
      <c r="I257" s="1354">
        <v>0</v>
      </c>
      <c r="J257" s="1355">
        <v>0</v>
      </c>
      <c r="K257" s="1225">
        <f>SUM(D257:J257)</f>
        <v>0</v>
      </c>
    </row>
    <row r="258" spans="1:11" ht="15" hidden="1" customHeight="1" x14ac:dyDescent="0.25">
      <c r="A258" s="154"/>
      <c r="B258" s="2371" t="s">
        <v>356</v>
      </c>
      <c r="C258" s="2372"/>
      <c r="D258" s="1359">
        <v>0</v>
      </c>
      <c r="E258" s="1354">
        <v>0</v>
      </c>
      <c r="F258" s="1354">
        <v>0</v>
      </c>
      <c r="G258" s="1354">
        <v>0</v>
      </c>
      <c r="H258" s="1354">
        <v>0</v>
      </c>
      <c r="I258" s="1354">
        <v>0</v>
      </c>
      <c r="J258" s="1355">
        <v>0</v>
      </c>
      <c r="K258" s="1225">
        <f>SUM(D258:J258)</f>
        <v>0</v>
      </c>
    </row>
    <row r="259" spans="1:11" ht="15.75" hidden="1" customHeight="1" thickBot="1" x14ac:dyDescent="0.3">
      <c r="A259" s="154"/>
      <c r="B259" s="2371" t="s">
        <v>355</v>
      </c>
      <c r="C259" s="2372"/>
      <c r="D259" s="1360">
        <v>0</v>
      </c>
      <c r="E259" s="1361">
        <v>0</v>
      </c>
      <c r="F259" s="1361">
        <v>0</v>
      </c>
      <c r="G259" s="1361">
        <v>0</v>
      </c>
      <c r="H259" s="1361">
        <v>0</v>
      </c>
      <c r="I259" s="1361">
        <v>0</v>
      </c>
      <c r="J259" s="1362">
        <v>0</v>
      </c>
      <c r="K259" s="1229">
        <f>SUM(D259:J259)</f>
        <v>0</v>
      </c>
    </row>
    <row r="260" spans="1:11" ht="16.5" hidden="1" customHeight="1" thickTop="1" thickBot="1" x14ac:dyDescent="0.3">
      <c r="A260" s="1264"/>
      <c r="B260" s="2374" t="s">
        <v>71</v>
      </c>
      <c r="C260" s="2375"/>
      <c r="D260" s="1230">
        <f t="shared" ref="D260:K260" si="33">SUM(D255:D259)</f>
        <v>62</v>
      </c>
      <c r="E260" s="1231">
        <f t="shared" si="33"/>
        <v>53</v>
      </c>
      <c r="F260" s="1231">
        <f t="shared" si="33"/>
        <v>26</v>
      </c>
      <c r="G260" s="1231">
        <f t="shared" si="33"/>
        <v>12</v>
      </c>
      <c r="H260" s="1231">
        <f t="shared" si="33"/>
        <v>68</v>
      </c>
      <c r="I260" s="1231">
        <f t="shared" si="33"/>
        <v>9</v>
      </c>
      <c r="J260" s="1363">
        <f t="shared" si="33"/>
        <v>3</v>
      </c>
      <c r="K260" s="1364">
        <f t="shared" si="33"/>
        <v>233</v>
      </c>
    </row>
    <row r="261" spans="1:11" ht="7.5" hidden="1" customHeight="1" thickBot="1" x14ac:dyDescent="0.3">
      <c r="A261" s="149"/>
      <c r="B261" s="150"/>
      <c r="C261" s="150"/>
      <c r="D261" s="146"/>
      <c r="E261" s="146"/>
      <c r="F261" s="146"/>
      <c r="G261" s="146"/>
      <c r="H261" s="146"/>
      <c r="I261" s="146"/>
      <c r="J261" s="146"/>
      <c r="K261" s="148"/>
    </row>
    <row r="262" spans="1:11" ht="15.75" hidden="1" thickBot="1" x14ac:dyDescent="0.3">
      <c r="A262" s="2357" t="s">
        <v>477</v>
      </c>
      <c r="B262" s="2358"/>
      <c r="C262" s="2358"/>
      <c r="D262" s="2358"/>
      <c r="E262" s="2358"/>
      <c r="F262" s="2358"/>
      <c r="G262" s="2358"/>
      <c r="H262" s="2358"/>
      <c r="I262" s="2358"/>
      <c r="J262" s="2358"/>
      <c r="K262" s="2359"/>
    </row>
    <row r="263" spans="1:11" ht="15.75" hidden="1" thickBot="1" x14ac:dyDescent="0.3">
      <c r="A263" s="2360" t="s">
        <v>607</v>
      </c>
      <c r="B263" s="2361"/>
      <c r="C263" s="2361"/>
      <c r="D263" s="2361"/>
      <c r="E263" s="2361"/>
      <c r="F263" s="2361"/>
      <c r="G263" s="2361"/>
      <c r="H263" s="2361"/>
      <c r="I263" s="2361"/>
      <c r="J263" s="2361"/>
      <c r="K263" s="2362"/>
    </row>
    <row r="264" spans="1:11" ht="15.75" hidden="1" thickBot="1" x14ac:dyDescent="0.3">
      <c r="A264" s="2350"/>
      <c r="B264" s="2351"/>
      <c r="C264" s="2352"/>
      <c r="D264" s="344" t="s">
        <v>634</v>
      </c>
      <c r="E264" s="343" t="s">
        <v>577</v>
      </c>
      <c r="F264" s="343" t="s">
        <v>578</v>
      </c>
      <c r="G264" s="343" t="s">
        <v>579</v>
      </c>
      <c r="H264" s="343" t="s">
        <v>580</v>
      </c>
      <c r="I264" s="193" t="s">
        <v>637</v>
      </c>
      <c r="J264" s="765" t="s">
        <v>59</v>
      </c>
      <c r="K264" s="768" t="s">
        <v>26</v>
      </c>
    </row>
    <row r="265" spans="1:11" hidden="1" x14ac:dyDescent="0.25">
      <c r="A265" s="2353" t="s">
        <v>72</v>
      </c>
      <c r="B265" s="2354"/>
      <c r="C265" s="2354"/>
      <c r="D265" s="1210">
        <f t="shared" ref="D265:K265" si="34">1-D266</f>
        <v>0.62079510703363916</v>
      </c>
      <c r="E265" s="1211">
        <f t="shared" si="34"/>
        <v>0.65695792880258908</v>
      </c>
      <c r="F265" s="1211">
        <f t="shared" si="34"/>
        <v>0.50476190476190474</v>
      </c>
      <c r="G265" s="1211">
        <f t="shared" si="34"/>
        <v>0.77570093457943923</v>
      </c>
      <c r="H265" s="1211">
        <f t="shared" si="34"/>
        <v>0.62326869806094187</v>
      </c>
      <c r="I265" s="1211">
        <f t="shared" si="34"/>
        <v>0.7857142857142857</v>
      </c>
      <c r="J265" s="1212">
        <f t="shared" si="34"/>
        <v>0.77777777777777779</v>
      </c>
      <c r="K265" s="1365">
        <f t="shared" si="34"/>
        <v>0.64696969696969697</v>
      </c>
    </row>
    <row r="266" spans="1:11" ht="18" hidden="1" thickBot="1" x14ac:dyDescent="0.3">
      <c r="A266" s="2355" t="s">
        <v>354</v>
      </c>
      <c r="B266" s="2356"/>
      <c r="C266" s="2356"/>
      <c r="D266" s="1214">
        <f t="shared" ref="D266:K266" si="35">D260/D239*2</f>
        <v>0.37920489296636084</v>
      </c>
      <c r="E266" s="1215">
        <f t="shared" si="35"/>
        <v>0.34304207119741098</v>
      </c>
      <c r="F266" s="1215">
        <f t="shared" si="35"/>
        <v>0.49523809523809526</v>
      </c>
      <c r="G266" s="1215">
        <f t="shared" si="35"/>
        <v>0.22429906542056074</v>
      </c>
      <c r="H266" s="1215">
        <f t="shared" si="35"/>
        <v>0.37673130193905818</v>
      </c>
      <c r="I266" s="1215">
        <f t="shared" si="35"/>
        <v>0.21428571428571427</v>
      </c>
      <c r="J266" s="1216">
        <f t="shared" si="35"/>
        <v>0.22222222222222221</v>
      </c>
      <c r="K266" s="1366">
        <f t="shared" si="35"/>
        <v>0.35303030303030303</v>
      </c>
    </row>
    <row r="267" spans="1:11" ht="15.75" hidden="1" x14ac:dyDescent="0.25">
      <c r="A267" s="2" t="s">
        <v>642</v>
      </c>
      <c r="B267" s="144"/>
      <c r="C267" s="143"/>
      <c r="D267" s="143"/>
      <c r="E267" s="143"/>
      <c r="F267" s="143"/>
      <c r="G267" s="143"/>
      <c r="H267" s="143"/>
      <c r="I267" s="143"/>
      <c r="J267" s="143"/>
      <c r="K267" s="143"/>
    </row>
    <row r="268" spans="1:11" ht="15.75" hidden="1" x14ac:dyDescent="0.25">
      <c r="A268" s="2" t="s">
        <v>421</v>
      </c>
      <c r="B268" s="143"/>
      <c r="C268" s="143"/>
      <c r="D268" s="143"/>
      <c r="E268" s="143"/>
      <c r="F268" s="143"/>
      <c r="G268" s="143"/>
      <c r="H268" s="143"/>
      <c r="I268" s="143"/>
      <c r="J268" s="143"/>
      <c r="K268" s="143"/>
    </row>
    <row r="269" spans="1:11" ht="15.75" hidden="1" x14ac:dyDescent="0.25">
      <c r="A269" s="2" t="s">
        <v>422</v>
      </c>
      <c r="B269" s="143"/>
      <c r="C269" s="143"/>
      <c r="D269" s="143"/>
      <c r="E269" s="143"/>
      <c r="F269" s="143"/>
      <c r="G269" s="143"/>
      <c r="H269" s="143"/>
      <c r="I269" s="143"/>
      <c r="J269" s="143"/>
      <c r="K269" s="143"/>
    </row>
    <row r="270" spans="1:11" ht="9.75" hidden="1" customHeight="1" thickBot="1" x14ac:dyDescent="0.3">
      <c r="A270" s="145"/>
      <c r="B270" s="145"/>
      <c r="C270" s="145"/>
      <c r="D270" s="142"/>
      <c r="E270" s="142"/>
      <c r="F270" s="142"/>
      <c r="G270" s="142"/>
      <c r="H270" s="142"/>
      <c r="I270" s="142"/>
      <c r="J270" s="142"/>
      <c r="K270" s="145"/>
    </row>
    <row r="271" spans="1:11" ht="15.75" hidden="1" thickBot="1" x14ac:dyDescent="0.3">
      <c r="A271" s="2357" t="s">
        <v>73</v>
      </c>
      <c r="B271" s="2358"/>
      <c r="C271" s="2358"/>
      <c r="D271" s="2358"/>
      <c r="E271" s="2358"/>
      <c r="F271" s="2358"/>
      <c r="G271" s="2358"/>
      <c r="H271" s="2358"/>
      <c r="I271" s="2358"/>
      <c r="J271" s="2358"/>
      <c r="K271" s="2359"/>
    </row>
    <row r="272" spans="1:11" ht="15.75" hidden="1" thickBot="1" x14ac:dyDescent="0.3">
      <c r="A272" s="2360" t="s">
        <v>607</v>
      </c>
      <c r="B272" s="2361"/>
      <c r="C272" s="2361"/>
      <c r="D272" s="2361"/>
      <c r="E272" s="2361"/>
      <c r="F272" s="2361"/>
      <c r="G272" s="2361"/>
      <c r="H272" s="2361"/>
      <c r="I272" s="2361"/>
      <c r="J272" s="2361"/>
      <c r="K272" s="2362"/>
    </row>
    <row r="273" spans="1:11" ht="15.75" hidden="1" thickBot="1" x14ac:dyDescent="0.3">
      <c r="A273" s="2350"/>
      <c r="B273" s="2351"/>
      <c r="C273" s="2352"/>
      <c r="D273" s="344" t="s">
        <v>634</v>
      </c>
      <c r="E273" s="343" t="s">
        <v>577</v>
      </c>
      <c r="F273" s="343" t="s">
        <v>578</v>
      </c>
      <c r="G273" s="343" t="s">
        <v>579</v>
      </c>
      <c r="H273" s="343" t="s">
        <v>580</v>
      </c>
      <c r="I273" s="193" t="s">
        <v>637</v>
      </c>
      <c r="J273" s="771" t="s">
        <v>59</v>
      </c>
      <c r="K273" s="775" t="s">
        <v>26</v>
      </c>
    </row>
    <row r="274" spans="1:11" hidden="1" x14ac:dyDescent="0.25">
      <c r="A274" s="2363" t="s">
        <v>60</v>
      </c>
      <c r="B274" s="2364"/>
      <c r="C274" s="2364"/>
      <c r="D274" s="1367">
        <v>52</v>
      </c>
      <c r="E274" s="1368">
        <v>57</v>
      </c>
      <c r="F274" s="1368">
        <v>20</v>
      </c>
      <c r="G274" s="1368">
        <v>21</v>
      </c>
      <c r="H274" s="1368">
        <v>58</v>
      </c>
      <c r="I274" s="1368">
        <v>15</v>
      </c>
      <c r="J274" s="1369">
        <v>6</v>
      </c>
      <c r="K274" s="1370">
        <f>SUM(D274:J274)</f>
        <v>229</v>
      </c>
    </row>
    <row r="275" spans="1:11" ht="15.75" hidden="1" thickBot="1" x14ac:dyDescent="0.3">
      <c r="A275" s="2365" t="s">
        <v>74</v>
      </c>
      <c r="B275" s="2366"/>
      <c r="C275" s="2366"/>
      <c r="D275" s="1371">
        <v>50</v>
      </c>
      <c r="E275" s="1372">
        <v>56</v>
      </c>
      <c r="F275" s="1372">
        <v>20</v>
      </c>
      <c r="G275" s="1372">
        <v>20</v>
      </c>
      <c r="H275" s="1372">
        <v>58</v>
      </c>
      <c r="I275" s="1372">
        <v>15</v>
      </c>
      <c r="J275" s="1373">
        <v>6</v>
      </c>
      <c r="K275" s="1229">
        <f>SUM(D275:J275)</f>
        <v>225</v>
      </c>
    </row>
    <row r="276" spans="1:11" ht="16.5" hidden="1" thickTop="1" thickBot="1" x14ac:dyDescent="0.3">
      <c r="A276" s="2367" t="s">
        <v>62</v>
      </c>
      <c r="B276" s="2368"/>
      <c r="C276" s="2368"/>
      <c r="D276" s="1374">
        <v>2</v>
      </c>
      <c r="E276" s="1375">
        <v>1</v>
      </c>
      <c r="F276" s="1375">
        <v>0</v>
      </c>
      <c r="G276" s="1375">
        <v>1</v>
      </c>
      <c r="H276" s="1375">
        <v>0</v>
      </c>
      <c r="I276" s="1375">
        <v>0</v>
      </c>
      <c r="J276" s="1376">
        <v>0</v>
      </c>
      <c r="K276" s="1364">
        <f>SUM(K274-K275)</f>
        <v>4</v>
      </c>
    </row>
    <row r="277" spans="1:11" hidden="1" x14ac:dyDescent="0.25">
      <c r="A277" s="1280" t="s">
        <v>353</v>
      </c>
      <c r="B277" s="1281"/>
      <c r="C277" s="1282"/>
      <c r="D277" s="1283"/>
      <c r="E277" s="1284"/>
      <c r="F277" s="42"/>
      <c r="G277" s="7"/>
      <c r="H277" s="7"/>
      <c r="I277" s="7"/>
      <c r="J277" s="7"/>
      <c r="K277" s="7"/>
    </row>
    <row r="278" spans="1:11" hidden="1" x14ac:dyDescent="0.25">
      <c r="A278" s="1280" t="s">
        <v>352</v>
      </c>
      <c r="B278" s="1280"/>
      <c r="C278" s="1282"/>
      <c r="D278" s="1285"/>
      <c r="E278" s="1283"/>
      <c r="F278" s="9"/>
      <c r="G278" s="3"/>
      <c r="H278" s="3"/>
      <c r="I278" s="3"/>
      <c r="J278" s="3"/>
      <c r="K278" s="3"/>
    </row>
    <row r="279" spans="1:11" ht="16.5" hidden="1" customHeight="1" x14ac:dyDescent="0.25">
      <c r="A279" s="4"/>
      <c r="B279" s="4"/>
      <c r="C279" s="6"/>
      <c r="D279" s="3"/>
      <c r="E279" s="7"/>
      <c r="F279" s="9"/>
      <c r="G279" s="3"/>
      <c r="H279" s="3"/>
      <c r="I279" s="3"/>
      <c r="J279" s="3"/>
      <c r="K279" s="3"/>
    </row>
    <row r="280" spans="1:11" s="184" customFormat="1" ht="26.25" hidden="1" customHeight="1" thickBot="1" x14ac:dyDescent="0.4">
      <c r="A280" s="2393" t="s">
        <v>474</v>
      </c>
      <c r="B280" s="2393"/>
      <c r="C280" s="2393"/>
      <c r="D280" s="2393"/>
      <c r="E280" s="2393"/>
      <c r="F280" s="2393"/>
      <c r="G280" s="2393"/>
      <c r="H280" s="2393"/>
      <c r="I280" s="2393"/>
      <c r="J280" s="2393"/>
      <c r="K280" s="2394"/>
    </row>
    <row r="281" spans="1:11" ht="15.75" hidden="1" thickBot="1" x14ac:dyDescent="0.3">
      <c r="A281" s="2360" t="s">
        <v>694</v>
      </c>
      <c r="B281" s="2361"/>
      <c r="C281" s="2361"/>
      <c r="D281" s="2361"/>
      <c r="E281" s="2361"/>
      <c r="F281" s="2361"/>
      <c r="G281" s="2361"/>
      <c r="H281" s="2361"/>
      <c r="I281" s="2361"/>
      <c r="J281" s="2361"/>
      <c r="K281" s="2362"/>
    </row>
    <row r="282" spans="1:11" ht="18" hidden="1" thickBot="1" x14ac:dyDescent="0.3">
      <c r="A282" s="2376"/>
      <c r="B282" s="2377"/>
      <c r="C282" s="2378"/>
      <c r="D282" s="344" t="s">
        <v>583</v>
      </c>
      <c r="E282" s="343" t="s">
        <v>577</v>
      </c>
      <c r="F282" s="343" t="s">
        <v>578</v>
      </c>
      <c r="G282" s="343" t="s">
        <v>579</v>
      </c>
      <c r="H282" s="343" t="s">
        <v>580</v>
      </c>
      <c r="I282" s="343" t="s">
        <v>361</v>
      </c>
      <c r="J282" s="343" t="s">
        <v>59</v>
      </c>
      <c r="K282" s="194" t="s">
        <v>26</v>
      </c>
    </row>
    <row r="283" spans="1:11" hidden="1" x14ac:dyDescent="0.25">
      <c r="A283" s="2384" t="s">
        <v>60</v>
      </c>
      <c r="B283" s="2385"/>
      <c r="C283" s="2385"/>
      <c r="D283" s="1238">
        <v>344</v>
      </c>
      <c r="E283" s="1239">
        <v>337</v>
      </c>
      <c r="F283" s="1239">
        <v>113</v>
      </c>
      <c r="G283" s="1239">
        <v>116</v>
      </c>
      <c r="H283" s="1239">
        <v>381</v>
      </c>
      <c r="I283" s="1239">
        <v>89</v>
      </c>
      <c r="J283" s="1240">
        <v>26</v>
      </c>
      <c r="K283" s="542">
        <f>SUM(D283:J283)</f>
        <v>1406</v>
      </c>
    </row>
    <row r="284" spans="1:11" ht="17.25" hidden="1" x14ac:dyDescent="0.25">
      <c r="A284" s="2365" t="s">
        <v>360</v>
      </c>
      <c r="B284" s="2386"/>
      <c r="C284" s="2386"/>
      <c r="D284" s="1241">
        <v>260</v>
      </c>
      <c r="E284" s="1242">
        <v>269</v>
      </c>
      <c r="F284" s="1242">
        <v>82</v>
      </c>
      <c r="G284" s="1242">
        <v>87</v>
      </c>
      <c r="H284" s="1242">
        <v>262</v>
      </c>
      <c r="I284" s="1242">
        <v>79</v>
      </c>
      <c r="J284" s="1243">
        <v>23</v>
      </c>
      <c r="K284" s="546">
        <f>SUM(D284:J284)</f>
        <v>1062</v>
      </c>
    </row>
    <row r="285" spans="1:11" ht="15" hidden="1" customHeight="1" x14ac:dyDescent="0.25">
      <c r="A285" s="2387" t="s">
        <v>61</v>
      </c>
      <c r="B285" s="2388"/>
      <c r="C285" s="2388"/>
      <c r="D285" s="1241">
        <v>79</v>
      </c>
      <c r="E285" s="1242">
        <v>48</v>
      </c>
      <c r="F285" s="1242">
        <v>20</v>
      </c>
      <c r="G285" s="1242">
        <v>16</v>
      </c>
      <c r="H285" s="1242">
        <v>88</v>
      </c>
      <c r="I285" s="1242">
        <v>7</v>
      </c>
      <c r="J285" s="1243">
        <v>1</v>
      </c>
      <c r="K285" s="546">
        <f>SUM(D285:J285)</f>
        <v>259</v>
      </c>
    </row>
    <row r="286" spans="1:11" ht="15.75" hidden="1" thickBot="1" x14ac:dyDescent="0.3">
      <c r="A286" s="2397" t="s">
        <v>359</v>
      </c>
      <c r="B286" s="2398"/>
      <c r="C286" s="2399"/>
      <c r="D286" s="1244">
        <f>SUM(D284:D285)</f>
        <v>339</v>
      </c>
      <c r="E286" s="1245">
        <f t="shared" ref="E286:J286" si="36">SUM(E284:E285)</f>
        <v>317</v>
      </c>
      <c r="F286" s="1245">
        <f t="shared" si="36"/>
        <v>102</v>
      </c>
      <c r="G286" s="1245">
        <f t="shared" si="36"/>
        <v>103</v>
      </c>
      <c r="H286" s="1245">
        <f t="shared" si="36"/>
        <v>350</v>
      </c>
      <c r="I286" s="1245">
        <f t="shared" si="36"/>
        <v>86</v>
      </c>
      <c r="J286" s="1246">
        <f t="shared" si="36"/>
        <v>24</v>
      </c>
      <c r="K286" s="550">
        <f>K284+K285</f>
        <v>1321</v>
      </c>
    </row>
    <row r="287" spans="1:11" ht="18" hidden="1" customHeight="1" thickTop="1" thickBot="1" x14ac:dyDescent="0.3">
      <c r="A287" s="2400" t="s">
        <v>62</v>
      </c>
      <c r="B287" s="2401"/>
      <c r="C287" s="2401"/>
      <c r="D287" s="1247">
        <f t="shared" ref="D287:K287" si="37">D283-D286</f>
        <v>5</v>
      </c>
      <c r="E287" s="599">
        <f t="shared" si="37"/>
        <v>20</v>
      </c>
      <c r="F287" s="599">
        <f t="shared" si="37"/>
        <v>11</v>
      </c>
      <c r="G287" s="599">
        <f t="shared" si="37"/>
        <v>13</v>
      </c>
      <c r="H287" s="599">
        <f t="shared" si="37"/>
        <v>31</v>
      </c>
      <c r="I287" s="599">
        <f t="shared" si="37"/>
        <v>3</v>
      </c>
      <c r="J287" s="600">
        <f t="shared" si="37"/>
        <v>2</v>
      </c>
      <c r="K287" s="601">
        <f t="shared" si="37"/>
        <v>85</v>
      </c>
    </row>
    <row r="288" spans="1:11" ht="7.5" hidden="1" customHeight="1" x14ac:dyDescent="0.25">
      <c r="A288" s="2402"/>
      <c r="B288" s="2403"/>
      <c r="C288" s="2403"/>
      <c r="D288" s="2403"/>
      <c r="E288" s="2403"/>
      <c r="F288" s="2403"/>
      <c r="G288" s="2403"/>
      <c r="H288" s="2403"/>
      <c r="I288" s="2403"/>
      <c r="J288" s="2403"/>
      <c r="K288" s="2404"/>
    </row>
    <row r="289" spans="1:11" hidden="1" x14ac:dyDescent="0.25">
      <c r="A289" s="2391" t="s">
        <v>63</v>
      </c>
      <c r="B289" s="2391"/>
      <c r="C289" s="2391"/>
      <c r="D289" s="2391"/>
      <c r="E289" s="2391"/>
      <c r="F289" s="2391"/>
      <c r="G289" s="2391"/>
      <c r="H289" s="2391"/>
      <c r="I289" s="2391"/>
      <c r="J289" s="2391"/>
      <c r="K289" s="2392"/>
    </row>
    <row r="290" spans="1:11" ht="15.75" hidden="1" thickBot="1" x14ac:dyDescent="0.3">
      <c r="A290" s="2360" t="s">
        <v>709</v>
      </c>
      <c r="B290" s="2361"/>
      <c r="C290" s="2361"/>
      <c r="D290" s="2361"/>
      <c r="E290" s="2361"/>
      <c r="F290" s="2361"/>
      <c r="G290" s="2361"/>
      <c r="H290" s="2361"/>
      <c r="I290" s="2361"/>
      <c r="J290" s="2361"/>
      <c r="K290" s="2362"/>
    </row>
    <row r="291" spans="1:11" ht="15.75" hidden="1" thickBot="1" x14ac:dyDescent="0.3">
      <c r="A291" s="2376"/>
      <c r="B291" s="2377"/>
      <c r="C291" s="2378"/>
      <c r="D291" s="344" t="s">
        <v>583</v>
      </c>
      <c r="E291" s="343" t="s">
        <v>577</v>
      </c>
      <c r="F291" s="343" t="s">
        <v>578</v>
      </c>
      <c r="G291" s="343" t="s">
        <v>579</v>
      </c>
      <c r="H291" s="343" t="s">
        <v>580</v>
      </c>
      <c r="I291" s="193" t="s">
        <v>64</v>
      </c>
      <c r="J291" s="193" t="s">
        <v>59</v>
      </c>
      <c r="K291" s="194" t="s">
        <v>26</v>
      </c>
    </row>
    <row r="292" spans="1:11" ht="15" hidden="1" customHeight="1" x14ac:dyDescent="0.25">
      <c r="A292" s="151"/>
      <c r="B292" s="2369" t="s">
        <v>65</v>
      </c>
      <c r="C292" s="2370"/>
      <c r="D292" s="1223">
        <v>47</v>
      </c>
      <c r="E292" s="1223">
        <v>25</v>
      </c>
      <c r="F292" s="1223">
        <v>13</v>
      </c>
      <c r="G292" s="1223">
        <v>6</v>
      </c>
      <c r="H292" s="1223">
        <v>61</v>
      </c>
      <c r="I292" s="1223">
        <v>4</v>
      </c>
      <c r="J292" s="1224">
        <v>1</v>
      </c>
      <c r="K292" s="1221">
        <f>SUM(D292:J292)</f>
        <v>157</v>
      </c>
    </row>
    <row r="293" spans="1:11" ht="15" hidden="1" customHeight="1" x14ac:dyDescent="0.25">
      <c r="A293" s="152"/>
      <c r="B293" s="2371" t="s">
        <v>254</v>
      </c>
      <c r="C293" s="2372"/>
      <c r="D293" s="1222">
        <v>0</v>
      </c>
      <c r="E293" s="1223">
        <v>0</v>
      </c>
      <c r="F293" s="1223">
        <v>0</v>
      </c>
      <c r="G293" s="1223">
        <v>0</v>
      </c>
      <c r="H293" s="1223">
        <v>0</v>
      </c>
      <c r="I293" s="1223">
        <v>0</v>
      </c>
      <c r="J293" s="1224">
        <v>0</v>
      </c>
      <c r="K293" s="1232">
        <f>SUM(D293:I293)</f>
        <v>0</v>
      </c>
    </row>
    <row r="294" spans="1:11" ht="15" hidden="1" customHeight="1" x14ac:dyDescent="0.25">
      <c r="A294" s="2373" t="s">
        <v>255</v>
      </c>
      <c r="B294" s="2371"/>
      <c r="C294" s="2372"/>
      <c r="D294" s="1222">
        <v>0</v>
      </c>
      <c r="E294" s="1223">
        <v>0</v>
      </c>
      <c r="F294" s="1223">
        <v>0</v>
      </c>
      <c r="G294" s="1223">
        <v>0</v>
      </c>
      <c r="H294" s="1223">
        <v>0</v>
      </c>
      <c r="I294" s="1223">
        <v>0</v>
      </c>
      <c r="J294" s="1224">
        <v>0</v>
      </c>
      <c r="K294" s="1232">
        <f>SUM(D294:I294)</f>
        <v>0</v>
      </c>
    </row>
    <row r="295" spans="1:11" ht="15" hidden="1" customHeight="1" x14ac:dyDescent="0.25">
      <c r="A295" s="2373" t="s">
        <v>358</v>
      </c>
      <c r="B295" s="2371"/>
      <c r="C295" s="2372"/>
      <c r="D295" s="1222">
        <v>0</v>
      </c>
      <c r="E295" s="1223">
        <v>0</v>
      </c>
      <c r="F295" s="1223">
        <v>0</v>
      </c>
      <c r="G295" s="1223">
        <v>0</v>
      </c>
      <c r="H295" s="1223">
        <v>0</v>
      </c>
      <c r="I295" s="1223">
        <v>0</v>
      </c>
      <c r="J295" s="1224">
        <v>0</v>
      </c>
      <c r="K295" s="1232">
        <f>SUM(D295:J295)</f>
        <v>0</v>
      </c>
    </row>
    <row r="296" spans="1:11" ht="15.75" hidden="1" thickBot="1" x14ac:dyDescent="0.3">
      <c r="A296" s="2379" t="s">
        <v>66</v>
      </c>
      <c r="B296" s="2380"/>
      <c r="C296" s="2381"/>
      <c r="D296" s="1226">
        <v>0</v>
      </c>
      <c r="E296" s="1227">
        <v>0</v>
      </c>
      <c r="F296" s="1227">
        <v>0</v>
      </c>
      <c r="G296" s="1227">
        <v>0</v>
      </c>
      <c r="H296" s="1227">
        <v>0</v>
      </c>
      <c r="I296" s="1227">
        <v>0</v>
      </c>
      <c r="J296" s="1228">
        <v>0</v>
      </c>
      <c r="K296" s="1229">
        <f>SUM(D296:J296)</f>
        <v>0</v>
      </c>
    </row>
    <row r="297" spans="1:11" ht="16.5" hidden="1" customHeight="1" thickTop="1" thickBot="1" x14ac:dyDescent="0.3">
      <c r="A297" s="195"/>
      <c r="B297" s="2382" t="s">
        <v>67</v>
      </c>
      <c r="C297" s="2383"/>
      <c r="D297" s="1233">
        <f t="shared" ref="D297:K297" si="38">SUM(D292:D296)</f>
        <v>47</v>
      </c>
      <c r="E297" s="843">
        <f t="shared" si="38"/>
        <v>25</v>
      </c>
      <c r="F297" s="843">
        <f t="shared" si="38"/>
        <v>13</v>
      </c>
      <c r="G297" s="843">
        <f t="shared" si="38"/>
        <v>6</v>
      </c>
      <c r="H297" s="843">
        <f t="shared" si="38"/>
        <v>61</v>
      </c>
      <c r="I297" s="843">
        <f t="shared" si="38"/>
        <v>4</v>
      </c>
      <c r="J297" s="1234">
        <f t="shared" si="38"/>
        <v>1</v>
      </c>
      <c r="K297" s="1235">
        <f t="shared" si="38"/>
        <v>157</v>
      </c>
    </row>
    <row r="298" spans="1:11" ht="7.5" hidden="1" customHeight="1" thickBot="1" x14ac:dyDescent="0.3">
      <c r="A298" s="149"/>
      <c r="B298" s="150"/>
      <c r="C298" s="150"/>
      <c r="D298" s="146"/>
      <c r="E298" s="146"/>
      <c r="F298" s="146"/>
      <c r="G298" s="146"/>
      <c r="H298" s="146"/>
      <c r="I298" s="146"/>
      <c r="J298" s="146"/>
      <c r="K298" s="147"/>
    </row>
    <row r="299" spans="1:11" ht="15.75" hidden="1" thickBot="1" x14ac:dyDescent="0.3">
      <c r="A299" s="2357" t="s">
        <v>68</v>
      </c>
      <c r="B299" s="2358"/>
      <c r="C299" s="2358"/>
      <c r="D299" s="2358"/>
      <c r="E299" s="2358"/>
      <c r="F299" s="2358"/>
      <c r="G299" s="2358"/>
      <c r="H299" s="2358"/>
      <c r="I299" s="2358"/>
      <c r="J299" s="2358"/>
      <c r="K299" s="2359"/>
    </row>
    <row r="300" spans="1:11" ht="15.75" hidden="1" thickBot="1" x14ac:dyDescent="0.3">
      <c r="A300" s="2360" t="s">
        <v>709</v>
      </c>
      <c r="B300" s="2361"/>
      <c r="C300" s="2361"/>
      <c r="D300" s="2361"/>
      <c r="E300" s="2361"/>
      <c r="F300" s="2361"/>
      <c r="G300" s="2361"/>
      <c r="H300" s="2361"/>
      <c r="I300" s="2361"/>
      <c r="J300" s="2361"/>
      <c r="K300" s="2362"/>
    </row>
    <row r="301" spans="1:11" ht="15.75" hidden="1" thickBot="1" x14ac:dyDescent="0.3">
      <c r="A301" s="2350"/>
      <c r="B301" s="2351"/>
      <c r="C301" s="2352"/>
      <c r="D301" s="344" t="s">
        <v>583</v>
      </c>
      <c r="E301" s="343" t="s">
        <v>577</v>
      </c>
      <c r="F301" s="343" t="s">
        <v>578</v>
      </c>
      <c r="G301" s="343" t="s">
        <v>579</v>
      </c>
      <c r="H301" s="343" t="s">
        <v>580</v>
      </c>
      <c r="I301" s="193" t="s">
        <v>64</v>
      </c>
      <c r="J301" s="193" t="s">
        <v>59</v>
      </c>
      <c r="K301" s="194" t="s">
        <v>26</v>
      </c>
    </row>
    <row r="302" spans="1:11" ht="15" hidden="1" customHeight="1" x14ac:dyDescent="0.25">
      <c r="A302" s="968"/>
      <c r="B302" s="2369" t="s">
        <v>69</v>
      </c>
      <c r="C302" s="2370"/>
      <c r="D302" s="1218">
        <v>50</v>
      </c>
      <c r="E302" s="1219">
        <v>47</v>
      </c>
      <c r="F302" s="1219">
        <v>19</v>
      </c>
      <c r="G302" s="1219">
        <v>3</v>
      </c>
      <c r="H302" s="1219">
        <v>60</v>
      </c>
      <c r="I302" s="1219">
        <v>4</v>
      </c>
      <c r="J302" s="1220">
        <v>1</v>
      </c>
      <c r="K302" s="1221">
        <f>SUM(D302:J302)</f>
        <v>184</v>
      </c>
    </row>
    <row r="303" spans="1:11" ht="15" hidden="1" customHeight="1" x14ac:dyDescent="0.25">
      <c r="A303" s="154"/>
      <c r="B303" s="2371" t="s">
        <v>70</v>
      </c>
      <c r="C303" s="2372"/>
      <c r="D303" s="1222">
        <v>3</v>
      </c>
      <c r="E303" s="1223">
        <v>2</v>
      </c>
      <c r="F303" s="1223">
        <v>1</v>
      </c>
      <c r="G303" s="1223">
        <v>0</v>
      </c>
      <c r="H303" s="1223">
        <v>1</v>
      </c>
      <c r="I303" s="1223">
        <v>0</v>
      </c>
      <c r="J303" s="1224">
        <v>0</v>
      </c>
      <c r="K303" s="1225">
        <f>SUM(D303:J303)</f>
        <v>7</v>
      </c>
    </row>
    <row r="304" spans="1:11" ht="15" hidden="1" customHeight="1" x14ac:dyDescent="0.25">
      <c r="A304" s="2373" t="s">
        <v>357</v>
      </c>
      <c r="B304" s="2371"/>
      <c r="C304" s="2372"/>
      <c r="D304" s="1222">
        <v>0</v>
      </c>
      <c r="E304" s="1223">
        <v>0</v>
      </c>
      <c r="F304" s="1223">
        <v>0</v>
      </c>
      <c r="G304" s="1223">
        <v>0</v>
      </c>
      <c r="H304" s="1223">
        <v>0</v>
      </c>
      <c r="I304" s="1223">
        <v>0</v>
      </c>
      <c r="J304" s="1224">
        <v>0</v>
      </c>
      <c r="K304" s="1225">
        <f>SUM(D304:J304)</f>
        <v>0</v>
      </c>
    </row>
    <row r="305" spans="1:11" ht="15" hidden="1" customHeight="1" x14ac:dyDescent="0.25">
      <c r="A305" s="154"/>
      <c r="B305" s="2371" t="s">
        <v>356</v>
      </c>
      <c r="C305" s="2372"/>
      <c r="D305" s="1222">
        <v>0</v>
      </c>
      <c r="E305" s="1223">
        <v>0</v>
      </c>
      <c r="F305" s="1223">
        <v>0</v>
      </c>
      <c r="G305" s="1223">
        <v>0</v>
      </c>
      <c r="H305" s="1223">
        <v>0</v>
      </c>
      <c r="I305" s="1223">
        <v>0</v>
      </c>
      <c r="J305" s="1224">
        <v>0</v>
      </c>
      <c r="K305" s="1225">
        <f>SUM(D305:J305)</f>
        <v>0</v>
      </c>
    </row>
    <row r="306" spans="1:11" ht="15.75" hidden="1" customHeight="1" thickBot="1" x14ac:dyDescent="0.3">
      <c r="A306" s="982"/>
      <c r="B306" s="2380" t="s">
        <v>355</v>
      </c>
      <c r="C306" s="2381"/>
      <c r="D306" s="1226">
        <v>0</v>
      </c>
      <c r="E306" s="1227">
        <v>0</v>
      </c>
      <c r="F306" s="1227">
        <v>0</v>
      </c>
      <c r="G306" s="1227">
        <v>0</v>
      </c>
      <c r="H306" s="1227">
        <v>0</v>
      </c>
      <c r="I306" s="1227">
        <v>0</v>
      </c>
      <c r="J306" s="1228">
        <v>0</v>
      </c>
      <c r="K306" s="1229">
        <f>SUM(D306:J306)</f>
        <v>0</v>
      </c>
    </row>
    <row r="307" spans="1:11" ht="16.5" hidden="1" customHeight="1" thickTop="1" thickBot="1" x14ac:dyDescent="0.3">
      <c r="A307" s="981"/>
      <c r="B307" s="2382" t="s">
        <v>71</v>
      </c>
      <c r="C307" s="2383"/>
      <c r="D307" s="1230">
        <f t="shared" ref="D307:K307" si="39">SUM(D302:D306)</f>
        <v>53</v>
      </c>
      <c r="E307" s="1231">
        <f t="shared" si="39"/>
        <v>49</v>
      </c>
      <c r="F307" s="1231">
        <f t="shared" si="39"/>
        <v>20</v>
      </c>
      <c r="G307" s="1231">
        <f t="shared" si="39"/>
        <v>3</v>
      </c>
      <c r="H307" s="1231">
        <f t="shared" si="39"/>
        <v>61</v>
      </c>
      <c r="I307" s="1231">
        <f t="shared" si="39"/>
        <v>4</v>
      </c>
      <c r="J307" s="1236">
        <f t="shared" si="39"/>
        <v>1</v>
      </c>
      <c r="K307" s="1237">
        <f t="shared" si="39"/>
        <v>191</v>
      </c>
    </row>
    <row r="308" spans="1:11" ht="7.5" hidden="1" customHeight="1" thickBot="1" x14ac:dyDescent="0.3">
      <c r="A308" s="149"/>
      <c r="B308" s="150"/>
      <c r="C308" s="150"/>
      <c r="D308" s="146"/>
      <c r="E308" s="146"/>
      <c r="F308" s="146"/>
      <c r="G308" s="146"/>
      <c r="H308" s="146"/>
      <c r="I308" s="146"/>
      <c r="J308" s="146"/>
      <c r="K308" s="148"/>
    </row>
    <row r="309" spans="1:11" ht="15.75" hidden="1" thickBot="1" x14ac:dyDescent="0.3">
      <c r="A309" s="2357" t="s">
        <v>477</v>
      </c>
      <c r="B309" s="2358"/>
      <c r="C309" s="2358"/>
      <c r="D309" s="2358"/>
      <c r="E309" s="2358"/>
      <c r="F309" s="2358"/>
      <c r="G309" s="2358"/>
      <c r="H309" s="2358"/>
      <c r="I309" s="2358"/>
      <c r="J309" s="2358"/>
      <c r="K309" s="2359"/>
    </row>
    <row r="310" spans="1:11" ht="15.75" hidden="1" thickBot="1" x14ac:dyDescent="0.3">
      <c r="A310" s="2360" t="s">
        <v>694</v>
      </c>
      <c r="B310" s="2361"/>
      <c r="C310" s="2361"/>
      <c r="D310" s="2361"/>
      <c r="E310" s="2361"/>
      <c r="F310" s="2361"/>
      <c r="G310" s="2361"/>
      <c r="H310" s="2361"/>
      <c r="I310" s="2361"/>
      <c r="J310" s="2361"/>
      <c r="K310" s="2362"/>
    </row>
    <row r="311" spans="1:11" ht="15.75" hidden="1" thickBot="1" x14ac:dyDescent="0.3">
      <c r="A311" s="2350"/>
      <c r="B311" s="2351"/>
      <c r="C311" s="2352"/>
      <c r="D311" s="344" t="s">
        <v>583</v>
      </c>
      <c r="E311" s="343" t="s">
        <v>577</v>
      </c>
      <c r="F311" s="343" t="s">
        <v>578</v>
      </c>
      <c r="G311" s="343" t="s">
        <v>579</v>
      </c>
      <c r="H311" s="343" t="s">
        <v>580</v>
      </c>
      <c r="I311" s="343" t="s">
        <v>64</v>
      </c>
      <c r="J311" s="765" t="s">
        <v>59</v>
      </c>
      <c r="K311" s="768" t="s">
        <v>26</v>
      </c>
    </row>
    <row r="312" spans="1:11" hidden="1" x14ac:dyDescent="0.25">
      <c r="A312" s="2353" t="s">
        <v>72</v>
      </c>
      <c r="B312" s="2354"/>
      <c r="C312" s="2354"/>
      <c r="D312" s="1210">
        <f t="shared" ref="D312:K312" si="40">1-D313</f>
        <v>0.68731563421828912</v>
      </c>
      <c r="E312" s="1211">
        <f t="shared" si="40"/>
        <v>0.69085173501577279</v>
      </c>
      <c r="F312" s="1211">
        <f t="shared" si="40"/>
        <v>0.60784313725490202</v>
      </c>
      <c r="G312" s="1211">
        <f t="shared" si="40"/>
        <v>0.94174757281553401</v>
      </c>
      <c r="H312" s="1211">
        <f t="shared" si="40"/>
        <v>0.65142857142857147</v>
      </c>
      <c r="I312" s="1211">
        <f t="shared" si="40"/>
        <v>0.90697674418604657</v>
      </c>
      <c r="J312" s="1212">
        <f t="shared" si="40"/>
        <v>0.91666666666666663</v>
      </c>
      <c r="K312" s="1213">
        <f t="shared" si="40"/>
        <v>0.71082513247539736</v>
      </c>
    </row>
    <row r="313" spans="1:11" ht="18" hidden="1" thickBot="1" x14ac:dyDescent="0.3">
      <c r="A313" s="2355" t="s">
        <v>354</v>
      </c>
      <c r="B313" s="2356"/>
      <c r="C313" s="2356"/>
      <c r="D313" s="1214">
        <f>(D307/D286)*2</f>
        <v>0.31268436578171094</v>
      </c>
      <c r="E313" s="1215">
        <f t="shared" ref="E313:K313" si="41">E307/E286*2</f>
        <v>0.30914826498422715</v>
      </c>
      <c r="F313" s="1215">
        <f t="shared" si="41"/>
        <v>0.39215686274509803</v>
      </c>
      <c r="G313" s="1215">
        <f t="shared" si="41"/>
        <v>5.8252427184466021E-2</v>
      </c>
      <c r="H313" s="1215">
        <f t="shared" si="41"/>
        <v>0.34857142857142859</v>
      </c>
      <c r="I313" s="1215">
        <f t="shared" si="41"/>
        <v>9.3023255813953487E-2</v>
      </c>
      <c r="J313" s="1216">
        <f t="shared" si="41"/>
        <v>8.3333333333333329E-2</v>
      </c>
      <c r="K313" s="1217">
        <f t="shared" si="41"/>
        <v>0.28917486752460259</v>
      </c>
    </row>
    <row r="314" spans="1:11" ht="15.75" hidden="1" x14ac:dyDescent="0.25">
      <c r="A314" s="2" t="s">
        <v>420</v>
      </c>
      <c r="B314" s="144"/>
      <c r="C314" s="143"/>
      <c r="D314" s="143"/>
      <c r="E314" s="143"/>
      <c r="F314" s="143"/>
      <c r="G314" s="143"/>
      <c r="H314" s="143"/>
      <c r="I314" s="143"/>
      <c r="J314" s="143"/>
      <c r="K314" s="143"/>
    </row>
    <row r="315" spans="1:11" ht="15.75" hidden="1" x14ac:dyDescent="0.25">
      <c r="A315" s="2" t="s">
        <v>421</v>
      </c>
      <c r="B315" s="143"/>
      <c r="C315" s="143"/>
      <c r="D315" s="143"/>
      <c r="E315" s="143"/>
      <c r="F315" s="143"/>
      <c r="G315" s="143"/>
      <c r="H315" s="143"/>
      <c r="I315" s="143"/>
      <c r="J315" s="143"/>
      <c r="K315" s="143"/>
    </row>
    <row r="316" spans="1:11" ht="15.75" hidden="1" x14ac:dyDescent="0.25">
      <c r="A316" s="2" t="s">
        <v>422</v>
      </c>
      <c r="B316" s="143"/>
      <c r="C316" s="143"/>
      <c r="D316" s="143"/>
      <c r="E316" s="143"/>
      <c r="F316" s="143"/>
      <c r="G316" s="143"/>
      <c r="H316" s="143"/>
      <c r="I316" s="143"/>
      <c r="J316" s="143"/>
      <c r="K316" s="143"/>
    </row>
    <row r="317" spans="1:11" hidden="1" x14ac:dyDescent="0.25">
      <c r="A317" s="630" t="s">
        <v>423</v>
      </c>
      <c r="B317" s="143"/>
      <c r="C317" s="143"/>
      <c r="D317" s="143"/>
      <c r="E317" s="143"/>
      <c r="F317" s="143"/>
      <c r="G317" s="143"/>
      <c r="H317" s="143"/>
      <c r="I317" s="143"/>
      <c r="J317" s="143"/>
      <c r="K317" s="143"/>
    </row>
    <row r="318" spans="1:11" ht="9.75" hidden="1" customHeight="1" thickBot="1" x14ac:dyDescent="0.3">
      <c r="A318" s="145"/>
      <c r="B318" s="145"/>
      <c r="C318" s="145"/>
      <c r="D318" s="142"/>
      <c r="E318" s="142"/>
      <c r="F318" s="142"/>
      <c r="G318" s="142"/>
      <c r="H318" s="142"/>
      <c r="I318" s="142"/>
      <c r="J318" s="142"/>
      <c r="K318" s="145"/>
    </row>
    <row r="319" spans="1:11" ht="15.75" hidden="1" thickBot="1" x14ac:dyDescent="0.3">
      <c r="A319" s="2357" t="s">
        <v>73</v>
      </c>
      <c r="B319" s="2358"/>
      <c r="C319" s="2358"/>
      <c r="D319" s="2358"/>
      <c r="E319" s="2358"/>
      <c r="F319" s="2358"/>
      <c r="G319" s="2358"/>
      <c r="H319" s="2358"/>
      <c r="I319" s="2358"/>
      <c r="J319" s="2358"/>
      <c r="K319" s="2359"/>
    </row>
    <row r="320" spans="1:11" ht="15.75" hidden="1" thickBot="1" x14ac:dyDescent="0.3">
      <c r="A320" s="2360" t="s">
        <v>694</v>
      </c>
      <c r="B320" s="2361"/>
      <c r="C320" s="2361"/>
      <c r="D320" s="2361"/>
      <c r="E320" s="2361"/>
      <c r="F320" s="2361"/>
      <c r="G320" s="2361"/>
      <c r="H320" s="2361"/>
      <c r="I320" s="2361"/>
      <c r="J320" s="2361"/>
      <c r="K320" s="2362"/>
    </row>
    <row r="321" spans="1:11" ht="15.75" hidden="1" thickBot="1" x14ac:dyDescent="0.3">
      <c r="A321" s="2350"/>
      <c r="B321" s="2351"/>
      <c r="C321" s="2352"/>
      <c r="D321" s="344" t="s">
        <v>583</v>
      </c>
      <c r="E321" s="343" t="s">
        <v>577</v>
      </c>
      <c r="F321" s="343" t="s">
        <v>578</v>
      </c>
      <c r="G321" s="343" t="s">
        <v>579</v>
      </c>
      <c r="H321" s="343" t="s">
        <v>580</v>
      </c>
      <c r="I321" s="193" t="s">
        <v>64</v>
      </c>
      <c r="J321" s="771" t="s">
        <v>59</v>
      </c>
      <c r="K321" s="775" t="s">
        <v>26</v>
      </c>
    </row>
    <row r="322" spans="1:11" hidden="1" x14ac:dyDescent="0.25">
      <c r="A322" s="2363" t="s">
        <v>60</v>
      </c>
      <c r="B322" s="2364"/>
      <c r="C322" s="2364"/>
      <c r="D322" s="1202">
        <v>56</v>
      </c>
      <c r="E322" s="1203">
        <v>61</v>
      </c>
      <c r="F322" s="1203">
        <v>22</v>
      </c>
      <c r="G322" s="1203">
        <v>23</v>
      </c>
      <c r="H322" s="1203">
        <v>62</v>
      </c>
      <c r="I322" s="1203">
        <v>16</v>
      </c>
      <c r="J322" s="1204">
        <v>6</v>
      </c>
      <c r="K322" s="776">
        <f>SUM(D322:J322)</f>
        <v>246</v>
      </c>
    </row>
    <row r="323" spans="1:11" hidden="1" x14ac:dyDescent="0.25">
      <c r="A323" s="2365" t="s">
        <v>74</v>
      </c>
      <c r="B323" s="2366"/>
      <c r="C323" s="2366"/>
      <c r="D323" s="1205">
        <v>54</v>
      </c>
      <c r="E323" s="1206">
        <v>57</v>
      </c>
      <c r="F323" s="1206">
        <v>20</v>
      </c>
      <c r="G323" s="1206">
        <v>21</v>
      </c>
      <c r="H323" s="1206">
        <v>58</v>
      </c>
      <c r="I323" s="1206">
        <v>16</v>
      </c>
      <c r="J323" s="1207">
        <v>6</v>
      </c>
      <c r="K323" s="759">
        <f>SUM(D323:J323)</f>
        <v>232</v>
      </c>
    </row>
    <row r="324" spans="1:11" ht="15.75" hidden="1" thickBot="1" x14ac:dyDescent="0.3">
      <c r="A324" s="2367" t="s">
        <v>62</v>
      </c>
      <c r="B324" s="2368"/>
      <c r="C324" s="2368"/>
      <c r="D324" s="1208">
        <v>2</v>
      </c>
      <c r="E324" s="1209">
        <v>4</v>
      </c>
      <c r="F324" s="1209">
        <v>2</v>
      </c>
      <c r="G324" s="1209">
        <v>2</v>
      </c>
      <c r="H324" s="1209">
        <v>4</v>
      </c>
      <c r="I324" s="1209">
        <v>0</v>
      </c>
      <c r="J324" s="774">
        <v>0</v>
      </c>
      <c r="K324" s="777">
        <f>SUM(K322-K323)</f>
        <v>14</v>
      </c>
    </row>
    <row r="325" spans="1:11" hidden="1" x14ac:dyDescent="0.25">
      <c r="A325" s="4" t="s">
        <v>353</v>
      </c>
      <c r="B325" s="5"/>
      <c r="C325" s="6"/>
      <c r="D325" s="7"/>
      <c r="E325" s="8"/>
      <c r="F325" s="42"/>
      <c r="G325" s="7"/>
      <c r="H325" s="7"/>
      <c r="I325" s="7"/>
      <c r="J325" s="7"/>
      <c r="K325" s="7"/>
    </row>
    <row r="326" spans="1:11" hidden="1" x14ac:dyDescent="0.25">
      <c r="A326" s="4" t="s">
        <v>352</v>
      </c>
      <c r="B326" s="4"/>
      <c r="C326" s="6"/>
      <c r="D326" s="3"/>
      <c r="E326" s="7"/>
      <c r="F326" s="9"/>
      <c r="G326" s="3"/>
      <c r="H326" s="3"/>
      <c r="I326" s="3"/>
      <c r="J326" s="3"/>
      <c r="K326" s="3"/>
    </row>
    <row r="327" spans="1:11" s="184" customFormat="1" ht="26.25" hidden="1" customHeight="1" thickBot="1" x14ac:dyDescent="0.4">
      <c r="A327" s="2393" t="s">
        <v>474</v>
      </c>
      <c r="B327" s="2393"/>
      <c r="C327" s="2393"/>
      <c r="D327" s="2393"/>
      <c r="E327" s="2393"/>
      <c r="F327" s="2393"/>
      <c r="G327" s="2393"/>
      <c r="H327" s="2393"/>
      <c r="I327" s="2393"/>
      <c r="J327" s="2393"/>
      <c r="K327" s="2394"/>
    </row>
    <row r="328" spans="1:11" ht="15.75" hidden="1" thickBot="1" x14ac:dyDescent="0.3">
      <c r="A328" s="2360" t="s">
        <v>491</v>
      </c>
      <c r="B328" s="2361"/>
      <c r="C328" s="2361"/>
      <c r="D328" s="2361"/>
      <c r="E328" s="2361"/>
      <c r="F328" s="2361"/>
      <c r="G328" s="2361"/>
      <c r="H328" s="2361"/>
      <c r="I328" s="2361"/>
      <c r="J328" s="2361"/>
      <c r="K328" s="2362"/>
    </row>
    <row r="329" spans="1:11" ht="18" hidden="1" thickBot="1" x14ac:dyDescent="0.3">
      <c r="A329" s="2376"/>
      <c r="B329" s="2377"/>
      <c r="C329" s="2378"/>
      <c r="D329" s="344" t="s">
        <v>54</v>
      </c>
      <c r="E329" s="343" t="s">
        <v>55</v>
      </c>
      <c r="F329" s="343" t="s">
        <v>56</v>
      </c>
      <c r="G329" s="343" t="s">
        <v>57</v>
      </c>
      <c r="H329" s="343" t="s">
        <v>58</v>
      </c>
      <c r="I329" s="343" t="s">
        <v>361</v>
      </c>
      <c r="J329" s="343" t="s">
        <v>59</v>
      </c>
      <c r="K329" s="194" t="s">
        <v>26</v>
      </c>
    </row>
    <row r="330" spans="1:11" hidden="1" x14ac:dyDescent="0.25">
      <c r="A330" s="2384" t="s">
        <v>60</v>
      </c>
      <c r="B330" s="2385"/>
      <c r="C330" s="2385"/>
      <c r="D330" s="539">
        <v>420</v>
      </c>
      <c r="E330" s="540">
        <v>281</v>
      </c>
      <c r="F330" s="540">
        <v>133</v>
      </c>
      <c r="G330" s="540">
        <v>52</v>
      </c>
      <c r="H330" s="540">
        <v>407</v>
      </c>
      <c r="I330" s="540">
        <v>88</v>
      </c>
      <c r="J330" s="541">
        <v>25</v>
      </c>
      <c r="K330" s="542">
        <f>SUM(D330:J330)</f>
        <v>1406</v>
      </c>
    </row>
    <row r="331" spans="1:11" ht="17.25" hidden="1" x14ac:dyDescent="0.25">
      <c r="A331" s="2365" t="s">
        <v>360</v>
      </c>
      <c r="B331" s="2386"/>
      <c r="C331" s="2386"/>
      <c r="D331" s="543">
        <v>327</v>
      </c>
      <c r="E331" s="544">
        <v>229</v>
      </c>
      <c r="F331" s="544">
        <v>98</v>
      </c>
      <c r="G331" s="544">
        <v>39</v>
      </c>
      <c r="H331" s="544">
        <v>329</v>
      </c>
      <c r="I331" s="544">
        <v>80</v>
      </c>
      <c r="J331" s="545">
        <v>23</v>
      </c>
      <c r="K331" s="546">
        <f>SUM(D331:J331)</f>
        <v>1125</v>
      </c>
    </row>
    <row r="332" spans="1:11" ht="15" hidden="1" customHeight="1" x14ac:dyDescent="0.25">
      <c r="A332" s="2387" t="s">
        <v>61</v>
      </c>
      <c r="B332" s="2388"/>
      <c r="C332" s="2388"/>
      <c r="D332" s="543">
        <v>89</v>
      </c>
      <c r="E332" s="544">
        <v>33</v>
      </c>
      <c r="F332" s="544">
        <v>25</v>
      </c>
      <c r="G332" s="544">
        <v>10</v>
      </c>
      <c r="H332" s="544">
        <v>43</v>
      </c>
      <c r="I332" s="544">
        <v>8</v>
      </c>
      <c r="J332" s="545">
        <v>2</v>
      </c>
      <c r="K332" s="546">
        <f>SUM(D332:J332)</f>
        <v>210</v>
      </c>
    </row>
    <row r="333" spans="1:11" ht="15.75" hidden="1" thickBot="1" x14ac:dyDescent="0.3">
      <c r="A333" s="2365" t="s">
        <v>359</v>
      </c>
      <c r="B333" s="2386"/>
      <c r="C333" s="2386"/>
      <c r="D333" s="849">
        <f>SUM(D331:D332)</f>
        <v>416</v>
      </c>
      <c r="E333" s="851">
        <f t="shared" ref="E333:J333" si="42">SUM(E331:E332)</f>
        <v>262</v>
      </c>
      <c r="F333" s="851">
        <f t="shared" si="42"/>
        <v>123</v>
      </c>
      <c r="G333" s="548">
        <f t="shared" si="42"/>
        <v>49</v>
      </c>
      <c r="H333" s="548">
        <f t="shared" si="42"/>
        <v>372</v>
      </c>
      <c r="I333" s="548">
        <f t="shared" si="42"/>
        <v>88</v>
      </c>
      <c r="J333" s="850">
        <f t="shared" si="42"/>
        <v>25</v>
      </c>
      <c r="K333" s="760">
        <f>K331+K332</f>
        <v>1335</v>
      </c>
    </row>
    <row r="334" spans="1:11" ht="18" hidden="1" customHeight="1" thickTop="1" thickBot="1" x14ac:dyDescent="0.3">
      <c r="A334" s="2389" t="s">
        <v>62</v>
      </c>
      <c r="B334" s="2390"/>
      <c r="C334" s="2390"/>
      <c r="D334" s="537">
        <f>D330-D333</f>
        <v>4</v>
      </c>
      <c r="E334" s="538">
        <f t="shared" ref="E334:J334" si="43">E330-E333</f>
        <v>19</v>
      </c>
      <c r="F334" s="538">
        <f t="shared" si="43"/>
        <v>10</v>
      </c>
      <c r="G334" s="538">
        <f t="shared" si="43"/>
        <v>3</v>
      </c>
      <c r="H334" s="538">
        <f t="shared" si="43"/>
        <v>35</v>
      </c>
      <c r="I334" s="843">
        <f t="shared" si="43"/>
        <v>0</v>
      </c>
      <c r="J334" s="844">
        <f t="shared" si="43"/>
        <v>0</v>
      </c>
      <c r="K334" s="601">
        <f>SUM(D334:J334)</f>
        <v>71</v>
      </c>
    </row>
    <row r="335" spans="1:11" ht="7.5" hidden="1" customHeight="1" x14ac:dyDescent="0.25">
      <c r="A335" s="149"/>
      <c r="B335" s="150"/>
      <c r="C335" s="150"/>
      <c r="D335" s="146"/>
      <c r="E335" s="146"/>
      <c r="F335" s="146"/>
      <c r="G335" s="146"/>
      <c r="H335" s="146"/>
      <c r="I335" s="146"/>
      <c r="J335" s="146"/>
      <c r="K335" s="147"/>
    </row>
    <row r="336" spans="1:11" hidden="1" x14ac:dyDescent="0.25">
      <c r="A336" s="2391" t="s">
        <v>63</v>
      </c>
      <c r="B336" s="2391"/>
      <c r="C336" s="2391"/>
      <c r="D336" s="2391"/>
      <c r="E336" s="2391"/>
      <c r="F336" s="2391"/>
      <c r="G336" s="2391"/>
      <c r="H336" s="2391"/>
      <c r="I336" s="2391"/>
      <c r="J336" s="2391"/>
      <c r="K336" s="2392"/>
    </row>
    <row r="337" spans="1:11" ht="15.75" hidden="1" thickBot="1" x14ac:dyDescent="0.3">
      <c r="A337" s="2360" t="s">
        <v>711</v>
      </c>
      <c r="B337" s="2361"/>
      <c r="C337" s="2361"/>
      <c r="D337" s="2361"/>
      <c r="E337" s="2361"/>
      <c r="F337" s="2361"/>
      <c r="G337" s="2361"/>
      <c r="H337" s="2361"/>
      <c r="I337" s="2361"/>
      <c r="J337" s="2361"/>
      <c r="K337" s="2362"/>
    </row>
    <row r="338" spans="1:11" ht="15.75" hidden="1" thickBot="1" x14ac:dyDescent="0.3">
      <c r="A338" s="2376"/>
      <c r="B338" s="2377"/>
      <c r="C338" s="2378"/>
      <c r="D338" s="192" t="s">
        <v>54</v>
      </c>
      <c r="E338" s="193" t="s">
        <v>55</v>
      </c>
      <c r="F338" s="193" t="s">
        <v>56</v>
      </c>
      <c r="G338" s="193" t="s">
        <v>57</v>
      </c>
      <c r="H338" s="193" t="s">
        <v>58</v>
      </c>
      <c r="I338" s="193" t="s">
        <v>64</v>
      </c>
      <c r="J338" s="193" t="s">
        <v>59</v>
      </c>
      <c r="K338" s="194" t="s">
        <v>26</v>
      </c>
    </row>
    <row r="339" spans="1:11" ht="15" hidden="1" customHeight="1" x14ac:dyDescent="0.25">
      <c r="A339" s="151"/>
      <c r="B339" s="2369" t="s">
        <v>65</v>
      </c>
      <c r="C339" s="2370"/>
      <c r="D339" s="852">
        <v>75</v>
      </c>
      <c r="E339" s="852">
        <v>32</v>
      </c>
      <c r="F339" s="852">
        <v>22</v>
      </c>
      <c r="G339" s="852">
        <v>12</v>
      </c>
      <c r="H339" s="852">
        <v>48</v>
      </c>
      <c r="I339" s="852">
        <v>8</v>
      </c>
      <c r="J339" s="853">
        <v>0</v>
      </c>
      <c r="K339" s="758">
        <f>SUM(D339:J339)</f>
        <v>197</v>
      </c>
    </row>
    <row r="340" spans="1:11" ht="15" hidden="1" customHeight="1" x14ac:dyDescent="0.25">
      <c r="A340" s="152"/>
      <c r="B340" s="2371" t="s">
        <v>254</v>
      </c>
      <c r="C340" s="2372"/>
      <c r="D340" s="852">
        <v>0</v>
      </c>
      <c r="E340" s="852">
        <v>0</v>
      </c>
      <c r="F340" s="852">
        <v>0</v>
      </c>
      <c r="G340" s="852">
        <v>0</v>
      </c>
      <c r="H340" s="852">
        <v>0</v>
      </c>
      <c r="I340" s="852">
        <v>0</v>
      </c>
      <c r="J340" s="853">
        <v>0</v>
      </c>
      <c r="K340" s="759">
        <f>SUM(D340:I340)</f>
        <v>0</v>
      </c>
    </row>
    <row r="341" spans="1:11" ht="15" hidden="1" customHeight="1" x14ac:dyDescent="0.25">
      <c r="A341" s="2373" t="s">
        <v>534</v>
      </c>
      <c r="B341" s="2371"/>
      <c r="C341" s="2372"/>
      <c r="D341" s="852">
        <v>0</v>
      </c>
      <c r="E341" s="852">
        <v>0</v>
      </c>
      <c r="F341" s="852">
        <v>0</v>
      </c>
      <c r="G341" s="852">
        <v>0</v>
      </c>
      <c r="H341" s="852">
        <v>0</v>
      </c>
      <c r="I341" s="852">
        <v>0</v>
      </c>
      <c r="J341" s="853">
        <v>0</v>
      </c>
      <c r="K341" s="759">
        <f>SUM(D341:I341)</f>
        <v>0</v>
      </c>
    </row>
    <row r="342" spans="1:11" ht="15" hidden="1" customHeight="1" x14ac:dyDescent="0.25">
      <c r="A342" s="2373" t="s">
        <v>358</v>
      </c>
      <c r="B342" s="2371"/>
      <c r="C342" s="2372"/>
      <c r="D342" s="852">
        <v>0</v>
      </c>
      <c r="E342" s="852">
        <v>0</v>
      </c>
      <c r="F342" s="852">
        <v>0</v>
      </c>
      <c r="G342" s="852">
        <v>0</v>
      </c>
      <c r="H342" s="852">
        <v>0</v>
      </c>
      <c r="I342" s="852">
        <v>0</v>
      </c>
      <c r="J342" s="853">
        <v>0</v>
      </c>
      <c r="K342" s="759">
        <f>SUM(D342:J342)</f>
        <v>0</v>
      </c>
    </row>
    <row r="343" spans="1:11" ht="15.75" hidden="1" thickBot="1" x14ac:dyDescent="0.3">
      <c r="A343" s="2379" t="s">
        <v>66</v>
      </c>
      <c r="B343" s="2380"/>
      <c r="C343" s="2381"/>
      <c r="D343" s="535">
        <v>0</v>
      </c>
      <c r="E343" s="536">
        <v>0</v>
      </c>
      <c r="F343" s="536">
        <v>0</v>
      </c>
      <c r="G343" s="536">
        <v>0</v>
      </c>
      <c r="H343" s="536">
        <v>0</v>
      </c>
      <c r="I343" s="536">
        <v>0</v>
      </c>
      <c r="J343" s="756">
        <v>0</v>
      </c>
      <c r="K343" s="760">
        <f>SUM(D343:J343)</f>
        <v>0</v>
      </c>
    </row>
    <row r="344" spans="1:11" ht="16.5" hidden="1" customHeight="1" thickTop="1" thickBot="1" x14ac:dyDescent="0.3">
      <c r="A344" s="195"/>
      <c r="B344" s="2382" t="s">
        <v>67</v>
      </c>
      <c r="C344" s="2383"/>
      <c r="D344" s="537">
        <f t="shared" ref="D344:K344" si="44">SUM(D339:D343)</f>
        <v>75</v>
      </c>
      <c r="E344" s="538">
        <f t="shared" si="44"/>
        <v>32</v>
      </c>
      <c r="F344" s="538">
        <f t="shared" si="44"/>
        <v>22</v>
      </c>
      <c r="G344" s="538">
        <f t="shared" si="44"/>
        <v>12</v>
      </c>
      <c r="H344" s="538">
        <f t="shared" si="44"/>
        <v>48</v>
      </c>
      <c r="I344" s="538">
        <f t="shared" si="44"/>
        <v>8</v>
      </c>
      <c r="J344" s="757">
        <f t="shared" si="44"/>
        <v>0</v>
      </c>
      <c r="K344" s="761">
        <f t="shared" si="44"/>
        <v>197</v>
      </c>
    </row>
    <row r="345" spans="1:11" ht="15.75" hidden="1" customHeight="1" thickBot="1" x14ac:dyDescent="0.3">
      <c r="A345" s="149"/>
      <c r="B345" s="150"/>
      <c r="C345" s="150"/>
      <c r="D345" s="146"/>
      <c r="E345" s="146"/>
      <c r="F345" s="146"/>
      <c r="G345" s="146"/>
      <c r="H345" s="146"/>
      <c r="I345" s="146"/>
      <c r="J345" s="146"/>
      <c r="K345" s="147"/>
    </row>
    <row r="346" spans="1:11" ht="15.75" hidden="1" thickBot="1" x14ac:dyDescent="0.3">
      <c r="A346" s="2357" t="s">
        <v>68</v>
      </c>
      <c r="B346" s="2358"/>
      <c r="C346" s="2358"/>
      <c r="D346" s="2358"/>
      <c r="E346" s="2358"/>
      <c r="F346" s="2358"/>
      <c r="G346" s="2358"/>
      <c r="H346" s="2358"/>
      <c r="I346" s="2358"/>
      <c r="J346" s="2358"/>
      <c r="K346" s="2359"/>
    </row>
    <row r="347" spans="1:11" ht="15.75" hidden="1" thickBot="1" x14ac:dyDescent="0.3">
      <c r="A347" s="2360" t="s">
        <v>711</v>
      </c>
      <c r="B347" s="2361"/>
      <c r="C347" s="2361"/>
      <c r="D347" s="2361"/>
      <c r="E347" s="2361"/>
      <c r="F347" s="2361"/>
      <c r="G347" s="2361"/>
      <c r="H347" s="2361"/>
      <c r="I347" s="2361"/>
      <c r="J347" s="2361"/>
      <c r="K347" s="2362"/>
    </row>
    <row r="348" spans="1:11" ht="15.75" hidden="1" thickBot="1" x14ac:dyDescent="0.3">
      <c r="A348" s="2350"/>
      <c r="B348" s="2351"/>
      <c r="C348" s="2352"/>
      <c r="D348" s="192" t="s">
        <v>54</v>
      </c>
      <c r="E348" s="193" t="s">
        <v>55</v>
      </c>
      <c r="F348" s="193" t="s">
        <v>56</v>
      </c>
      <c r="G348" s="193" t="s">
        <v>57</v>
      </c>
      <c r="H348" s="193" t="s">
        <v>58</v>
      </c>
      <c r="I348" s="193" t="s">
        <v>64</v>
      </c>
      <c r="J348" s="193" t="s">
        <v>59</v>
      </c>
      <c r="K348" s="194" t="s">
        <v>26</v>
      </c>
    </row>
    <row r="349" spans="1:11" ht="15" hidden="1" customHeight="1" x14ac:dyDescent="0.25">
      <c r="A349" s="816"/>
      <c r="B349" s="2369" t="s">
        <v>69</v>
      </c>
      <c r="C349" s="2370"/>
      <c r="D349" s="854">
        <v>69</v>
      </c>
      <c r="E349" s="855">
        <v>38</v>
      </c>
      <c r="F349" s="855">
        <v>27</v>
      </c>
      <c r="G349" s="855">
        <v>6</v>
      </c>
      <c r="H349" s="855">
        <v>71</v>
      </c>
      <c r="I349" s="855">
        <v>24</v>
      </c>
      <c r="J349" s="856">
        <v>2</v>
      </c>
      <c r="K349" s="758">
        <f t="shared" ref="K349:K354" si="45">SUM(D349:J349)</f>
        <v>237</v>
      </c>
    </row>
    <row r="350" spans="1:11" ht="15" hidden="1" customHeight="1" x14ac:dyDescent="0.25">
      <c r="A350" s="154"/>
      <c r="B350" s="2371" t="s">
        <v>70</v>
      </c>
      <c r="C350" s="2372"/>
      <c r="D350" s="857">
        <v>0</v>
      </c>
      <c r="E350" s="852">
        <v>0</v>
      </c>
      <c r="F350" s="852">
        <v>0</v>
      </c>
      <c r="G350" s="852">
        <v>0</v>
      </c>
      <c r="H350" s="852">
        <v>0</v>
      </c>
      <c r="I350" s="852">
        <v>0</v>
      </c>
      <c r="J350" s="853">
        <v>0</v>
      </c>
      <c r="K350" s="764">
        <f t="shared" si="45"/>
        <v>0</v>
      </c>
    </row>
    <row r="351" spans="1:11" ht="15" hidden="1" customHeight="1" x14ac:dyDescent="0.25">
      <c r="A351" s="2373" t="s">
        <v>357</v>
      </c>
      <c r="B351" s="2371"/>
      <c r="C351" s="2372"/>
      <c r="D351" s="857">
        <v>0</v>
      </c>
      <c r="E351" s="852">
        <v>0</v>
      </c>
      <c r="F351" s="852">
        <v>0</v>
      </c>
      <c r="G351" s="852">
        <v>0</v>
      </c>
      <c r="H351" s="852">
        <v>0</v>
      </c>
      <c r="I351" s="852">
        <v>0</v>
      </c>
      <c r="J351" s="853">
        <v>0</v>
      </c>
      <c r="K351" s="764">
        <f t="shared" si="45"/>
        <v>0</v>
      </c>
    </row>
    <row r="352" spans="1:11" ht="15" hidden="1" customHeight="1" x14ac:dyDescent="0.25">
      <c r="A352" s="154"/>
      <c r="B352" s="2371" t="s">
        <v>356</v>
      </c>
      <c r="C352" s="2372"/>
      <c r="D352" s="857">
        <v>0</v>
      </c>
      <c r="E352" s="852">
        <v>0</v>
      </c>
      <c r="F352" s="852">
        <v>0</v>
      </c>
      <c r="G352" s="852">
        <v>0</v>
      </c>
      <c r="H352" s="852">
        <v>0</v>
      </c>
      <c r="I352" s="852">
        <v>0</v>
      </c>
      <c r="J352" s="853">
        <v>0</v>
      </c>
      <c r="K352" s="764">
        <f t="shared" si="45"/>
        <v>0</v>
      </c>
    </row>
    <row r="353" spans="1:11" ht="15.75" hidden="1" customHeight="1" thickBot="1" x14ac:dyDescent="0.3">
      <c r="A353" s="154"/>
      <c r="B353" s="2371" t="s">
        <v>355</v>
      </c>
      <c r="C353" s="2372"/>
      <c r="D353" s="535">
        <v>0</v>
      </c>
      <c r="E353" s="536">
        <v>0</v>
      </c>
      <c r="F353" s="536">
        <v>0</v>
      </c>
      <c r="G353" s="536">
        <v>0</v>
      </c>
      <c r="H353" s="536">
        <v>0</v>
      </c>
      <c r="I353" s="536">
        <v>0</v>
      </c>
      <c r="J353" s="756">
        <v>0</v>
      </c>
      <c r="K353" s="760">
        <f t="shared" si="45"/>
        <v>0</v>
      </c>
    </row>
    <row r="354" spans="1:11" ht="16.5" hidden="1" customHeight="1" thickTop="1" thickBot="1" x14ac:dyDescent="0.3">
      <c r="A354" s="815"/>
      <c r="B354" s="2374" t="s">
        <v>71</v>
      </c>
      <c r="C354" s="2375"/>
      <c r="D354" s="532">
        <f t="shared" ref="D354:J354" si="46">SUM(D349:D353)</f>
        <v>69</v>
      </c>
      <c r="E354" s="533">
        <f t="shared" si="46"/>
        <v>38</v>
      </c>
      <c r="F354" s="533">
        <f t="shared" si="46"/>
        <v>27</v>
      </c>
      <c r="G354" s="533">
        <f t="shared" si="46"/>
        <v>6</v>
      </c>
      <c r="H354" s="533">
        <f t="shared" si="46"/>
        <v>71</v>
      </c>
      <c r="I354" s="533">
        <f t="shared" si="46"/>
        <v>24</v>
      </c>
      <c r="J354" s="533">
        <f t="shared" si="46"/>
        <v>2</v>
      </c>
      <c r="K354" s="761">
        <f t="shared" si="45"/>
        <v>237</v>
      </c>
    </row>
    <row r="355" spans="1:11" hidden="1" x14ac:dyDescent="0.25">
      <c r="A355" s="959" t="s">
        <v>553</v>
      </c>
      <c r="B355" s="150"/>
      <c r="C355" s="150"/>
      <c r="D355" s="146"/>
      <c r="E355" s="146"/>
      <c r="F355" s="146"/>
      <c r="G355" s="146"/>
      <c r="H355" s="146"/>
      <c r="I355" s="146"/>
      <c r="J355" s="146"/>
      <c r="K355" s="958"/>
    </row>
    <row r="356" spans="1:11" ht="15.75" hidden="1" thickBot="1" x14ac:dyDescent="0.3">
      <c r="A356" s="2395" t="s">
        <v>477</v>
      </c>
      <c r="B356" s="2358"/>
      <c r="C356" s="2358"/>
      <c r="D356" s="2358"/>
      <c r="E356" s="2358"/>
      <c r="F356" s="2358"/>
      <c r="G356" s="2358"/>
      <c r="H356" s="2358"/>
      <c r="I356" s="2358"/>
      <c r="J356" s="2358"/>
      <c r="K356" s="2396"/>
    </row>
    <row r="357" spans="1:11" ht="15.75" hidden="1" thickBot="1" x14ac:dyDescent="0.3">
      <c r="A357" s="2360" t="s">
        <v>491</v>
      </c>
      <c r="B357" s="2361"/>
      <c r="C357" s="2361"/>
      <c r="D357" s="2361"/>
      <c r="E357" s="2361"/>
      <c r="F357" s="2361"/>
      <c r="G357" s="2361"/>
      <c r="H357" s="2361"/>
      <c r="I357" s="2361"/>
      <c r="J357" s="2361"/>
      <c r="K357" s="2362"/>
    </row>
    <row r="358" spans="1:11" ht="15.75" hidden="1" thickBot="1" x14ac:dyDescent="0.3">
      <c r="A358" s="2350"/>
      <c r="B358" s="2351"/>
      <c r="C358" s="2352"/>
      <c r="D358" s="344" t="s">
        <v>54</v>
      </c>
      <c r="E358" s="343" t="s">
        <v>55</v>
      </c>
      <c r="F358" s="343" t="s">
        <v>56</v>
      </c>
      <c r="G358" s="343" t="s">
        <v>57</v>
      </c>
      <c r="H358" s="343" t="s">
        <v>58</v>
      </c>
      <c r="I358" s="343" t="s">
        <v>64</v>
      </c>
      <c r="J358" s="765" t="s">
        <v>59</v>
      </c>
      <c r="K358" s="768" t="s">
        <v>26</v>
      </c>
    </row>
    <row r="359" spans="1:11" hidden="1" x14ac:dyDescent="0.25">
      <c r="A359" s="2353" t="s">
        <v>72</v>
      </c>
      <c r="B359" s="2354"/>
      <c r="C359" s="2354"/>
      <c r="D359" s="522">
        <v>0.66826923076923084</v>
      </c>
      <c r="E359" s="523">
        <v>0.70992366412213737</v>
      </c>
      <c r="F359" s="523">
        <v>0.56097560975609762</v>
      </c>
      <c r="G359" s="523">
        <v>0.75510204081632648</v>
      </c>
      <c r="H359" s="523">
        <v>0.61827956989247312</v>
      </c>
      <c r="I359" s="523">
        <v>0.45454545454545459</v>
      </c>
      <c r="J359" s="766">
        <v>0.84</v>
      </c>
      <c r="K359" s="842">
        <v>0.64494382022471908</v>
      </c>
    </row>
    <row r="360" spans="1:11" ht="18" hidden="1" thickBot="1" x14ac:dyDescent="0.3">
      <c r="A360" s="2355" t="s">
        <v>552</v>
      </c>
      <c r="B360" s="2356"/>
      <c r="C360" s="2356"/>
      <c r="D360" s="524">
        <v>0.33173076923076922</v>
      </c>
      <c r="E360" s="525">
        <v>0.29007633587786258</v>
      </c>
      <c r="F360" s="525">
        <v>0.43902439024390244</v>
      </c>
      <c r="G360" s="525">
        <v>0.24489795918367346</v>
      </c>
      <c r="H360" s="525">
        <v>0.38172043010752688</v>
      </c>
      <c r="I360" s="525">
        <v>0.54545454545454541</v>
      </c>
      <c r="J360" s="767">
        <v>0.16</v>
      </c>
      <c r="K360" s="954">
        <f>(K354/K333)*2</f>
        <v>0.35505617977528092</v>
      </c>
    </row>
    <row r="361" spans="1:11" ht="15.75" hidden="1" x14ac:dyDescent="0.25">
      <c r="A361" s="2" t="s">
        <v>420</v>
      </c>
      <c r="B361" s="144"/>
      <c r="C361" s="143"/>
      <c r="D361" s="143"/>
      <c r="E361" s="143"/>
      <c r="F361" s="143"/>
      <c r="G361" s="143"/>
      <c r="H361" s="143"/>
      <c r="I361" s="143"/>
      <c r="J361" s="143"/>
      <c r="K361" s="143"/>
    </row>
    <row r="362" spans="1:11" ht="15.75" hidden="1" x14ac:dyDescent="0.25">
      <c r="A362" s="2" t="s">
        <v>421</v>
      </c>
      <c r="B362" s="143"/>
      <c r="C362" s="143"/>
      <c r="D362" s="143"/>
      <c r="E362" s="143"/>
      <c r="F362" s="143"/>
      <c r="G362" s="143"/>
      <c r="H362" s="143"/>
      <c r="I362" s="143"/>
      <c r="J362" s="143"/>
      <c r="K362" s="143"/>
    </row>
    <row r="363" spans="1:11" ht="15.75" hidden="1" x14ac:dyDescent="0.25">
      <c r="A363" s="2" t="s">
        <v>551</v>
      </c>
      <c r="B363" s="143"/>
      <c r="C363" s="143"/>
      <c r="D363" s="143"/>
      <c r="E363" s="143"/>
      <c r="F363" s="143"/>
      <c r="G363" s="143"/>
      <c r="H363" s="143"/>
      <c r="I363" s="143"/>
      <c r="J363" s="143"/>
      <c r="K363" s="143"/>
    </row>
    <row r="364" spans="1:11" hidden="1" x14ac:dyDescent="0.25">
      <c r="A364" s="630" t="s">
        <v>423</v>
      </c>
      <c r="B364" s="143"/>
      <c r="C364" s="143"/>
      <c r="D364" s="143"/>
      <c r="E364" s="143"/>
      <c r="F364" s="143"/>
      <c r="G364" s="143"/>
      <c r="H364" s="143"/>
      <c r="I364" s="143"/>
      <c r="J364" s="143"/>
      <c r="K364" s="143"/>
    </row>
    <row r="365" spans="1:11" ht="9.75" hidden="1" customHeight="1" thickBot="1" x14ac:dyDescent="0.3">
      <c r="A365" s="145"/>
      <c r="B365" s="145"/>
      <c r="C365" s="145"/>
      <c r="D365" s="142"/>
      <c r="E365" s="142"/>
      <c r="F365" s="142"/>
      <c r="G365" s="142"/>
      <c r="H365" s="142"/>
      <c r="I365" s="142"/>
      <c r="J365" s="142"/>
      <c r="K365" s="145"/>
    </row>
    <row r="366" spans="1:11" ht="15.75" hidden="1" thickBot="1" x14ac:dyDescent="0.3">
      <c r="A366" s="2357" t="s">
        <v>73</v>
      </c>
      <c r="B366" s="2358"/>
      <c r="C366" s="2358"/>
      <c r="D366" s="2358"/>
      <c r="E366" s="2358"/>
      <c r="F366" s="2358"/>
      <c r="G366" s="2358"/>
      <c r="H366" s="2358"/>
      <c r="I366" s="2358"/>
      <c r="J366" s="2358"/>
      <c r="K366" s="2359"/>
    </row>
    <row r="367" spans="1:11" ht="15.75" hidden="1" thickBot="1" x14ac:dyDescent="0.3">
      <c r="A367" s="2360" t="s">
        <v>491</v>
      </c>
      <c r="B367" s="2361"/>
      <c r="C367" s="2361"/>
      <c r="D367" s="2361"/>
      <c r="E367" s="2361"/>
      <c r="F367" s="2361"/>
      <c r="G367" s="2361"/>
      <c r="H367" s="2361"/>
      <c r="I367" s="2361"/>
      <c r="J367" s="2361"/>
      <c r="K367" s="2362"/>
    </row>
    <row r="368" spans="1:11" ht="15.75" hidden="1" thickBot="1" x14ac:dyDescent="0.3">
      <c r="A368" s="2350"/>
      <c r="B368" s="2351"/>
      <c r="C368" s="2352"/>
      <c r="D368" s="192" t="s">
        <v>54</v>
      </c>
      <c r="E368" s="193" t="s">
        <v>55</v>
      </c>
      <c r="F368" s="193" t="s">
        <v>56</v>
      </c>
      <c r="G368" s="193" t="s">
        <v>57</v>
      </c>
      <c r="H368" s="193" t="s">
        <v>58</v>
      </c>
      <c r="I368" s="193" t="s">
        <v>64</v>
      </c>
      <c r="J368" s="771" t="s">
        <v>59</v>
      </c>
      <c r="K368" s="775" t="s">
        <v>26</v>
      </c>
    </row>
    <row r="369" spans="1:11" hidden="1" x14ac:dyDescent="0.25">
      <c r="A369" s="2363" t="s">
        <v>60</v>
      </c>
      <c r="B369" s="2364"/>
      <c r="C369" s="2364"/>
      <c r="D369" s="835">
        <v>70</v>
      </c>
      <c r="E369" s="836">
        <v>51</v>
      </c>
      <c r="F369" s="836">
        <v>23</v>
      </c>
      <c r="G369" s="836">
        <v>9</v>
      </c>
      <c r="H369" s="836">
        <v>65</v>
      </c>
      <c r="I369" s="836">
        <v>15</v>
      </c>
      <c r="J369" s="837">
        <v>3</v>
      </c>
      <c r="K369" s="776">
        <f>SUM(D369:J369)</f>
        <v>236</v>
      </c>
    </row>
    <row r="370" spans="1:11" hidden="1" x14ac:dyDescent="0.25">
      <c r="A370" s="2365" t="s">
        <v>74</v>
      </c>
      <c r="B370" s="2366"/>
      <c r="C370" s="2366"/>
      <c r="D370" s="543">
        <v>63</v>
      </c>
      <c r="E370" s="544">
        <v>43</v>
      </c>
      <c r="F370" s="544">
        <v>23</v>
      </c>
      <c r="G370" s="544">
        <v>8</v>
      </c>
      <c r="H370" s="544">
        <v>59</v>
      </c>
      <c r="I370" s="544">
        <v>25</v>
      </c>
      <c r="J370" s="838">
        <v>5</v>
      </c>
      <c r="K370" s="759">
        <f>SUM(D370:J370)</f>
        <v>226</v>
      </c>
    </row>
    <row r="371" spans="1:11" ht="15.75" hidden="1" thickBot="1" x14ac:dyDescent="0.3">
      <c r="A371" s="2367" t="s">
        <v>62</v>
      </c>
      <c r="B371" s="2368"/>
      <c r="C371" s="2368"/>
      <c r="D371" s="839">
        <v>7</v>
      </c>
      <c r="E371" s="840">
        <v>8</v>
      </c>
      <c r="F371" s="840">
        <v>0</v>
      </c>
      <c r="G371" s="840">
        <v>1</v>
      </c>
      <c r="H371" s="840">
        <v>6</v>
      </c>
      <c r="I371" s="840">
        <v>-10</v>
      </c>
      <c r="J371" s="841">
        <v>-2</v>
      </c>
      <c r="K371" s="777">
        <f>SUM(K369-K370)</f>
        <v>10</v>
      </c>
    </row>
    <row r="372" spans="1:11" hidden="1" x14ac:dyDescent="0.25">
      <c r="A372" s="4" t="s">
        <v>353</v>
      </c>
      <c r="B372" s="5"/>
      <c r="C372" s="6"/>
      <c r="D372" s="7"/>
      <c r="E372" s="8"/>
      <c r="F372" s="42"/>
      <c r="G372" s="7"/>
      <c r="H372" s="7"/>
      <c r="I372" s="7"/>
      <c r="J372" s="7"/>
      <c r="K372" s="7"/>
    </row>
    <row r="373" spans="1:11" hidden="1" x14ac:dyDescent="0.25">
      <c r="A373" s="4" t="s">
        <v>535</v>
      </c>
      <c r="B373" s="4"/>
      <c r="C373" s="6"/>
      <c r="D373" s="3"/>
      <c r="E373" s="7"/>
      <c r="F373" s="9"/>
      <c r="G373" s="3"/>
      <c r="H373" s="3"/>
      <c r="I373" s="3"/>
      <c r="J373" s="3"/>
      <c r="K373" s="3"/>
    </row>
    <row r="374" spans="1:11" s="184" customFormat="1" ht="26.25" hidden="1" customHeight="1" thickBot="1" x14ac:dyDescent="0.4">
      <c r="A374" s="830"/>
      <c r="B374" s="830"/>
      <c r="C374" s="830"/>
      <c r="D374" s="2393" t="s">
        <v>474</v>
      </c>
      <c r="E374" s="2393"/>
      <c r="F374" s="2393"/>
      <c r="G374" s="2393"/>
      <c r="H374" s="2393"/>
      <c r="I374" s="2393"/>
      <c r="J374" s="2393"/>
      <c r="K374" s="2394"/>
    </row>
    <row r="375" spans="1:11" ht="15.75" hidden="1" thickBot="1" x14ac:dyDescent="0.3">
      <c r="A375" s="2360" t="s">
        <v>703</v>
      </c>
      <c r="B375" s="2361"/>
      <c r="C375" s="2361"/>
      <c r="D375" s="2361"/>
      <c r="E375" s="2361"/>
      <c r="F375" s="2361"/>
      <c r="G375" s="2361"/>
      <c r="H375" s="2361"/>
      <c r="I375" s="2361"/>
      <c r="J375" s="2361"/>
      <c r="K375" s="2362"/>
    </row>
    <row r="376" spans="1:11" ht="18" hidden="1" thickBot="1" x14ac:dyDescent="0.3">
      <c r="A376" s="2376"/>
      <c r="B376" s="2377"/>
      <c r="C376" s="2378"/>
      <c r="D376" s="344" t="s">
        <v>54</v>
      </c>
      <c r="E376" s="343" t="s">
        <v>55</v>
      </c>
      <c r="F376" s="343" t="s">
        <v>56</v>
      </c>
      <c r="G376" s="343" t="s">
        <v>57</v>
      </c>
      <c r="H376" s="343" t="s">
        <v>58</v>
      </c>
      <c r="I376" s="343" t="s">
        <v>361</v>
      </c>
      <c r="J376" s="343" t="s">
        <v>59</v>
      </c>
      <c r="K376" s="194" t="s">
        <v>26</v>
      </c>
    </row>
    <row r="377" spans="1:11" hidden="1" x14ac:dyDescent="0.25">
      <c r="A377" s="2384" t="s">
        <v>60</v>
      </c>
      <c r="B377" s="2385"/>
      <c r="C377" s="2385"/>
      <c r="D377" s="539">
        <v>420</v>
      </c>
      <c r="E377" s="540">
        <v>285</v>
      </c>
      <c r="F377" s="540">
        <v>129</v>
      </c>
      <c r="G377" s="540">
        <v>52</v>
      </c>
      <c r="H377" s="540">
        <v>411</v>
      </c>
      <c r="I377" s="540">
        <v>84</v>
      </c>
      <c r="J377" s="541">
        <v>25</v>
      </c>
      <c r="K377" s="542">
        <f>SUM(D377:J377)</f>
        <v>1406</v>
      </c>
    </row>
    <row r="378" spans="1:11" ht="17.25" hidden="1" x14ac:dyDescent="0.25">
      <c r="A378" s="2365" t="s">
        <v>360</v>
      </c>
      <c r="B378" s="2386"/>
      <c r="C378" s="2386"/>
      <c r="D378" s="543">
        <v>323</v>
      </c>
      <c r="E378" s="544">
        <v>245</v>
      </c>
      <c r="F378" s="544">
        <v>96</v>
      </c>
      <c r="G378" s="544">
        <v>34</v>
      </c>
      <c r="H378" s="544">
        <v>328</v>
      </c>
      <c r="I378" s="544">
        <v>76</v>
      </c>
      <c r="J378" s="545">
        <v>21</v>
      </c>
      <c r="K378" s="546">
        <f>SUM(D378:J378)</f>
        <v>1123</v>
      </c>
    </row>
    <row r="379" spans="1:11" ht="15" hidden="1" customHeight="1" x14ac:dyDescent="0.25">
      <c r="A379" s="2387" t="s">
        <v>61</v>
      </c>
      <c r="B379" s="2388"/>
      <c r="C379" s="2388"/>
      <c r="D379" s="543">
        <v>78</v>
      </c>
      <c r="E379" s="544">
        <v>19</v>
      </c>
      <c r="F379" s="544">
        <v>21</v>
      </c>
      <c r="G379" s="544">
        <v>9</v>
      </c>
      <c r="H379" s="544">
        <v>74</v>
      </c>
      <c r="I379" s="544">
        <v>9</v>
      </c>
      <c r="J379" s="545">
        <v>2</v>
      </c>
      <c r="K379" s="546">
        <f>SUM(D379:J379)</f>
        <v>212</v>
      </c>
    </row>
    <row r="380" spans="1:11" ht="15.75" hidden="1" thickBot="1" x14ac:dyDescent="0.3">
      <c r="A380" s="2365" t="s">
        <v>359</v>
      </c>
      <c r="B380" s="2386"/>
      <c r="C380" s="2386"/>
      <c r="D380" s="547">
        <f t="shared" ref="D380:K380" si="47">D378+D379</f>
        <v>401</v>
      </c>
      <c r="E380" s="548">
        <f t="shared" si="47"/>
        <v>264</v>
      </c>
      <c r="F380" s="548">
        <f t="shared" si="47"/>
        <v>117</v>
      </c>
      <c r="G380" s="548">
        <f t="shared" si="47"/>
        <v>43</v>
      </c>
      <c r="H380" s="548">
        <f t="shared" si="47"/>
        <v>402</v>
      </c>
      <c r="I380" s="548">
        <f t="shared" si="47"/>
        <v>85</v>
      </c>
      <c r="J380" s="549">
        <f t="shared" si="47"/>
        <v>23</v>
      </c>
      <c r="K380" s="550">
        <f t="shared" si="47"/>
        <v>1335</v>
      </c>
    </row>
    <row r="381" spans="1:11" ht="18" hidden="1" customHeight="1" thickTop="1" thickBot="1" x14ac:dyDescent="0.3">
      <c r="A381" s="2389" t="s">
        <v>62</v>
      </c>
      <c r="B381" s="2390"/>
      <c r="C381" s="2390"/>
      <c r="D381" s="551">
        <f t="shared" ref="D381:K381" si="48">D377-D380</f>
        <v>19</v>
      </c>
      <c r="E381" s="552">
        <f t="shared" si="48"/>
        <v>21</v>
      </c>
      <c r="F381" s="552">
        <f t="shared" si="48"/>
        <v>12</v>
      </c>
      <c r="G381" s="552">
        <f t="shared" si="48"/>
        <v>9</v>
      </c>
      <c r="H381" s="552">
        <f t="shared" si="48"/>
        <v>9</v>
      </c>
      <c r="I381" s="599">
        <f t="shared" si="48"/>
        <v>-1</v>
      </c>
      <c r="J381" s="600">
        <f t="shared" si="48"/>
        <v>2</v>
      </c>
      <c r="K381" s="601">
        <f t="shared" si="48"/>
        <v>71</v>
      </c>
    </row>
    <row r="382" spans="1:11" ht="7.5" hidden="1" customHeight="1" x14ac:dyDescent="0.25">
      <c r="A382" s="149"/>
      <c r="B382" s="150"/>
      <c r="C382" s="150"/>
      <c r="D382" s="146"/>
      <c r="E382" s="146"/>
      <c r="F382" s="146"/>
      <c r="G382" s="146"/>
      <c r="H382" s="146"/>
      <c r="I382" s="146"/>
      <c r="J382" s="146"/>
      <c r="K382" s="147"/>
    </row>
    <row r="383" spans="1:11" hidden="1" x14ac:dyDescent="0.25">
      <c r="A383" s="2391" t="s">
        <v>63</v>
      </c>
      <c r="B383" s="2391"/>
      <c r="C383" s="2391"/>
      <c r="D383" s="2391"/>
      <c r="E383" s="2391"/>
      <c r="F383" s="2391"/>
      <c r="G383" s="2391"/>
      <c r="H383" s="2391"/>
      <c r="I383" s="2391"/>
      <c r="J383" s="2391"/>
      <c r="K383" s="2392"/>
    </row>
    <row r="384" spans="1:11" ht="15.75" hidden="1" thickBot="1" x14ac:dyDescent="0.3">
      <c r="A384" s="2360" t="s">
        <v>702</v>
      </c>
      <c r="B384" s="2361"/>
      <c r="C384" s="2361"/>
      <c r="D384" s="2361"/>
      <c r="E384" s="2361"/>
      <c r="F384" s="2361"/>
      <c r="G384" s="2361"/>
      <c r="H384" s="2361"/>
      <c r="I384" s="2361"/>
      <c r="J384" s="2361"/>
      <c r="K384" s="2362"/>
    </row>
    <row r="385" spans="1:11" ht="15.75" hidden="1" thickBot="1" x14ac:dyDescent="0.3">
      <c r="A385" s="2376"/>
      <c r="B385" s="2377"/>
      <c r="C385" s="2378"/>
      <c r="D385" s="192" t="s">
        <v>54</v>
      </c>
      <c r="E385" s="193" t="s">
        <v>55</v>
      </c>
      <c r="F385" s="193" t="s">
        <v>56</v>
      </c>
      <c r="G385" s="193" t="s">
        <v>57</v>
      </c>
      <c r="H385" s="193" t="s">
        <v>58</v>
      </c>
      <c r="I385" s="193" t="s">
        <v>64</v>
      </c>
      <c r="J385" s="193" t="s">
        <v>59</v>
      </c>
      <c r="K385" s="194" t="s">
        <v>26</v>
      </c>
    </row>
    <row r="386" spans="1:11" ht="15" hidden="1" customHeight="1" x14ac:dyDescent="0.25">
      <c r="A386" s="151"/>
      <c r="B386" s="2369" t="s">
        <v>65</v>
      </c>
      <c r="C386" s="2370"/>
      <c r="D386" s="529">
        <v>85</v>
      </c>
      <c r="E386" s="529">
        <v>18</v>
      </c>
      <c r="F386" s="529">
        <v>20</v>
      </c>
      <c r="G386" s="529">
        <v>9</v>
      </c>
      <c r="H386" s="529">
        <v>84</v>
      </c>
      <c r="I386" s="529">
        <v>10</v>
      </c>
      <c r="J386" s="755">
        <v>0</v>
      </c>
      <c r="K386" s="758">
        <f>SUM(D386:J386)</f>
        <v>226</v>
      </c>
    </row>
    <row r="387" spans="1:11" ht="15" hidden="1" customHeight="1" x14ac:dyDescent="0.25">
      <c r="A387" s="152"/>
      <c r="B387" s="2371" t="s">
        <v>254</v>
      </c>
      <c r="C387" s="2372"/>
      <c r="D387" s="529">
        <v>0</v>
      </c>
      <c r="E387" s="529">
        <v>0</v>
      </c>
      <c r="F387" s="529">
        <v>0</v>
      </c>
      <c r="G387" s="529">
        <v>0</v>
      </c>
      <c r="H387" s="529">
        <v>0</v>
      </c>
      <c r="I387" s="529">
        <v>0</v>
      </c>
      <c r="J387" s="755">
        <v>0</v>
      </c>
      <c r="K387" s="759">
        <f>SUM(D387:I387)</f>
        <v>0</v>
      </c>
    </row>
    <row r="388" spans="1:11" ht="15" hidden="1" customHeight="1" x14ac:dyDescent="0.25">
      <c r="A388" s="2373" t="s">
        <v>255</v>
      </c>
      <c r="B388" s="2371"/>
      <c r="C388" s="2372"/>
      <c r="D388" s="529">
        <v>0</v>
      </c>
      <c r="E388" s="529">
        <v>0</v>
      </c>
      <c r="F388" s="529">
        <v>0</v>
      </c>
      <c r="G388" s="529">
        <v>0</v>
      </c>
      <c r="H388" s="529">
        <v>0</v>
      </c>
      <c r="I388" s="529">
        <v>0</v>
      </c>
      <c r="J388" s="755">
        <v>0</v>
      </c>
      <c r="K388" s="759">
        <f>SUM(D388:I388)</f>
        <v>0</v>
      </c>
    </row>
    <row r="389" spans="1:11" ht="15" hidden="1" customHeight="1" x14ac:dyDescent="0.25">
      <c r="A389" s="2373" t="s">
        <v>358</v>
      </c>
      <c r="B389" s="2371"/>
      <c r="C389" s="2372"/>
      <c r="D389" s="529">
        <v>16</v>
      </c>
      <c r="E389" s="529">
        <v>11</v>
      </c>
      <c r="F389" s="529">
        <v>8</v>
      </c>
      <c r="G389" s="529">
        <v>0</v>
      </c>
      <c r="H389" s="529">
        <v>17</v>
      </c>
      <c r="I389" s="529">
        <v>0</v>
      </c>
      <c r="J389" s="755">
        <v>2</v>
      </c>
      <c r="K389" s="759">
        <f>SUM(D389:J389)</f>
        <v>54</v>
      </c>
    </row>
    <row r="390" spans="1:11" ht="15.75" hidden="1" thickBot="1" x14ac:dyDescent="0.3">
      <c r="A390" s="2379" t="s">
        <v>66</v>
      </c>
      <c r="B390" s="2380"/>
      <c r="C390" s="2381"/>
      <c r="D390" s="535">
        <v>0</v>
      </c>
      <c r="E390" s="536">
        <v>0</v>
      </c>
      <c r="F390" s="536">
        <v>0</v>
      </c>
      <c r="G390" s="536">
        <v>0</v>
      </c>
      <c r="H390" s="536">
        <v>0</v>
      </c>
      <c r="I390" s="536">
        <v>0</v>
      </c>
      <c r="J390" s="756">
        <v>0</v>
      </c>
      <c r="K390" s="760">
        <f>SUM(D390:J390)</f>
        <v>0</v>
      </c>
    </row>
    <row r="391" spans="1:11" ht="16.5" hidden="1" customHeight="1" thickTop="1" thickBot="1" x14ac:dyDescent="0.3">
      <c r="A391" s="195"/>
      <c r="B391" s="2382" t="s">
        <v>67</v>
      </c>
      <c r="C391" s="2383"/>
      <c r="D391" s="537">
        <f t="shared" ref="D391:K391" si="49">SUM(D386:D390)</f>
        <v>101</v>
      </c>
      <c r="E391" s="538">
        <f t="shared" si="49"/>
        <v>29</v>
      </c>
      <c r="F391" s="538">
        <f t="shared" si="49"/>
        <v>28</v>
      </c>
      <c r="G391" s="538">
        <f t="shared" si="49"/>
        <v>9</v>
      </c>
      <c r="H391" s="538">
        <f t="shared" si="49"/>
        <v>101</v>
      </c>
      <c r="I391" s="538">
        <f t="shared" si="49"/>
        <v>10</v>
      </c>
      <c r="J391" s="757">
        <f t="shared" si="49"/>
        <v>2</v>
      </c>
      <c r="K391" s="761">
        <f t="shared" si="49"/>
        <v>280</v>
      </c>
    </row>
    <row r="392" spans="1:11" ht="7.5" hidden="1" customHeight="1" thickBot="1" x14ac:dyDescent="0.3">
      <c r="A392" s="149"/>
      <c r="B392" s="150"/>
      <c r="C392" s="150"/>
      <c r="D392" s="146"/>
      <c r="E392" s="146"/>
      <c r="F392" s="146"/>
      <c r="G392" s="146"/>
      <c r="H392" s="146"/>
      <c r="I392" s="146"/>
      <c r="J392" s="146"/>
      <c r="K392" s="147"/>
    </row>
    <row r="393" spans="1:11" ht="15.75" hidden="1" thickBot="1" x14ac:dyDescent="0.3">
      <c r="A393" s="2357" t="s">
        <v>68</v>
      </c>
      <c r="B393" s="2358"/>
      <c r="C393" s="2358"/>
      <c r="D393" s="2358"/>
      <c r="E393" s="2358"/>
      <c r="F393" s="2358"/>
      <c r="G393" s="2358"/>
      <c r="H393" s="2358"/>
      <c r="I393" s="2358"/>
      <c r="J393" s="2358"/>
      <c r="K393" s="2359"/>
    </row>
    <row r="394" spans="1:11" ht="15.75" hidden="1" thickBot="1" x14ac:dyDescent="0.3">
      <c r="A394" s="2360" t="s">
        <v>702</v>
      </c>
      <c r="B394" s="2361"/>
      <c r="C394" s="2361"/>
      <c r="D394" s="2361"/>
      <c r="E394" s="2361"/>
      <c r="F394" s="2361"/>
      <c r="G394" s="2361"/>
      <c r="H394" s="2361"/>
      <c r="I394" s="2361"/>
      <c r="J394" s="2361"/>
      <c r="K394" s="2362"/>
    </row>
    <row r="395" spans="1:11" ht="15.75" hidden="1" thickBot="1" x14ac:dyDescent="0.3">
      <c r="A395" s="2350"/>
      <c r="B395" s="2351"/>
      <c r="C395" s="2352"/>
      <c r="D395" s="192" t="s">
        <v>54</v>
      </c>
      <c r="E395" s="193" t="s">
        <v>55</v>
      </c>
      <c r="F395" s="193" t="s">
        <v>56</v>
      </c>
      <c r="G395" s="193" t="s">
        <v>57</v>
      </c>
      <c r="H395" s="193" t="s">
        <v>58</v>
      </c>
      <c r="I395" s="193" t="s">
        <v>64</v>
      </c>
      <c r="J395" s="193" t="s">
        <v>59</v>
      </c>
      <c r="K395" s="194" t="s">
        <v>26</v>
      </c>
    </row>
    <row r="396" spans="1:11" ht="15" hidden="1" customHeight="1" x14ac:dyDescent="0.25">
      <c r="A396" s="153"/>
      <c r="B396" s="2369" t="s">
        <v>69</v>
      </c>
      <c r="C396" s="2370"/>
      <c r="D396" s="526">
        <v>68</v>
      </c>
      <c r="E396" s="527">
        <v>29</v>
      </c>
      <c r="F396" s="527">
        <v>18</v>
      </c>
      <c r="G396" s="527">
        <v>7</v>
      </c>
      <c r="H396" s="527">
        <v>54</v>
      </c>
      <c r="I396" s="527">
        <v>11</v>
      </c>
      <c r="J396" s="762">
        <v>1</v>
      </c>
      <c r="K396" s="758">
        <f>SUM(D396:J396)</f>
        <v>188</v>
      </c>
    </row>
    <row r="397" spans="1:11" ht="15" hidden="1" customHeight="1" x14ac:dyDescent="0.25">
      <c r="A397" s="154"/>
      <c r="B397" s="2371" t="s">
        <v>70</v>
      </c>
      <c r="C397" s="2372"/>
      <c r="D397" s="528">
        <v>1</v>
      </c>
      <c r="E397" s="529">
        <v>0</v>
      </c>
      <c r="F397" s="529">
        <v>1</v>
      </c>
      <c r="G397" s="529">
        <v>1</v>
      </c>
      <c r="H397" s="529">
        <v>0</v>
      </c>
      <c r="I397" s="529">
        <v>0</v>
      </c>
      <c r="J397" s="755">
        <v>0</v>
      </c>
      <c r="K397" s="764">
        <f>SUM(D397:J397)</f>
        <v>3</v>
      </c>
    </row>
    <row r="398" spans="1:11" ht="15" hidden="1" customHeight="1" x14ac:dyDescent="0.25">
      <c r="A398" s="2373" t="s">
        <v>357</v>
      </c>
      <c r="B398" s="2371"/>
      <c r="C398" s="2372"/>
      <c r="D398" s="528">
        <v>0</v>
      </c>
      <c r="E398" s="529">
        <v>0</v>
      </c>
      <c r="F398" s="529">
        <v>0</v>
      </c>
      <c r="G398" s="529">
        <v>0</v>
      </c>
      <c r="H398" s="529">
        <v>0</v>
      </c>
      <c r="I398" s="529">
        <v>0</v>
      </c>
      <c r="J398" s="755">
        <v>0</v>
      </c>
      <c r="K398" s="764">
        <f>SUM(D398:J398)</f>
        <v>0</v>
      </c>
    </row>
    <row r="399" spans="1:11" ht="15" hidden="1" customHeight="1" x14ac:dyDescent="0.25">
      <c r="A399" s="154"/>
      <c r="B399" s="2371" t="s">
        <v>356</v>
      </c>
      <c r="C399" s="2372"/>
      <c r="D399" s="528">
        <v>0</v>
      </c>
      <c r="E399" s="529">
        <v>0</v>
      </c>
      <c r="F399" s="529">
        <v>0</v>
      </c>
      <c r="G399" s="529">
        <v>0</v>
      </c>
      <c r="H399" s="529">
        <v>0</v>
      </c>
      <c r="I399" s="529">
        <v>0</v>
      </c>
      <c r="J399" s="755">
        <v>0</v>
      </c>
      <c r="K399" s="764">
        <f>SUM(D399:J399)</f>
        <v>0</v>
      </c>
    </row>
    <row r="400" spans="1:11" ht="15.75" hidden="1" customHeight="1" thickBot="1" x14ac:dyDescent="0.3">
      <c r="A400" s="154"/>
      <c r="B400" s="2371" t="s">
        <v>355</v>
      </c>
      <c r="C400" s="2372"/>
      <c r="D400" s="530">
        <v>0</v>
      </c>
      <c r="E400" s="531">
        <v>0</v>
      </c>
      <c r="F400" s="531">
        <v>2</v>
      </c>
      <c r="G400" s="531">
        <v>0</v>
      </c>
      <c r="H400" s="531">
        <v>0</v>
      </c>
      <c r="I400" s="531">
        <v>0</v>
      </c>
      <c r="J400" s="763">
        <v>0</v>
      </c>
      <c r="K400" s="760">
        <f>SUM(D400:J400)</f>
        <v>2</v>
      </c>
    </row>
    <row r="401" spans="1:11" ht="16.5" hidden="1" customHeight="1" thickTop="1" thickBot="1" x14ac:dyDescent="0.3">
      <c r="A401" s="196"/>
      <c r="B401" s="2374" t="s">
        <v>71</v>
      </c>
      <c r="C401" s="2375"/>
      <c r="D401" s="532">
        <f t="shared" ref="D401:K401" si="50">SUM(D396:D400)</f>
        <v>69</v>
      </c>
      <c r="E401" s="533">
        <f t="shared" si="50"/>
        <v>29</v>
      </c>
      <c r="F401" s="533">
        <f t="shared" si="50"/>
        <v>21</v>
      </c>
      <c r="G401" s="533">
        <f t="shared" si="50"/>
        <v>8</v>
      </c>
      <c r="H401" s="533">
        <f t="shared" si="50"/>
        <v>54</v>
      </c>
      <c r="I401" s="533">
        <f t="shared" si="50"/>
        <v>11</v>
      </c>
      <c r="J401" s="533">
        <f t="shared" si="50"/>
        <v>1</v>
      </c>
      <c r="K401" s="534">
        <f t="shared" si="50"/>
        <v>193</v>
      </c>
    </row>
    <row r="402" spans="1:11" ht="7.5" hidden="1" customHeight="1" thickBot="1" x14ac:dyDescent="0.3">
      <c r="A402" s="149"/>
      <c r="B402" s="150"/>
      <c r="C402" s="150"/>
      <c r="D402" s="146"/>
      <c r="E402" s="146"/>
      <c r="F402" s="146"/>
      <c r="G402" s="146"/>
      <c r="H402" s="146"/>
      <c r="I402" s="146"/>
      <c r="J402" s="146"/>
      <c r="K402" s="148"/>
    </row>
    <row r="403" spans="1:11" ht="15.75" hidden="1" thickBot="1" x14ac:dyDescent="0.3">
      <c r="A403" s="2357" t="s">
        <v>477</v>
      </c>
      <c r="B403" s="2358"/>
      <c r="C403" s="2358"/>
      <c r="D403" s="2358"/>
      <c r="E403" s="2358"/>
      <c r="F403" s="2358"/>
      <c r="G403" s="2358"/>
      <c r="H403" s="2358"/>
      <c r="I403" s="2358"/>
      <c r="J403" s="2358"/>
      <c r="K403" s="2359"/>
    </row>
    <row r="404" spans="1:11" ht="15.75" hidden="1" thickBot="1" x14ac:dyDescent="0.3">
      <c r="A404" s="2360" t="s">
        <v>703</v>
      </c>
      <c r="B404" s="2361"/>
      <c r="C404" s="2361"/>
      <c r="D404" s="2361"/>
      <c r="E404" s="2361"/>
      <c r="F404" s="2361"/>
      <c r="G404" s="2361"/>
      <c r="H404" s="2361"/>
      <c r="I404" s="2361"/>
      <c r="J404" s="2361"/>
      <c r="K404" s="2362"/>
    </row>
    <row r="405" spans="1:11" ht="15.75" hidden="1" thickBot="1" x14ac:dyDescent="0.3">
      <c r="A405" s="2350"/>
      <c r="B405" s="2351"/>
      <c r="C405" s="2352"/>
      <c r="D405" s="344" t="s">
        <v>54</v>
      </c>
      <c r="E405" s="343" t="s">
        <v>55</v>
      </c>
      <c r="F405" s="343" t="s">
        <v>56</v>
      </c>
      <c r="G405" s="343" t="s">
        <v>57</v>
      </c>
      <c r="H405" s="343" t="s">
        <v>58</v>
      </c>
      <c r="I405" s="343" t="s">
        <v>64</v>
      </c>
      <c r="J405" s="765" t="s">
        <v>59</v>
      </c>
      <c r="K405" s="768" t="s">
        <v>26</v>
      </c>
    </row>
    <row r="406" spans="1:11" hidden="1" x14ac:dyDescent="0.25">
      <c r="A406" s="2353" t="s">
        <v>72</v>
      </c>
      <c r="B406" s="2354"/>
      <c r="C406" s="2354"/>
      <c r="D406" s="522">
        <f t="shared" ref="D406:K406" si="51">1-D407</f>
        <v>0.65586034912718205</v>
      </c>
      <c r="E406" s="523">
        <f t="shared" si="51"/>
        <v>0.78030303030303028</v>
      </c>
      <c r="F406" s="523">
        <f t="shared" si="51"/>
        <v>0.64102564102564097</v>
      </c>
      <c r="G406" s="523">
        <f t="shared" si="51"/>
        <v>0.62790697674418605</v>
      </c>
      <c r="H406" s="523">
        <f t="shared" si="51"/>
        <v>0.73134328358208955</v>
      </c>
      <c r="I406" s="523">
        <f t="shared" si="51"/>
        <v>0.74117647058823533</v>
      </c>
      <c r="J406" s="766">
        <f t="shared" si="51"/>
        <v>0.91304347826086962</v>
      </c>
      <c r="K406" s="769">
        <f t="shared" si="51"/>
        <v>0.71086142322097379</v>
      </c>
    </row>
    <row r="407" spans="1:11" ht="18" hidden="1" thickBot="1" x14ac:dyDescent="0.3">
      <c r="A407" s="2355" t="s">
        <v>354</v>
      </c>
      <c r="B407" s="2356"/>
      <c r="C407" s="2356"/>
      <c r="D407" s="524">
        <f t="shared" ref="D407:K407" si="52">D401/D380*2</f>
        <v>0.34413965087281795</v>
      </c>
      <c r="E407" s="525">
        <f t="shared" si="52"/>
        <v>0.2196969696969697</v>
      </c>
      <c r="F407" s="525">
        <f t="shared" si="52"/>
        <v>0.35897435897435898</v>
      </c>
      <c r="G407" s="525">
        <f t="shared" si="52"/>
        <v>0.37209302325581395</v>
      </c>
      <c r="H407" s="525">
        <f t="shared" si="52"/>
        <v>0.26865671641791045</v>
      </c>
      <c r="I407" s="525">
        <f t="shared" si="52"/>
        <v>0.25882352941176473</v>
      </c>
      <c r="J407" s="767">
        <f t="shared" si="52"/>
        <v>8.6956521739130432E-2</v>
      </c>
      <c r="K407" s="770">
        <f t="shared" si="52"/>
        <v>0.28913857677902621</v>
      </c>
    </row>
    <row r="408" spans="1:11" ht="15.75" hidden="1" x14ac:dyDescent="0.25">
      <c r="A408" s="2" t="s">
        <v>420</v>
      </c>
      <c r="B408" s="144"/>
      <c r="C408" s="143"/>
      <c r="D408" s="143"/>
      <c r="E408" s="143"/>
      <c r="F408" s="143"/>
      <c r="G408" s="143"/>
      <c r="H408" s="143"/>
      <c r="I408" s="143"/>
      <c r="J408" s="143"/>
      <c r="K408" s="143"/>
    </row>
    <row r="409" spans="1:11" ht="15.75" hidden="1" x14ac:dyDescent="0.25">
      <c r="A409" s="2" t="s">
        <v>421</v>
      </c>
      <c r="B409" s="143"/>
      <c r="C409" s="143"/>
      <c r="D409" s="143"/>
      <c r="E409" s="143"/>
      <c r="F409" s="143"/>
      <c r="G409" s="143"/>
      <c r="H409" s="143"/>
      <c r="I409" s="143"/>
      <c r="J409" s="143"/>
      <c r="K409" s="143"/>
    </row>
    <row r="410" spans="1:11" ht="15.75" hidden="1" x14ac:dyDescent="0.25">
      <c r="A410" s="2" t="s">
        <v>422</v>
      </c>
      <c r="B410" s="143"/>
      <c r="C410" s="143"/>
      <c r="D410" s="143"/>
      <c r="E410" s="143"/>
      <c r="F410" s="143"/>
      <c r="G410" s="143"/>
      <c r="H410" s="143"/>
      <c r="I410" s="143"/>
      <c r="J410" s="143"/>
      <c r="K410" s="143"/>
    </row>
    <row r="411" spans="1:11" hidden="1" x14ac:dyDescent="0.25">
      <c r="A411" s="630" t="s">
        <v>423</v>
      </c>
      <c r="B411" s="143"/>
      <c r="C411" s="143"/>
      <c r="D411" s="143"/>
      <c r="E411" s="143"/>
      <c r="F411" s="143"/>
      <c r="G411" s="143"/>
      <c r="H411" s="143"/>
      <c r="I411" s="143"/>
      <c r="J411" s="143"/>
      <c r="K411" s="143"/>
    </row>
    <row r="412" spans="1:11" ht="9.75" hidden="1" customHeight="1" thickBot="1" x14ac:dyDescent="0.3">
      <c r="A412" s="145"/>
      <c r="B412" s="145"/>
      <c r="C412" s="145"/>
      <c r="D412" s="142"/>
      <c r="E412" s="142"/>
      <c r="F412" s="142"/>
      <c r="G412" s="142"/>
      <c r="H412" s="142"/>
      <c r="I412" s="142"/>
      <c r="J412" s="142"/>
      <c r="K412" s="145"/>
    </row>
    <row r="413" spans="1:11" ht="15.75" hidden="1" thickBot="1" x14ac:dyDescent="0.3">
      <c r="A413" s="2357" t="s">
        <v>73</v>
      </c>
      <c r="B413" s="2358"/>
      <c r="C413" s="2358"/>
      <c r="D413" s="2358"/>
      <c r="E413" s="2358"/>
      <c r="F413" s="2358"/>
      <c r="G413" s="2358"/>
      <c r="H413" s="2358"/>
      <c r="I413" s="2358"/>
      <c r="J413" s="2358"/>
      <c r="K413" s="2359"/>
    </row>
    <row r="414" spans="1:11" ht="15.75" hidden="1" thickBot="1" x14ac:dyDescent="0.3">
      <c r="A414" s="2360" t="s">
        <v>703</v>
      </c>
      <c r="B414" s="2361"/>
      <c r="C414" s="2361"/>
      <c r="D414" s="2361"/>
      <c r="E414" s="2361"/>
      <c r="F414" s="2361"/>
      <c r="G414" s="2361"/>
      <c r="H414" s="2361"/>
      <c r="I414" s="2361"/>
      <c r="J414" s="2361"/>
      <c r="K414" s="2362"/>
    </row>
    <row r="415" spans="1:11" ht="15.75" hidden="1" thickBot="1" x14ac:dyDescent="0.3">
      <c r="A415" s="2350"/>
      <c r="B415" s="2351"/>
      <c r="C415" s="2352"/>
      <c r="D415" s="192" t="s">
        <v>54</v>
      </c>
      <c r="E415" s="193" t="s">
        <v>55</v>
      </c>
      <c r="F415" s="193" t="s">
        <v>56</v>
      </c>
      <c r="G415" s="193" t="s">
        <v>57</v>
      </c>
      <c r="H415" s="193" t="s">
        <v>58</v>
      </c>
      <c r="I415" s="193" t="s">
        <v>64</v>
      </c>
      <c r="J415" s="771" t="s">
        <v>59</v>
      </c>
      <c r="K415" s="775" t="s">
        <v>26</v>
      </c>
    </row>
    <row r="416" spans="1:11" hidden="1" x14ac:dyDescent="0.25">
      <c r="A416" s="2363" t="s">
        <v>60</v>
      </c>
      <c r="B416" s="2364"/>
      <c r="C416" s="2364"/>
      <c r="D416" s="517">
        <v>70</v>
      </c>
      <c r="E416" s="518">
        <v>51</v>
      </c>
      <c r="F416" s="518">
        <v>23</v>
      </c>
      <c r="G416" s="518">
        <v>9</v>
      </c>
      <c r="H416" s="518">
        <v>65</v>
      </c>
      <c r="I416" s="518">
        <v>15</v>
      </c>
      <c r="J416" s="772">
        <v>3</v>
      </c>
      <c r="K416" s="776">
        <f>SUM(D416:J416)</f>
        <v>236</v>
      </c>
    </row>
    <row r="417" spans="1:11" hidden="1" x14ac:dyDescent="0.25">
      <c r="A417" s="2365" t="s">
        <v>74</v>
      </c>
      <c r="B417" s="2366"/>
      <c r="C417" s="2366"/>
      <c r="D417" s="519">
        <v>67</v>
      </c>
      <c r="E417" s="520">
        <v>46</v>
      </c>
      <c r="F417" s="520">
        <v>23</v>
      </c>
      <c r="G417" s="520">
        <v>9</v>
      </c>
      <c r="H417" s="520">
        <v>60</v>
      </c>
      <c r="I417" s="520">
        <v>15</v>
      </c>
      <c r="J417" s="773">
        <v>4</v>
      </c>
      <c r="K417" s="759">
        <f>SUM(D417:J417)</f>
        <v>224</v>
      </c>
    </row>
    <row r="418" spans="1:11" ht="15.75" hidden="1" thickBot="1" x14ac:dyDescent="0.3">
      <c r="A418" s="2367" t="s">
        <v>62</v>
      </c>
      <c r="B418" s="2368"/>
      <c r="C418" s="2368"/>
      <c r="D418" s="521">
        <v>3</v>
      </c>
      <c r="E418" s="412">
        <v>5</v>
      </c>
      <c r="F418" s="412">
        <v>0</v>
      </c>
      <c r="G418" s="412">
        <v>0</v>
      </c>
      <c r="H418" s="412">
        <v>5</v>
      </c>
      <c r="I418" s="412">
        <v>0</v>
      </c>
      <c r="J418" s="774">
        <v>-1</v>
      </c>
      <c r="K418" s="777">
        <f>SUM(K416-K417)</f>
        <v>12</v>
      </c>
    </row>
    <row r="419" spans="1:11" hidden="1" x14ac:dyDescent="0.25">
      <c r="A419" s="4" t="s">
        <v>353</v>
      </c>
      <c r="B419" s="5"/>
      <c r="C419" s="6"/>
      <c r="D419" s="7"/>
      <c r="E419" s="8"/>
      <c r="F419" s="42"/>
      <c r="G419" s="7"/>
      <c r="H419" s="7"/>
      <c r="I419" s="7"/>
      <c r="J419" s="7"/>
      <c r="K419" s="7"/>
    </row>
    <row r="420" spans="1:11" hidden="1" x14ac:dyDescent="0.25">
      <c r="A420" s="4" t="s">
        <v>352</v>
      </c>
      <c r="B420" s="4"/>
      <c r="C420" s="6"/>
      <c r="D420" s="3"/>
      <c r="E420" s="7"/>
      <c r="F420" s="9"/>
      <c r="G420" s="3"/>
      <c r="H420" s="3"/>
      <c r="I420" s="3"/>
      <c r="J420" s="3"/>
      <c r="K420" s="3"/>
    </row>
    <row r="421" spans="1:11" x14ac:dyDescent="0.25">
      <c r="A421" s="2"/>
      <c r="B421" s="2"/>
      <c r="C421" s="2"/>
      <c r="D421" s="2"/>
      <c r="E421" s="2"/>
      <c r="F421" s="10"/>
      <c r="G421" s="2"/>
      <c r="H421" s="2"/>
      <c r="I421" s="2"/>
      <c r="J421" s="2"/>
      <c r="K421" s="2"/>
    </row>
  </sheetData>
  <sheetProtection algorithmName="SHA-512" hashValue="TTtSOq6/dPXIuNcKjdarD3mj21hIOVdh0g7cT620jHTrFVtTaT7pwmNCLbjTX14XpiPLgx+cn0DcEMCKNFAScw==" saltValue="uDE2ZNgexzoxaSEi7pGPKA==" spinCount="100000" sheet="1" objects="1" scenarios="1"/>
  <mergeCells count="329">
    <mergeCell ref="A78:C78"/>
    <mergeCell ref="A79:C79"/>
    <mergeCell ref="A80:C80"/>
    <mergeCell ref="A86:K86"/>
    <mergeCell ref="A87:K87"/>
    <mergeCell ref="A88:C88"/>
    <mergeCell ref="A89:C89"/>
    <mergeCell ref="A90:C90"/>
    <mergeCell ref="A91:C91"/>
    <mergeCell ref="A68:C68"/>
    <mergeCell ref="B69:C69"/>
    <mergeCell ref="B70:C70"/>
    <mergeCell ref="A71:C71"/>
    <mergeCell ref="B72:C72"/>
    <mergeCell ref="B73:C73"/>
    <mergeCell ref="B74:C74"/>
    <mergeCell ref="A76:K76"/>
    <mergeCell ref="A77:K77"/>
    <mergeCell ref="A58:C58"/>
    <mergeCell ref="B59:C59"/>
    <mergeCell ref="B60:C60"/>
    <mergeCell ref="A61:C61"/>
    <mergeCell ref="A62:C62"/>
    <mergeCell ref="A63:C63"/>
    <mergeCell ref="B64:C64"/>
    <mergeCell ref="A66:K66"/>
    <mergeCell ref="A67:K67"/>
    <mergeCell ref="A48:K48"/>
    <mergeCell ref="A49:C49"/>
    <mergeCell ref="A50:C50"/>
    <mergeCell ref="A51:C51"/>
    <mergeCell ref="A52:C52"/>
    <mergeCell ref="A53:C53"/>
    <mergeCell ref="A54:C54"/>
    <mergeCell ref="A56:K56"/>
    <mergeCell ref="A57:K57"/>
    <mergeCell ref="A125:C125"/>
    <mergeCell ref="A126:C126"/>
    <mergeCell ref="A127:C127"/>
    <mergeCell ref="A133:K133"/>
    <mergeCell ref="A134:K134"/>
    <mergeCell ref="A135:C135"/>
    <mergeCell ref="A136:C136"/>
    <mergeCell ref="A137:C137"/>
    <mergeCell ref="A138:C138"/>
    <mergeCell ref="A115:C115"/>
    <mergeCell ref="B116:C116"/>
    <mergeCell ref="B117:C117"/>
    <mergeCell ref="A118:C118"/>
    <mergeCell ref="B119:C119"/>
    <mergeCell ref="B120:C120"/>
    <mergeCell ref="B121:C121"/>
    <mergeCell ref="A123:K123"/>
    <mergeCell ref="A124:K124"/>
    <mergeCell ref="A105:C105"/>
    <mergeCell ref="B106:C106"/>
    <mergeCell ref="B107:C107"/>
    <mergeCell ref="A108:C108"/>
    <mergeCell ref="A109:C109"/>
    <mergeCell ref="A110:C110"/>
    <mergeCell ref="B111:C111"/>
    <mergeCell ref="A113:K113"/>
    <mergeCell ref="A114:K114"/>
    <mergeCell ref="A95:K95"/>
    <mergeCell ref="A96:C96"/>
    <mergeCell ref="A97:C97"/>
    <mergeCell ref="A98:C98"/>
    <mergeCell ref="A99:C99"/>
    <mergeCell ref="A100:C100"/>
    <mergeCell ref="A101:C101"/>
    <mergeCell ref="A103:K103"/>
    <mergeCell ref="A104:K104"/>
    <mergeCell ref="A217:C217"/>
    <mergeCell ref="A218:C218"/>
    <mergeCell ref="A219:C219"/>
    <mergeCell ref="A225:K225"/>
    <mergeCell ref="A226:K226"/>
    <mergeCell ref="A227:C227"/>
    <mergeCell ref="A228:C228"/>
    <mergeCell ref="A229:C229"/>
    <mergeCell ref="A230:C230"/>
    <mergeCell ref="A207:C207"/>
    <mergeCell ref="B208:C208"/>
    <mergeCell ref="B209:C209"/>
    <mergeCell ref="A210:C210"/>
    <mergeCell ref="B211:C211"/>
    <mergeCell ref="B212:C212"/>
    <mergeCell ref="B213:C213"/>
    <mergeCell ref="A215:K215"/>
    <mergeCell ref="A216:K216"/>
    <mergeCell ref="A197:C197"/>
    <mergeCell ref="B198:C198"/>
    <mergeCell ref="B199:C199"/>
    <mergeCell ref="A200:C200"/>
    <mergeCell ref="A201:C201"/>
    <mergeCell ref="A202:C202"/>
    <mergeCell ref="B203:C203"/>
    <mergeCell ref="A205:K205"/>
    <mergeCell ref="A206:K206"/>
    <mergeCell ref="A187:K187"/>
    <mergeCell ref="A188:C188"/>
    <mergeCell ref="A189:C189"/>
    <mergeCell ref="A190:C190"/>
    <mergeCell ref="A191:C191"/>
    <mergeCell ref="A192:C192"/>
    <mergeCell ref="A193:C193"/>
    <mergeCell ref="A195:K195"/>
    <mergeCell ref="A196:K196"/>
    <mergeCell ref="A276:C276"/>
    <mergeCell ref="A271:K271"/>
    <mergeCell ref="A273:C273"/>
    <mergeCell ref="A274:C274"/>
    <mergeCell ref="A275:C275"/>
    <mergeCell ref="A234:K234"/>
    <mergeCell ref="A240:C240"/>
    <mergeCell ref="A249:C249"/>
    <mergeCell ref="B256:C256"/>
    <mergeCell ref="A257:C257"/>
    <mergeCell ref="B260:C260"/>
    <mergeCell ref="A263:K263"/>
    <mergeCell ref="A266:C266"/>
    <mergeCell ref="A272:K272"/>
    <mergeCell ref="B258:C258"/>
    <mergeCell ref="B259:C259"/>
    <mergeCell ref="A262:K262"/>
    <mergeCell ref="A264:C264"/>
    <mergeCell ref="A265:C265"/>
    <mergeCell ref="B250:C250"/>
    <mergeCell ref="A252:K252"/>
    <mergeCell ref="A253:K253"/>
    <mergeCell ref="A254:C254"/>
    <mergeCell ref="A235:C235"/>
    <mergeCell ref="A236:C236"/>
    <mergeCell ref="A237:C237"/>
    <mergeCell ref="A238:C238"/>
    <mergeCell ref="A239:C239"/>
    <mergeCell ref="A248:C248"/>
    <mergeCell ref="B255:C255"/>
    <mergeCell ref="A242:K242"/>
    <mergeCell ref="A243:K243"/>
    <mergeCell ref="A244:C244"/>
    <mergeCell ref="B245:C245"/>
    <mergeCell ref="B246:C246"/>
    <mergeCell ref="A247:C247"/>
    <mergeCell ref="A324:C324"/>
    <mergeCell ref="A310:K310"/>
    <mergeCell ref="A311:C311"/>
    <mergeCell ref="A312:C312"/>
    <mergeCell ref="A313:C313"/>
    <mergeCell ref="A319:K319"/>
    <mergeCell ref="A320:K320"/>
    <mergeCell ref="A321:C321"/>
    <mergeCell ref="A322:C322"/>
    <mergeCell ref="A323:C323"/>
    <mergeCell ref="A300:K300"/>
    <mergeCell ref="A301:C301"/>
    <mergeCell ref="B302:C302"/>
    <mergeCell ref="B303:C303"/>
    <mergeCell ref="A304:C304"/>
    <mergeCell ref="B305:C305"/>
    <mergeCell ref="B306:C306"/>
    <mergeCell ref="B307:C307"/>
    <mergeCell ref="A309:K309"/>
    <mergeCell ref="A290:K290"/>
    <mergeCell ref="A291:C291"/>
    <mergeCell ref="B292:C292"/>
    <mergeCell ref="B293:C293"/>
    <mergeCell ref="A294:C294"/>
    <mergeCell ref="A295:C295"/>
    <mergeCell ref="A296:C296"/>
    <mergeCell ref="B297:C297"/>
    <mergeCell ref="A299:K299"/>
    <mergeCell ref="A280:K280"/>
    <mergeCell ref="A281:K281"/>
    <mergeCell ref="A282:C282"/>
    <mergeCell ref="A283:C283"/>
    <mergeCell ref="A284:C284"/>
    <mergeCell ref="A285:C285"/>
    <mergeCell ref="A286:C286"/>
    <mergeCell ref="A287:C287"/>
    <mergeCell ref="A289:K289"/>
    <mergeCell ref="A288:K288"/>
    <mergeCell ref="A389:C389"/>
    <mergeCell ref="A390:C390"/>
    <mergeCell ref="A407:C407"/>
    <mergeCell ref="A398:C398"/>
    <mergeCell ref="A406:C406"/>
    <mergeCell ref="B400:C400"/>
    <mergeCell ref="B391:C391"/>
    <mergeCell ref="A393:K393"/>
    <mergeCell ref="A394:K394"/>
    <mergeCell ref="A395:C395"/>
    <mergeCell ref="B396:C396"/>
    <mergeCell ref="B397:C397"/>
    <mergeCell ref="B399:C399"/>
    <mergeCell ref="A415:C415"/>
    <mergeCell ref="A416:C416"/>
    <mergeCell ref="A418:C418"/>
    <mergeCell ref="B401:C401"/>
    <mergeCell ref="A403:K403"/>
    <mergeCell ref="A404:K404"/>
    <mergeCell ref="A405:C405"/>
    <mergeCell ref="A413:K413"/>
    <mergeCell ref="A414:K414"/>
    <mergeCell ref="A417:C417"/>
    <mergeCell ref="A327:K327"/>
    <mergeCell ref="A375:K375"/>
    <mergeCell ref="A376:C376"/>
    <mergeCell ref="A377:C377"/>
    <mergeCell ref="A378:C378"/>
    <mergeCell ref="D374:K374"/>
    <mergeCell ref="A328:K328"/>
    <mergeCell ref="A329:C329"/>
    <mergeCell ref="A330:C330"/>
    <mergeCell ref="A331:C331"/>
    <mergeCell ref="A332:C332"/>
    <mergeCell ref="A333:C333"/>
    <mergeCell ref="A334:C334"/>
    <mergeCell ref="A336:K336"/>
    <mergeCell ref="A337:K337"/>
    <mergeCell ref="A343:C343"/>
    <mergeCell ref="B344:C344"/>
    <mergeCell ref="A346:K346"/>
    <mergeCell ref="A347:K347"/>
    <mergeCell ref="A348:C348"/>
    <mergeCell ref="A338:C338"/>
    <mergeCell ref="B339:C339"/>
    <mergeCell ref="B340:C340"/>
    <mergeCell ref="A341:C341"/>
    <mergeCell ref="B386:C386"/>
    <mergeCell ref="B387:C387"/>
    <mergeCell ref="A388:C388"/>
    <mergeCell ref="A379:C379"/>
    <mergeCell ref="A380:C380"/>
    <mergeCell ref="A381:C381"/>
    <mergeCell ref="A383:K383"/>
    <mergeCell ref="A384:K384"/>
    <mergeCell ref="A385:C385"/>
    <mergeCell ref="A342:C342"/>
    <mergeCell ref="A369:C369"/>
    <mergeCell ref="B354:C354"/>
    <mergeCell ref="A356:K356"/>
    <mergeCell ref="A357:K357"/>
    <mergeCell ref="A358:C358"/>
    <mergeCell ref="A359:C359"/>
    <mergeCell ref="B349:C349"/>
    <mergeCell ref="B350:C350"/>
    <mergeCell ref="A351:C351"/>
    <mergeCell ref="B352:C352"/>
    <mergeCell ref="B353:C353"/>
    <mergeCell ref="A15:C15"/>
    <mergeCell ref="A16:C16"/>
    <mergeCell ref="A17:C17"/>
    <mergeCell ref="B18:C18"/>
    <mergeCell ref="A20:K20"/>
    <mergeCell ref="A370:C370"/>
    <mergeCell ref="A371:C371"/>
    <mergeCell ref="A1:K1"/>
    <mergeCell ref="A2:K2"/>
    <mergeCell ref="A3:C3"/>
    <mergeCell ref="A4:C4"/>
    <mergeCell ref="A5:C5"/>
    <mergeCell ref="A6:C6"/>
    <mergeCell ref="A7:C7"/>
    <mergeCell ref="A8:C8"/>
    <mergeCell ref="A10:K10"/>
    <mergeCell ref="A11:K11"/>
    <mergeCell ref="A12:C12"/>
    <mergeCell ref="B13:C13"/>
    <mergeCell ref="B14:C14"/>
    <mergeCell ref="A360:C360"/>
    <mergeCell ref="A366:K366"/>
    <mergeCell ref="A367:K367"/>
    <mergeCell ref="A368:C368"/>
    <mergeCell ref="B26:C26"/>
    <mergeCell ref="B27:C27"/>
    <mergeCell ref="B28:C28"/>
    <mergeCell ref="A30:K30"/>
    <mergeCell ref="A31:K31"/>
    <mergeCell ref="A21:K21"/>
    <mergeCell ref="A22:C22"/>
    <mergeCell ref="B23:C23"/>
    <mergeCell ref="B24:C24"/>
    <mergeCell ref="A25:C25"/>
    <mergeCell ref="A42:C42"/>
    <mergeCell ref="A43:C43"/>
    <mergeCell ref="A44:C44"/>
    <mergeCell ref="A45:C45"/>
    <mergeCell ref="A32:C32"/>
    <mergeCell ref="A33:C33"/>
    <mergeCell ref="A34:C34"/>
    <mergeCell ref="A40:K40"/>
    <mergeCell ref="A41:K41"/>
    <mergeCell ref="A141:K141"/>
    <mergeCell ref="A142:C142"/>
    <mergeCell ref="A143:C143"/>
    <mergeCell ref="A144:C144"/>
    <mergeCell ref="A145:C145"/>
    <mergeCell ref="A146:C146"/>
    <mergeCell ref="A147:C147"/>
    <mergeCell ref="A149:K149"/>
    <mergeCell ref="A150:K150"/>
    <mergeCell ref="A151:C151"/>
    <mergeCell ref="B152:C152"/>
    <mergeCell ref="B153:C153"/>
    <mergeCell ref="A154:C154"/>
    <mergeCell ref="A155:C155"/>
    <mergeCell ref="A156:C156"/>
    <mergeCell ref="B157:C157"/>
    <mergeCell ref="A159:K159"/>
    <mergeCell ref="A160:K160"/>
    <mergeCell ref="A161:C161"/>
    <mergeCell ref="B162:C162"/>
    <mergeCell ref="B163:C163"/>
    <mergeCell ref="A164:C164"/>
    <mergeCell ref="B165:C165"/>
    <mergeCell ref="B166:C166"/>
    <mergeCell ref="B167:C167"/>
    <mergeCell ref="A169:K169"/>
    <mergeCell ref="A170:K170"/>
    <mergeCell ref="A171:C171"/>
    <mergeCell ref="A172:C172"/>
    <mergeCell ref="A173:C173"/>
    <mergeCell ref="A179:K179"/>
    <mergeCell ref="A180:K180"/>
    <mergeCell ref="A181:C181"/>
    <mergeCell ref="A182:C182"/>
    <mergeCell ref="A183:C183"/>
    <mergeCell ref="A184:C184"/>
  </mergeCells>
  <printOptions horizontalCentered="1"/>
  <pageMargins left="0" right="0" top="0.75" bottom="0" header="0.3" footer="0.15"/>
  <pageSetup scale="78" firstPageNumber="27"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K333" formula="1"/>
    <ignoredError sqref="D333:J333 K340:K341 D286:J286 D239:J239 K246:K247 K199:K200 D192:J192 D146:J146 K153:K154 D100:J100 K107:K108 D53:J53 K60:K6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T281"/>
  <sheetViews>
    <sheetView showGridLines="0" showWhiteSpace="0" zoomScaleNormal="100" zoomScalePageLayoutView="70" workbookViewId="0">
      <selection activeCell="U6" sqref="U6"/>
    </sheetView>
  </sheetViews>
  <sheetFormatPr defaultColWidth="8.85546875" defaultRowHeight="15" x14ac:dyDescent="0.25"/>
  <cols>
    <col min="1" max="1" width="35.140625" customWidth="1"/>
    <col min="2" max="2" width="12.5703125" customWidth="1"/>
    <col min="3" max="3" width="11.85546875" customWidth="1"/>
    <col min="4" max="4" width="9.140625" customWidth="1"/>
    <col min="5" max="5" width="11" customWidth="1"/>
    <col min="6" max="6" width="10.42578125" customWidth="1"/>
    <col min="7" max="9" width="9.140625" customWidth="1"/>
    <col min="10" max="10" width="11.85546875" customWidth="1"/>
    <col min="11" max="11" width="2.42578125" customWidth="1"/>
    <col min="12" max="12" width="10.7109375" customWidth="1"/>
    <col min="13" max="13" width="9.42578125" customWidth="1"/>
    <col min="14" max="14" width="11.85546875" customWidth="1"/>
    <col min="15" max="16" width="9.42578125" customWidth="1"/>
    <col min="17" max="18" width="11.85546875" customWidth="1"/>
    <col min="19" max="19" width="2.140625" customWidth="1"/>
    <col min="20" max="20" width="11.85546875" customWidth="1"/>
  </cols>
  <sheetData>
    <row r="1" spans="1:20" ht="9" customHeight="1" x14ac:dyDescent="0.25">
      <c r="A1" s="44"/>
      <c r="B1" s="44"/>
      <c r="C1" s="44"/>
      <c r="D1" s="44"/>
      <c r="E1" s="44"/>
      <c r="F1" s="44"/>
      <c r="G1" s="44"/>
      <c r="H1" s="44"/>
      <c r="I1" s="44"/>
      <c r="J1" s="44"/>
      <c r="K1" s="44"/>
      <c r="L1" s="44"/>
      <c r="M1" s="44"/>
      <c r="N1" s="44"/>
      <c r="O1" s="44"/>
      <c r="P1" s="44"/>
      <c r="Q1" s="44"/>
      <c r="R1" s="44"/>
    </row>
    <row r="2" spans="1:20" s="1413" customFormat="1" ht="15" customHeight="1" x14ac:dyDescent="0.25">
      <c r="A2" s="2421" t="s">
        <v>793</v>
      </c>
      <c r="B2" s="2422"/>
      <c r="C2" s="2422"/>
      <c r="D2" s="2422"/>
      <c r="E2" s="2422"/>
      <c r="F2" s="2422"/>
      <c r="G2" s="2422"/>
      <c r="H2" s="2422"/>
      <c r="I2" s="2422"/>
      <c r="J2" s="2422"/>
      <c r="K2" s="2422"/>
      <c r="L2" s="2422"/>
      <c r="M2" s="2422"/>
      <c r="N2" s="2422"/>
      <c r="O2" s="2422"/>
      <c r="P2" s="2422"/>
      <c r="Q2" s="2422"/>
      <c r="R2" s="2422"/>
      <c r="S2" s="2422"/>
      <c r="T2" s="2422"/>
    </row>
    <row r="3" spans="1:20" s="1413" customFormat="1" ht="15.75" customHeight="1" x14ac:dyDescent="0.25">
      <c r="A3" s="2421"/>
      <c r="B3" s="2422"/>
      <c r="C3" s="2422"/>
      <c r="D3" s="2422"/>
      <c r="E3" s="2422"/>
      <c r="F3" s="2422"/>
      <c r="G3" s="2422"/>
      <c r="H3" s="2422"/>
      <c r="I3" s="2422"/>
      <c r="J3" s="2422"/>
      <c r="K3" s="2422"/>
      <c r="L3" s="2422"/>
      <c r="M3" s="2422"/>
      <c r="N3" s="2422"/>
      <c r="O3" s="2422"/>
      <c r="P3" s="2422"/>
      <c r="Q3" s="2422"/>
      <c r="R3" s="2422"/>
      <c r="S3" s="2422"/>
      <c r="T3" s="2422"/>
    </row>
    <row r="4" spans="1:20" s="1413" customFormat="1" ht="21" thickBot="1" x14ac:dyDescent="0.35">
      <c r="A4" s="1846"/>
      <c r="B4" s="1846"/>
      <c r="C4" s="1846"/>
      <c r="D4" s="1846"/>
      <c r="E4" s="1846"/>
      <c r="F4" s="1846"/>
      <c r="G4" s="1846"/>
      <c r="H4" s="1846"/>
      <c r="I4" s="1846"/>
      <c r="J4" s="1846"/>
      <c r="K4" s="1846"/>
      <c r="L4" s="1846"/>
      <c r="M4" s="1846"/>
      <c r="N4" s="1846"/>
      <c r="O4" s="1846"/>
      <c r="P4" s="1846"/>
      <c r="Q4" s="1846"/>
      <c r="R4" s="1846"/>
      <c r="S4" s="1846"/>
      <c r="T4" s="1846"/>
    </row>
    <row r="5" spans="1:20" s="1413" customFormat="1" ht="21" thickBot="1" x14ac:dyDescent="0.35">
      <c r="A5" s="47"/>
      <c r="B5" s="2415" t="s">
        <v>189</v>
      </c>
      <c r="C5" s="2416"/>
      <c r="D5" s="2416"/>
      <c r="E5" s="2416"/>
      <c r="F5" s="2416"/>
      <c r="G5" s="2416"/>
      <c r="H5" s="2416"/>
      <c r="I5" s="2416"/>
      <c r="J5" s="2417"/>
      <c r="K5" s="48"/>
      <c r="L5" s="2418" t="s">
        <v>190</v>
      </c>
      <c r="M5" s="2419"/>
      <c r="N5" s="2419"/>
      <c r="O5" s="2419"/>
      <c r="P5" s="2419"/>
      <c r="Q5" s="2419"/>
      <c r="R5" s="2420"/>
      <c r="S5" s="49"/>
      <c r="T5" s="1616" t="s">
        <v>191</v>
      </c>
    </row>
    <row r="6" spans="1:20" s="1413" customFormat="1" ht="56.1" customHeight="1" x14ac:dyDescent="0.25">
      <c r="A6" s="50"/>
      <c r="B6" s="50" t="s">
        <v>192</v>
      </c>
      <c r="C6" s="50" t="s">
        <v>193</v>
      </c>
      <c r="D6" s="50" t="s">
        <v>861</v>
      </c>
      <c r="E6" s="50" t="s">
        <v>194</v>
      </c>
      <c r="F6" s="50" t="s">
        <v>195</v>
      </c>
      <c r="G6" s="50" t="s">
        <v>196</v>
      </c>
      <c r="H6" s="50" t="s">
        <v>862</v>
      </c>
      <c r="I6" s="50" t="s">
        <v>197</v>
      </c>
      <c r="J6" s="50" t="s">
        <v>198</v>
      </c>
      <c r="K6" s="50"/>
      <c r="L6" s="50" t="s">
        <v>199</v>
      </c>
      <c r="M6" s="50" t="s">
        <v>200</v>
      </c>
      <c r="N6" s="50" t="s">
        <v>201</v>
      </c>
      <c r="O6" s="50" t="s">
        <v>202</v>
      </c>
      <c r="P6" s="50" t="s">
        <v>203</v>
      </c>
      <c r="Q6" s="50" t="s">
        <v>204</v>
      </c>
      <c r="R6" s="50" t="s">
        <v>123</v>
      </c>
      <c r="S6" s="553"/>
      <c r="T6" s="553" t="s">
        <v>205</v>
      </c>
    </row>
    <row r="7" spans="1:20" s="1413" customFormat="1" x14ac:dyDescent="0.25">
      <c r="A7" s="50"/>
      <c r="B7" s="50"/>
      <c r="C7" s="50"/>
      <c r="D7" s="50"/>
      <c r="E7" s="50"/>
      <c r="F7" s="50"/>
      <c r="G7" s="50"/>
      <c r="H7" s="50"/>
      <c r="I7" s="50"/>
      <c r="J7" s="51"/>
      <c r="K7" s="50"/>
      <c r="L7" s="50"/>
      <c r="M7" s="50"/>
      <c r="N7" s="50"/>
      <c r="O7" s="50"/>
      <c r="P7" s="50"/>
      <c r="Q7" s="50"/>
      <c r="R7" s="50"/>
      <c r="S7" s="50"/>
      <c r="T7" s="51"/>
    </row>
    <row r="8" spans="1:20" s="1413" customFormat="1" x14ac:dyDescent="0.25">
      <c r="A8" s="1802" t="s">
        <v>206</v>
      </c>
      <c r="B8" s="53">
        <v>1789.8</v>
      </c>
      <c r="C8" s="53">
        <v>654.4</v>
      </c>
      <c r="D8" s="53">
        <v>10</v>
      </c>
      <c r="E8" s="53">
        <v>0</v>
      </c>
      <c r="F8" s="53">
        <v>0</v>
      </c>
      <c r="G8" s="53">
        <v>0</v>
      </c>
      <c r="H8" s="53"/>
      <c r="I8" s="53">
        <v>0</v>
      </c>
      <c r="J8" s="53">
        <v>2454.1999999999998</v>
      </c>
      <c r="K8" s="50"/>
      <c r="L8" s="53">
        <v>7.6232180958704214</v>
      </c>
      <c r="M8" s="53">
        <v>7.2921815368248213</v>
      </c>
      <c r="N8" s="53">
        <v>428.27271106613136</v>
      </c>
      <c r="O8" s="53">
        <v>17.82135578535047</v>
      </c>
      <c r="P8" s="53">
        <v>8.6742325457007468</v>
      </c>
      <c r="Q8" s="53">
        <v>279.21630097012229</v>
      </c>
      <c r="R8" s="53">
        <v>0</v>
      </c>
      <c r="S8" s="50"/>
      <c r="T8" s="53">
        <v>3203.1</v>
      </c>
    </row>
    <row r="9" spans="1:20" s="1413" customFormat="1" x14ac:dyDescent="0.25">
      <c r="A9" s="1802"/>
      <c r="B9" s="53"/>
      <c r="C9" s="53"/>
      <c r="D9" s="53"/>
      <c r="E9" s="53"/>
      <c r="F9" s="53"/>
      <c r="G9" s="53"/>
      <c r="H9" s="53"/>
      <c r="I9" s="53"/>
      <c r="J9" s="53"/>
      <c r="K9" s="50"/>
      <c r="L9" s="53"/>
      <c r="M9" s="53"/>
      <c r="N9" s="53"/>
      <c r="O9" s="53"/>
      <c r="P9" s="53"/>
      <c r="Q9" s="53"/>
      <c r="R9" s="53"/>
      <c r="S9" s="50"/>
      <c r="T9" s="53"/>
    </row>
    <row r="10" spans="1:20" s="1413" customFormat="1" x14ac:dyDescent="0.25">
      <c r="A10" s="55" t="s">
        <v>207</v>
      </c>
      <c r="B10" s="53">
        <v>62679.448000000004</v>
      </c>
      <c r="C10" s="53">
        <v>21926.7</v>
      </c>
      <c r="D10" s="53">
        <v>941.9</v>
      </c>
      <c r="E10" s="53"/>
      <c r="F10" s="53"/>
      <c r="G10" s="53"/>
      <c r="H10" s="53"/>
      <c r="I10" s="53"/>
      <c r="J10" s="53">
        <v>85548.047999999995</v>
      </c>
      <c r="K10" s="53"/>
      <c r="L10" s="53">
        <v>2500.9345187896797</v>
      </c>
      <c r="M10" s="53">
        <v>1128.4000000000001</v>
      </c>
      <c r="N10" s="53">
        <v>22131.594609520977</v>
      </c>
      <c r="O10" s="53">
        <v>3865.8259727273148</v>
      </c>
      <c r="P10" s="53"/>
      <c r="Q10" s="53">
        <v>2296.8968989620462</v>
      </c>
      <c r="R10" s="53">
        <v>8700.9</v>
      </c>
      <c r="S10" s="53"/>
      <c r="T10" s="53">
        <v>126172.6</v>
      </c>
    </row>
    <row r="11" spans="1:20" s="1413" customFormat="1" x14ac:dyDescent="0.25">
      <c r="A11" s="55" t="s">
        <v>208</v>
      </c>
      <c r="B11" s="53">
        <v>47539.519999999997</v>
      </c>
      <c r="C11" s="53">
        <v>31992.199999999997</v>
      </c>
      <c r="D11" s="53"/>
      <c r="E11" s="53"/>
      <c r="F11" s="53"/>
      <c r="G11" s="53">
        <v>207.9</v>
      </c>
      <c r="H11" s="53"/>
      <c r="I11" s="53"/>
      <c r="J11" s="53">
        <v>79739.62</v>
      </c>
      <c r="K11" s="53"/>
      <c r="L11" s="53">
        <v>3855.13</v>
      </c>
      <c r="M11" s="53"/>
      <c r="N11" s="53">
        <v>21339.374572727309</v>
      </c>
      <c r="O11" s="53">
        <v>5312.7810072726879</v>
      </c>
      <c r="P11" s="53"/>
      <c r="Q11" s="53">
        <v>1653.5944200000015</v>
      </c>
      <c r="R11" s="53">
        <v>0</v>
      </c>
      <c r="S11" s="53"/>
      <c r="T11" s="53">
        <v>111900.5</v>
      </c>
    </row>
    <row r="12" spans="1:20" s="1413" customFormat="1" x14ac:dyDescent="0.25">
      <c r="A12" s="55" t="s">
        <v>209</v>
      </c>
      <c r="B12" s="53">
        <v>1147.4969999999998</v>
      </c>
      <c r="C12" s="53">
        <v>1334.7</v>
      </c>
      <c r="D12" s="53"/>
      <c r="E12" s="53"/>
      <c r="F12" s="53"/>
      <c r="G12" s="53"/>
      <c r="H12" s="53"/>
      <c r="I12" s="53"/>
      <c r="J12" s="53">
        <v>2482.1970000000001</v>
      </c>
      <c r="K12" s="53"/>
      <c r="L12" s="53"/>
      <c r="M12" s="53"/>
      <c r="N12" s="53">
        <v>223.29671999999982</v>
      </c>
      <c r="O12" s="53">
        <v>463.28235999999998</v>
      </c>
      <c r="P12" s="53"/>
      <c r="Q12" s="53">
        <v>63.423919999999981</v>
      </c>
      <c r="R12" s="53">
        <v>0</v>
      </c>
      <c r="S12" s="53"/>
      <c r="T12" s="53">
        <v>3232.2</v>
      </c>
    </row>
    <row r="13" spans="1:20" s="1413" customFormat="1" x14ac:dyDescent="0.25">
      <c r="A13" s="55" t="s">
        <v>213</v>
      </c>
      <c r="B13" s="53">
        <v>459.29899999999998</v>
      </c>
      <c r="C13" s="53"/>
      <c r="D13" s="53"/>
      <c r="E13" s="53"/>
      <c r="F13" s="53"/>
      <c r="G13" s="53"/>
      <c r="H13" s="53"/>
      <c r="I13" s="53"/>
      <c r="J13" s="53">
        <v>459.29899999999998</v>
      </c>
      <c r="K13" s="53"/>
      <c r="L13" s="53">
        <v>6.52</v>
      </c>
      <c r="M13" s="53"/>
      <c r="N13" s="53">
        <v>108.42198</v>
      </c>
      <c r="O13" s="53">
        <v>7.7976800000000006</v>
      </c>
      <c r="P13" s="53"/>
      <c r="Q13" s="53"/>
      <c r="R13" s="53">
        <v>7.8613399999999984</v>
      </c>
      <c r="S13" s="53"/>
      <c r="T13" s="53">
        <v>589.9</v>
      </c>
    </row>
    <row r="14" spans="1:20" s="1413" customFormat="1" x14ac:dyDescent="0.25">
      <c r="A14" s="55" t="s">
        <v>214</v>
      </c>
      <c r="B14" s="53">
        <v>1490.8999999999999</v>
      </c>
      <c r="C14" s="53">
        <v>178.9</v>
      </c>
      <c r="D14" s="53"/>
      <c r="E14" s="53"/>
      <c r="F14" s="53"/>
      <c r="G14" s="53"/>
      <c r="H14" s="53"/>
      <c r="I14" s="53"/>
      <c r="J14" s="53">
        <v>1669.8</v>
      </c>
      <c r="K14" s="53"/>
      <c r="L14" s="53">
        <v>62.63</v>
      </c>
      <c r="M14" s="53"/>
      <c r="N14" s="53">
        <v>452.17275999999958</v>
      </c>
      <c r="O14" s="53">
        <v>118.62962000000002</v>
      </c>
      <c r="P14" s="53"/>
      <c r="Q14" s="53"/>
      <c r="R14" s="53">
        <v>211.5676200000006</v>
      </c>
      <c r="S14" s="53">
        <v>0</v>
      </c>
      <c r="T14" s="53">
        <v>2514.8000000000002</v>
      </c>
    </row>
    <row r="15" spans="1:20" s="1413" customFormat="1" x14ac:dyDescent="0.25">
      <c r="A15" s="56" t="s">
        <v>215</v>
      </c>
      <c r="B15" s="53">
        <v>157</v>
      </c>
      <c r="C15" s="53"/>
      <c r="D15" s="53"/>
      <c r="E15" s="53"/>
      <c r="F15" s="53"/>
      <c r="G15" s="53"/>
      <c r="H15" s="53"/>
      <c r="I15" s="53"/>
      <c r="J15" s="53">
        <v>157</v>
      </c>
      <c r="K15" s="53"/>
      <c r="L15" s="53"/>
      <c r="M15" s="53"/>
      <c r="N15" s="53"/>
      <c r="O15" s="53"/>
      <c r="P15" s="53"/>
      <c r="Q15" s="53"/>
      <c r="R15" s="53">
        <v>0</v>
      </c>
      <c r="S15" s="53">
        <v>0</v>
      </c>
      <c r="T15" s="53">
        <v>157</v>
      </c>
    </row>
    <row r="16" spans="1:20" s="1413" customFormat="1" x14ac:dyDescent="0.25">
      <c r="A16" s="56" t="s">
        <v>216</v>
      </c>
      <c r="B16" s="53">
        <v>9497.4</v>
      </c>
      <c r="C16" s="53"/>
      <c r="D16" s="53"/>
      <c r="E16" s="53"/>
      <c r="F16" s="53"/>
      <c r="G16" s="53"/>
      <c r="H16" s="53"/>
      <c r="I16" s="53"/>
      <c r="J16" s="53">
        <v>9497.4</v>
      </c>
      <c r="K16" s="53"/>
      <c r="L16" s="53"/>
      <c r="M16" s="53"/>
      <c r="N16" s="53"/>
      <c r="O16" s="53"/>
      <c r="P16" s="53"/>
      <c r="Q16" s="53"/>
      <c r="R16" s="53">
        <v>202</v>
      </c>
      <c r="S16" s="53"/>
      <c r="T16" s="53">
        <v>9699.4</v>
      </c>
    </row>
    <row r="17" spans="1:20" s="1413" customFormat="1" x14ac:dyDescent="0.25">
      <c r="A17" s="56" t="s">
        <v>217</v>
      </c>
      <c r="B17" s="53">
        <v>150</v>
      </c>
      <c r="C17" s="53"/>
      <c r="D17" s="53"/>
      <c r="E17" s="53"/>
      <c r="F17" s="53"/>
      <c r="G17" s="53"/>
      <c r="H17" s="53"/>
      <c r="I17" s="53"/>
      <c r="J17" s="53">
        <v>150</v>
      </c>
      <c r="K17" s="53"/>
      <c r="L17" s="53"/>
      <c r="M17" s="53"/>
      <c r="N17" s="53">
        <v>8984.8380600000019</v>
      </c>
      <c r="O17" s="53"/>
      <c r="P17" s="53"/>
      <c r="Q17" s="53"/>
      <c r="R17" s="53">
        <v>15.16193999999814</v>
      </c>
      <c r="S17" s="53"/>
      <c r="T17" s="53">
        <v>9150</v>
      </c>
    </row>
    <row r="18" spans="1:20" s="1413" customFormat="1" x14ac:dyDescent="0.25">
      <c r="A18" s="56" t="s">
        <v>218</v>
      </c>
      <c r="B18" s="53">
        <v>80965.840000000011</v>
      </c>
      <c r="C18" s="53">
        <v>22445.7</v>
      </c>
      <c r="D18" s="53"/>
      <c r="E18" s="53"/>
      <c r="F18" s="53"/>
      <c r="G18" s="53"/>
      <c r="H18" s="53"/>
      <c r="I18" s="53"/>
      <c r="J18" s="53">
        <v>103411.54000000001</v>
      </c>
      <c r="K18" s="53"/>
      <c r="L18" s="53"/>
      <c r="M18" s="53">
        <v>1632.6010000000001</v>
      </c>
      <c r="N18" s="53">
        <v>175901.859</v>
      </c>
      <c r="O18" s="53"/>
      <c r="P18" s="53"/>
      <c r="Q18" s="53"/>
      <c r="R18" s="53">
        <v>8412.5</v>
      </c>
      <c r="S18" s="53"/>
      <c r="T18" s="53">
        <v>289358.5</v>
      </c>
    </row>
    <row r="19" spans="1:20" s="1413" customFormat="1" x14ac:dyDescent="0.25">
      <c r="A19" s="56" t="s">
        <v>219</v>
      </c>
      <c r="B19" s="53">
        <v>10573.9</v>
      </c>
      <c r="C19" s="53">
        <v>1943</v>
      </c>
      <c r="D19" s="53"/>
      <c r="E19" s="53"/>
      <c r="F19" s="53"/>
      <c r="G19" s="53"/>
      <c r="H19" s="53"/>
      <c r="I19" s="53"/>
      <c r="J19" s="53">
        <v>12516.9</v>
      </c>
      <c r="K19" s="53"/>
      <c r="L19" s="53"/>
      <c r="M19" s="53"/>
      <c r="N19" s="53"/>
      <c r="O19" s="53"/>
      <c r="P19" s="53"/>
      <c r="Q19" s="53"/>
      <c r="R19" s="53">
        <v>0</v>
      </c>
      <c r="S19" s="53"/>
      <c r="T19" s="53">
        <v>12516.9</v>
      </c>
    </row>
    <row r="20" spans="1:20" s="1413" customFormat="1" x14ac:dyDescent="0.25">
      <c r="A20" s="56" t="s">
        <v>792</v>
      </c>
      <c r="B20" s="53">
        <v>7283.3000000000011</v>
      </c>
      <c r="C20" s="53"/>
      <c r="D20" s="53"/>
      <c r="E20" s="53"/>
      <c r="F20" s="53"/>
      <c r="G20" s="53"/>
      <c r="H20" s="53"/>
      <c r="I20" s="53"/>
      <c r="J20" s="53">
        <v>7283.3000000000011</v>
      </c>
      <c r="K20" s="53"/>
      <c r="L20" s="53"/>
      <c r="M20" s="53"/>
      <c r="N20" s="53">
        <v>6043.9</v>
      </c>
      <c r="O20" s="53"/>
      <c r="P20" s="53"/>
      <c r="Q20" s="53"/>
      <c r="R20" s="53">
        <v>1110</v>
      </c>
      <c r="S20" s="53"/>
      <c r="T20" s="53">
        <v>14437.2</v>
      </c>
    </row>
    <row r="21" spans="1:20" s="1413" customFormat="1" x14ac:dyDescent="0.25">
      <c r="A21" s="56" t="s">
        <v>221</v>
      </c>
      <c r="B21" s="53">
        <v>4500</v>
      </c>
      <c r="C21" s="53">
        <v>500</v>
      </c>
      <c r="D21" s="53"/>
      <c r="E21" s="53"/>
      <c r="F21" s="53"/>
      <c r="G21" s="53"/>
      <c r="H21" s="53"/>
      <c r="I21" s="53"/>
      <c r="J21" s="53">
        <v>5000</v>
      </c>
      <c r="K21" s="53"/>
      <c r="L21" s="53"/>
      <c r="M21" s="53"/>
      <c r="N21" s="53"/>
      <c r="O21" s="53"/>
      <c r="P21" s="53"/>
      <c r="Q21" s="53"/>
      <c r="R21" s="53">
        <v>0</v>
      </c>
      <c r="S21" s="53"/>
      <c r="T21" s="53">
        <v>5000</v>
      </c>
    </row>
    <row r="22" spans="1:20" s="1413" customFormat="1" x14ac:dyDescent="0.25">
      <c r="A22" s="56" t="s">
        <v>222</v>
      </c>
      <c r="B22" s="53">
        <v>56214.200000000012</v>
      </c>
      <c r="C22" s="53">
        <v>21423</v>
      </c>
      <c r="D22" s="53"/>
      <c r="E22" s="53"/>
      <c r="F22" s="53"/>
      <c r="G22" s="53"/>
      <c r="H22" s="53"/>
      <c r="I22" s="53"/>
      <c r="J22" s="53">
        <v>77637.200000000012</v>
      </c>
      <c r="K22" s="53"/>
      <c r="L22" s="53"/>
      <c r="M22" s="53"/>
      <c r="N22" s="53">
        <v>33239.644</v>
      </c>
      <c r="O22" s="53">
        <v>4050.2559999999939</v>
      </c>
      <c r="P22" s="53"/>
      <c r="Q22" s="53"/>
      <c r="R22" s="53">
        <v>0</v>
      </c>
      <c r="S22" s="53"/>
      <c r="T22" s="53">
        <v>114927.1</v>
      </c>
    </row>
    <row r="23" spans="1:20" s="1413" customFormat="1" x14ac:dyDescent="0.25">
      <c r="A23" s="56" t="s">
        <v>223</v>
      </c>
      <c r="B23" s="53">
        <v>17825.5</v>
      </c>
      <c r="C23" s="53">
        <v>6973.1</v>
      </c>
      <c r="D23" s="53"/>
      <c r="E23" s="53"/>
      <c r="F23" s="53"/>
      <c r="G23" s="53"/>
      <c r="H23" s="53"/>
      <c r="I23" s="53"/>
      <c r="J23" s="53">
        <v>24798.6</v>
      </c>
      <c r="K23" s="53"/>
      <c r="L23" s="53"/>
      <c r="M23" s="53"/>
      <c r="N23" s="53">
        <v>27130.9</v>
      </c>
      <c r="O23" s="53"/>
      <c r="P23" s="53"/>
      <c r="Q23" s="53"/>
      <c r="R23" s="53">
        <v>0</v>
      </c>
      <c r="S23" s="53"/>
      <c r="T23" s="53">
        <v>51929.5</v>
      </c>
    </row>
    <row r="24" spans="1:20" s="1413" customFormat="1" x14ac:dyDescent="0.25">
      <c r="A24" s="57" t="s">
        <v>224</v>
      </c>
      <c r="B24" s="53">
        <v>19652.199999999997</v>
      </c>
      <c r="C24" s="53"/>
      <c r="D24" s="53"/>
      <c r="E24" s="53"/>
      <c r="F24" s="53"/>
      <c r="G24" s="53"/>
      <c r="H24" s="53"/>
      <c r="I24" s="53"/>
      <c r="J24" s="53">
        <v>19652.199999999997</v>
      </c>
      <c r="K24" s="53"/>
      <c r="L24" s="53"/>
      <c r="M24" s="53"/>
      <c r="N24" s="53">
        <v>13101.400000000001</v>
      </c>
      <c r="O24" s="53"/>
      <c r="P24" s="53"/>
      <c r="Q24" s="53"/>
      <c r="R24" s="53">
        <v>0</v>
      </c>
      <c r="S24" s="53"/>
      <c r="T24" s="53">
        <v>32753.599999999999</v>
      </c>
    </row>
    <row r="25" spans="1:20" s="1413" customFormat="1" x14ac:dyDescent="0.25">
      <c r="A25" s="56" t="s">
        <v>225</v>
      </c>
      <c r="B25" s="53">
        <v>47879.200000000004</v>
      </c>
      <c r="C25" s="53">
        <v>34139.599999999999</v>
      </c>
      <c r="D25" s="53"/>
      <c r="E25" s="53"/>
      <c r="F25" s="53"/>
      <c r="G25" s="53"/>
      <c r="H25" s="53"/>
      <c r="I25" s="53"/>
      <c r="J25" s="53">
        <v>82018.8</v>
      </c>
      <c r="K25" s="53"/>
      <c r="L25" s="53"/>
      <c r="M25" s="53"/>
      <c r="N25" s="53">
        <v>33036.402720000006</v>
      </c>
      <c r="O25" s="53">
        <v>341.45400000000001</v>
      </c>
      <c r="P25" s="53"/>
      <c r="Q25" s="53"/>
      <c r="R25" s="53">
        <v>730.14327999999659</v>
      </c>
      <c r="S25" s="53"/>
      <c r="T25" s="53">
        <v>116126.8</v>
      </c>
    </row>
    <row r="26" spans="1:20" s="1413" customFormat="1" x14ac:dyDescent="0.25">
      <c r="A26" s="56" t="s">
        <v>226</v>
      </c>
      <c r="B26" s="53">
        <v>6971.6999999999962</v>
      </c>
      <c r="C26" s="53">
        <v>14611.2</v>
      </c>
      <c r="D26" s="53"/>
      <c r="E26" s="53"/>
      <c r="F26" s="53"/>
      <c r="G26" s="53"/>
      <c r="H26" s="53">
        <v>1459.3</v>
      </c>
      <c r="I26" s="53"/>
      <c r="J26" s="53">
        <v>23042.199999999997</v>
      </c>
      <c r="K26" s="53"/>
      <c r="L26" s="53"/>
      <c r="M26" s="53">
        <v>3385.2000000000003</v>
      </c>
      <c r="N26" s="53"/>
      <c r="O26" s="53">
        <v>195.38</v>
      </c>
      <c r="P26" s="53"/>
      <c r="Q26" s="53"/>
      <c r="R26" s="53">
        <v>2365.3200000000011</v>
      </c>
      <c r="S26" s="53"/>
      <c r="T26" s="53">
        <v>28988.1</v>
      </c>
    </row>
    <row r="27" spans="1:20" s="1413" customFormat="1" x14ac:dyDescent="0.25">
      <c r="A27" s="57" t="s">
        <v>227</v>
      </c>
      <c r="B27" s="53">
        <v>4000</v>
      </c>
      <c r="C27" s="53"/>
      <c r="D27" s="53"/>
      <c r="E27" s="53"/>
      <c r="F27" s="53"/>
      <c r="G27" s="53"/>
      <c r="H27" s="53"/>
      <c r="I27" s="53"/>
      <c r="J27" s="53">
        <v>4000</v>
      </c>
      <c r="K27" s="53"/>
      <c r="L27" s="53"/>
      <c r="M27" s="53"/>
      <c r="N27" s="53"/>
      <c r="O27" s="53"/>
      <c r="P27" s="53">
        <v>7311.06</v>
      </c>
      <c r="Q27" s="53"/>
      <c r="R27" s="53">
        <v>3837.2399999999989</v>
      </c>
      <c r="S27" s="53"/>
      <c r="T27" s="53">
        <v>15148.3</v>
      </c>
    </row>
    <row r="28" spans="1:20" s="1413" customFormat="1" x14ac:dyDescent="0.25">
      <c r="A28" s="57" t="s">
        <v>228</v>
      </c>
      <c r="B28" s="53">
        <v>7000</v>
      </c>
      <c r="C28" s="53"/>
      <c r="D28" s="53"/>
      <c r="E28" s="53">
        <v>130916</v>
      </c>
      <c r="F28" s="53"/>
      <c r="G28" s="53"/>
      <c r="H28" s="53"/>
      <c r="I28" s="53"/>
      <c r="J28" s="53">
        <v>137916</v>
      </c>
      <c r="K28" s="53"/>
      <c r="L28" s="53"/>
      <c r="M28" s="53"/>
      <c r="N28" s="53">
        <v>14159.399999999994</v>
      </c>
      <c r="O28" s="53"/>
      <c r="P28" s="53"/>
      <c r="Q28" s="53"/>
      <c r="R28" s="53">
        <v>0</v>
      </c>
      <c r="S28" s="53"/>
      <c r="T28" s="58">
        <v>152075.4</v>
      </c>
    </row>
    <row r="29" spans="1:20" s="1413" customFormat="1" x14ac:dyDescent="0.25">
      <c r="A29" s="56" t="s">
        <v>863</v>
      </c>
      <c r="B29" s="53"/>
      <c r="C29" s="53"/>
      <c r="D29" s="53"/>
      <c r="E29" s="53"/>
      <c r="F29" s="53"/>
      <c r="G29" s="53"/>
      <c r="H29" s="53"/>
      <c r="I29" s="53"/>
      <c r="J29" s="53">
        <v>0</v>
      </c>
      <c r="K29" s="53"/>
      <c r="L29" s="53"/>
      <c r="M29" s="53"/>
      <c r="N29" s="53"/>
      <c r="O29" s="53"/>
      <c r="P29" s="53"/>
      <c r="Q29" s="53">
        <v>197055.4</v>
      </c>
      <c r="R29" s="53"/>
      <c r="S29" s="53"/>
      <c r="T29" s="53">
        <v>197055.4</v>
      </c>
    </row>
    <row r="30" spans="1:20" s="1413" customFormat="1" x14ac:dyDescent="0.25">
      <c r="A30" s="56" t="s">
        <v>864</v>
      </c>
      <c r="B30" s="53"/>
      <c r="C30" s="53"/>
      <c r="D30" s="53"/>
      <c r="E30" s="53"/>
      <c r="F30" s="53"/>
      <c r="G30" s="53"/>
      <c r="H30" s="53"/>
      <c r="I30" s="53"/>
      <c r="J30" s="53">
        <v>0</v>
      </c>
      <c r="K30" s="53"/>
      <c r="L30" s="53"/>
      <c r="M30" s="53"/>
      <c r="N30" s="53"/>
      <c r="O30" s="53"/>
      <c r="P30" s="53"/>
      <c r="Q30" s="53">
        <v>29862.5</v>
      </c>
      <c r="R30" s="53"/>
      <c r="S30" s="53"/>
      <c r="T30" s="53">
        <v>29862.5</v>
      </c>
    </row>
    <row r="31" spans="1:20" s="1413" customFormat="1" x14ac:dyDescent="0.25">
      <c r="A31" s="59" t="s">
        <v>865</v>
      </c>
      <c r="B31" s="53"/>
      <c r="C31" s="53"/>
      <c r="D31" s="53"/>
      <c r="E31" s="53"/>
      <c r="F31" s="53"/>
      <c r="G31" s="53"/>
      <c r="H31" s="53"/>
      <c r="I31" s="53"/>
      <c r="J31" s="53">
        <v>0</v>
      </c>
      <c r="K31" s="53"/>
      <c r="L31" s="53"/>
      <c r="M31" s="53"/>
      <c r="N31" s="53"/>
      <c r="O31" s="53"/>
      <c r="P31" s="53"/>
      <c r="Q31" s="53">
        <v>4405.1000000000004</v>
      </c>
      <c r="R31" s="53"/>
      <c r="S31" s="53"/>
      <c r="T31" s="53">
        <v>4405.1000000000004</v>
      </c>
    </row>
    <row r="32" spans="1:20" s="1413" customFormat="1" x14ac:dyDescent="0.25">
      <c r="A32" s="49" t="s">
        <v>229</v>
      </c>
      <c r="B32" s="53">
        <v>19741.896000000001</v>
      </c>
      <c r="C32" s="53"/>
      <c r="D32" s="53"/>
      <c r="E32" s="53"/>
      <c r="F32" s="53"/>
      <c r="G32" s="53"/>
      <c r="H32" s="53"/>
      <c r="I32" s="53"/>
      <c r="J32" s="53">
        <v>19741.896000000001</v>
      </c>
      <c r="K32" s="53"/>
      <c r="L32" s="53"/>
      <c r="M32" s="53"/>
      <c r="N32" s="53">
        <v>5115.61564</v>
      </c>
      <c r="O32" s="58">
        <v>665.28836000000001</v>
      </c>
      <c r="P32" s="53"/>
      <c r="Q32" s="53"/>
      <c r="R32" s="53">
        <v>0</v>
      </c>
      <c r="S32" s="53"/>
      <c r="T32" s="53">
        <v>25522.800000000003</v>
      </c>
    </row>
    <row r="33" spans="1:20" s="1413" customFormat="1" x14ac:dyDescent="0.25">
      <c r="A33" s="49"/>
      <c r="B33" s="53"/>
      <c r="C33" s="53"/>
      <c r="D33" s="53"/>
      <c r="E33" s="53"/>
      <c r="F33" s="53"/>
      <c r="G33" s="53"/>
      <c r="H33" s="53"/>
      <c r="I33" s="53"/>
      <c r="J33" s="53"/>
      <c r="K33" s="53"/>
      <c r="L33" s="53"/>
      <c r="M33" s="53"/>
      <c r="N33" s="53"/>
      <c r="O33" s="53"/>
      <c r="P33" s="53"/>
      <c r="Q33" s="53"/>
      <c r="R33" s="53"/>
      <c r="S33" s="53"/>
      <c r="T33" s="53"/>
    </row>
    <row r="34" spans="1:20" s="1413" customFormat="1" ht="15.75" thickBot="1" x14ac:dyDescent="0.3">
      <c r="A34" s="49" t="s">
        <v>230</v>
      </c>
      <c r="B34" s="249">
        <v>405728.80000000005</v>
      </c>
      <c r="C34" s="249">
        <v>157468.1</v>
      </c>
      <c r="D34" s="249">
        <v>941.9</v>
      </c>
      <c r="E34" s="249">
        <v>130916</v>
      </c>
      <c r="F34" s="249">
        <v>0</v>
      </c>
      <c r="G34" s="249">
        <v>207.9</v>
      </c>
      <c r="H34" s="249">
        <v>1459.3</v>
      </c>
      <c r="I34" s="249">
        <v>0</v>
      </c>
      <c r="J34" s="249">
        <v>696721.99999999988</v>
      </c>
      <c r="K34" s="249"/>
      <c r="L34" s="249">
        <v>6425.2145187896804</v>
      </c>
      <c r="M34" s="249">
        <v>6146.2010000000009</v>
      </c>
      <c r="N34" s="249">
        <v>360968.82006224827</v>
      </c>
      <c r="O34" s="249">
        <v>15020.694999999994</v>
      </c>
      <c r="P34" s="249">
        <v>7311.06</v>
      </c>
      <c r="Q34" s="249">
        <v>235336.91523896204</v>
      </c>
      <c r="R34" s="249">
        <v>25592.694179999991</v>
      </c>
      <c r="S34" s="249"/>
      <c r="T34" s="249">
        <v>1353523.5999999999</v>
      </c>
    </row>
    <row r="35" spans="1:20" s="1413" customFormat="1" ht="15.75" hidden="1" thickTop="1" x14ac:dyDescent="0.25">
      <c r="A35" s="50"/>
      <c r="B35" s="50"/>
      <c r="C35" s="50"/>
      <c r="D35" s="50"/>
      <c r="E35" s="50"/>
      <c r="F35" s="50"/>
      <c r="G35" s="50"/>
      <c r="H35" s="50"/>
      <c r="I35" s="50"/>
      <c r="J35" s="50"/>
      <c r="K35" s="50"/>
      <c r="L35" s="50"/>
      <c r="M35" s="50"/>
      <c r="N35" s="50"/>
      <c r="O35" s="50"/>
      <c r="P35" s="50"/>
      <c r="Q35" s="553"/>
      <c r="R35" s="553"/>
    </row>
    <row r="36" spans="1:20" s="1413" customFormat="1" ht="15.75" hidden="1" thickTop="1" x14ac:dyDescent="0.25">
      <c r="A36" s="50" t="s">
        <v>231</v>
      </c>
      <c r="B36" s="50">
        <v>0.29975746267002668</v>
      </c>
      <c r="C36" s="50">
        <v>0.11633938263063903</v>
      </c>
      <c r="D36" s="50">
        <v>6.9588738607882425E-4</v>
      </c>
      <c r="E36" s="50">
        <v>9.6722362284632504E-2</v>
      </c>
      <c r="F36" s="50">
        <v>0</v>
      </c>
      <c r="G36" s="50">
        <v>1.5359909498438004E-4</v>
      </c>
      <c r="H36" s="51">
        <v>1.0781489144334093E-3</v>
      </c>
      <c r="I36" s="50">
        <v>0</v>
      </c>
      <c r="J36" s="50">
        <v>0.51474684298079465</v>
      </c>
      <c r="K36" s="50"/>
      <c r="L36" s="50">
        <v>4.7470280671793839E-3</v>
      </c>
      <c r="M36" s="50">
        <v>4.5408894237233847E-3</v>
      </c>
      <c r="N36" s="50">
        <v>0.26668823510890266</v>
      </c>
      <c r="O36" s="50">
        <v>1.10974755076306E-2</v>
      </c>
      <c r="P36" s="50">
        <v>5.4015016805026538E-3</v>
      </c>
      <c r="Q36" s="50">
        <v>0.17386982778797655</v>
      </c>
      <c r="R36" s="51">
        <v>1.8908199443290086E-2</v>
      </c>
      <c r="T36" s="1413">
        <v>1</v>
      </c>
    </row>
    <row r="37" spans="1:20" s="1413" customFormat="1" ht="15.75" hidden="1" thickTop="1" x14ac:dyDescent="0.25">
      <c r="A37" s="1802" t="s">
        <v>206</v>
      </c>
      <c r="B37" s="53">
        <v>1552.9436960356775</v>
      </c>
      <c r="C37" s="53">
        <v>731.41439822127018</v>
      </c>
      <c r="D37" s="53">
        <v>0</v>
      </c>
      <c r="E37" s="53">
        <v>0</v>
      </c>
      <c r="F37" s="53">
        <v>2.6548872917006254</v>
      </c>
      <c r="G37" s="53">
        <v>0</v>
      </c>
      <c r="H37" s="53">
        <v>2287.0129815486484</v>
      </c>
      <c r="I37" s="50"/>
      <c r="J37" s="53">
        <v>68.502373540161997</v>
      </c>
      <c r="K37" s="53">
        <v>15.53027445836838</v>
      </c>
      <c r="L37" s="53">
        <v>510.86023477013669</v>
      </c>
      <c r="M37" s="53">
        <v>65.291851501562505</v>
      </c>
      <c r="N37" s="53"/>
      <c r="O37" s="53">
        <v>146.17377776645804</v>
      </c>
      <c r="P37" s="53">
        <v>115.15878087303264</v>
      </c>
      <c r="Q37" s="50"/>
      <c r="R37" s="53">
        <v>3193</v>
      </c>
    </row>
    <row r="38" spans="1:20" s="1413" customFormat="1" ht="15.75" hidden="1" thickTop="1" x14ac:dyDescent="0.25">
      <c r="A38" s="1802"/>
      <c r="B38" s="53"/>
      <c r="C38" s="53"/>
      <c r="D38" s="53"/>
      <c r="E38" s="53"/>
      <c r="F38" s="53"/>
      <c r="G38" s="53"/>
      <c r="H38" s="53"/>
      <c r="I38" s="50"/>
      <c r="J38" s="53"/>
      <c r="K38" s="53"/>
      <c r="L38" s="53"/>
      <c r="M38" s="53"/>
      <c r="N38" s="53"/>
      <c r="O38" s="53"/>
      <c r="P38" s="53"/>
      <c r="Q38" s="50"/>
      <c r="R38" s="53"/>
    </row>
    <row r="39" spans="1:20" s="1413" customFormat="1" ht="15.75" hidden="1" thickTop="1" x14ac:dyDescent="0.25">
      <c r="A39" s="55" t="s">
        <v>207</v>
      </c>
      <c r="B39" s="53">
        <v>61416.4</v>
      </c>
      <c r="C39" s="53">
        <v>21210</v>
      </c>
      <c r="D39" s="53"/>
      <c r="E39" s="53"/>
      <c r="F39" s="53"/>
      <c r="G39" s="53"/>
      <c r="H39" s="53">
        <v>82626.399999999994</v>
      </c>
      <c r="I39" s="53"/>
      <c r="J39" s="53">
        <v>3182.348828100738</v>
      </c>
      <c r="K39" s="53">
        <v>1211.4713307727018</v>
      </c>
      <c r="L39" s="53">
        <v>13995.360535685075</v>
      </c>
      <c r="M39" s="53">
        <v>3714.556485470905</v>
      </c>
      <c r="N39" s="53"/>
      <c r="O39" s="53">
        <v>8705.5341507432859</v>
      </c>
      <c r="P39" s="53">
        <v>3727</v>
      </c>
      <c r="Q39" s="53"/>
      <c r="R39" s="53">
        <v>115951.2</v>
      </c>
    </row>
    <row r="40" spans="1:20" s="1413" customFormat="1" ht="15.75" hidden="1" thickTop="1" x14ac:dyDescent="0.25">
      <c r="A40" s="55" t="s">
        <v>208</v>
      </c>
      <c r="B40" s="53">
        <v>44202.1</v>
      </c>
      <c r="C40" s="53">
        <v>32030.2</v>
      </c>
      <c r="D40" s="53"/>
      <c r="E40" s="53"/>
      <c r="F40" s="53">
        <v>207.1</v>
      </c>
      <c r="G40" s="53"/>
      <c r="H40" s="53">
        <v>76439.400000000009</v>
      </c>
      <c r="I40" s="53"/>
      <c r="J40" s="53">
        <v>1828.0307517949052</v>
      </c>
      <c r="K40" s="53"/>
      <c r="L40" s="53">
        <v>21667.144051366027</v>
      </c>
      <c r="M40" s="53">
        <v>1378.6700662716823</v>
      </c>
      <c r="N40" s="53"/>
      <c r="O40" s="53">
        <v>2697.0551305673816</v>
      </c>
      <c r="P40" s="53">
        <v>3917</v>
      </c>
      <c r="Q40" s="53"/>
      <c r="R40" s="53">
        <v>107927.3</v>
      </c>
    </row>
    <row r="41" spans="1:20" s="1413" customFormat="1" ht="15.75" hidden="1" thickTop="1" x14ac:dyDescent="0.25">
      <c r="A41" s="55" t="s">
        <v>209</v>
      </c>
      <c r="B41" s="53">
        <v>1455</v>
      </c>
      <c r="C41" s="53">
        <v>1377.2</v>
      </c>
      <c r="D41" s="53"/>
      <c r="E41" s="53"/>
      <c r="F41" s="53"/>
      <c r="G41" s="53"/>
      <c r="H41" s="53">
        <v>2832.2</v>
      </c>
      <c r="I41" s="53"/>
      <c r="J41" s="53"/>
      <c r="K41" s="53"/>
      <c r="L41" s="53">
        <v>363.70000000000027</v>
      </c>
      <c r="M41" s="53"/>
      <c r="N41" s="53"/>
      <c r="O41" s="53"/>
      <c r="P41" s="53">
        <v>110</v>
      </c>
      <c r="Q41" s="53"/>
      <c r="R41" s="53">
        <v>3305.9</v>
      </c>
    </row>
    <row r="42" spans="1:20" s="1413" customFormat="1" ht="15.75" hidden="1" thickTop="1" x14ac:dyDescent="0.25">
      <c r="A42" s="55" t="s">
        <v>212</v>
      </c>
      <c r="B42" s="53">
        <v>2260</v>
      </c>
      <c r="C42" s="53">
        <v>1868.8</v>
      </c>
      <c r="D42" s="53"/>
      <c r="E42" s="53"/>
      <c r="F42" s="53"/>
      <c r="G42" s="53"/>
      <c r="H42" s="53">
        <v>4128.8</v>
      </c>
      <c r="I42" s="53"/>
      <c r="J42" s="53">
        <v>233.29041487839774</v>
      </c>
      <c r="K42" s="53"/>
      <c r="L42" s="53">
        <v>3028.1095851216023</v>
      </c>
      <c r="M42" s="53"/>
      <c r="N42" s="53"/>
      <c r="O42" s="53"/>
      <c r="P42" s="53">
        <v>1212.2</v>
      </c>
      <c r="Q42" s="53"/>
      <c r="R42" s="53">
        <v>8602.4</v>
      </c>
    </row>
    <row r="43" spans="1:20" s="1413" customFormat="1" ht="15.75" hidden="1" thickTop="1" x14ac:dyDescent="0.25">
      <c r="A43" s="55" t="s">
        <v>213</v>
      </c>
      <c r="B43" s="53">
        <v>503.8</v>
      </c>
      <c r="C43" s="53"/>
      <c r="D43" s="53"/>
      <c r="E43" s="53"/>
      <c r="F43" s="53"/>
      <c r="G43" s="53"/>
      <c r="H43" s="53">
        <v>503.8</v>
      </c>
      <c r="I43" s="53"/>
      <c r="J43" s="53"/>
      <c r="K43" s="53"/>
      <c r="L43" s="53">
        <v>94.199999999999989</v>
      </c>
      <c r="M43" s="53"/>
      <c r="N43" s="53"/>
      <c r="O43" s="53"/>
      <c r="P43" s="53">
        <v>2</v>
      </c>
      <c r="Q43" s="53"/>
      <c r="R43" s="53">
        <v>600</v>
      </c>
    </row>
    <row r="44" spans="1:20" s="1413" customFormat="1" ht="15.75" hidden="1" thickTop="1" x14ac:dyDescent="0.25">
      <c r="A44" s="56" t="s">
        <v>214</v>
      </c>
      <c r="B44" s="53">
        <v>1379.4</v>
      </c>
      <c r="C44" s="53">
        <v>569.29999999999995</v>
      </c>
      <c r="D44" s="53"/>
      <c r="E44" s="53"/>
      <c r="F44" s="53"/>
      <c r="G44" s="53"/>
      <c r="H44" s="53">
        <v>1948.7</v>
      </c>
      <c r="I44" s="53"/>
      <c r="J44" s="53">
        <v>99.999999999999986</v>
      </c>
      <c r="K44" s="53"/>
      <c r="L44" s="53">
        <v>499.59999999999968</v>
      </c>
      <c r="M44" s="53"/>
      <c r="N44" s="53"/>
      <c r="O44" s="53"/>
      <c r="P44" s="53">
        <v>15</v>
      </c>
      <c r="Q44" s="53"/>
      <c r="R44" s="53">
        <v>2563.2999999999997</v>
      </c>
    </row>
    <row r="45" spans="1:20" s="1413" customFormat="1" ht="15.75" hidden="1" thickTop="1" x14ac:dyDescent="0.25">
      <c r="A45" s="56" t="s">
        <v>215</v>
      </c>
      <c r="B45" s="53">
        <v>161.69999999999999</v>
      </c>
      <c r="C45" s="53"/>
      <c r="D45" s="53"/>
      <c r="E45" s="53"/>
      <c r="F45" s="53"/>
      <c r="G45" s="53"/>
      <c r="H45" s="53">
        <v>161.69999999999999</v>
      </c>
      <c r="I45" s="53"/>
      <c r="J45" s="53"/>
      <c r="K45" s="53"/>
      <c r="L45" s="53">
        <v>0</v>
      </c>
      <c r="M45" s="53"/>
      <c r="N45" s="53"/>
      <c r="O45" s="53"/>
      <c r="P45" s="53"/>
      <c r="Q45" s="53"/>
      <c r="R45" s="53">
        <v>161.69999999999999</v>
      </c>
    </row>
    <row r="46" spans="1:20" s="1413" customFormat="1" ht="15.75" hidden="1" thickTop="1" x14ac:dyDescent="0.25">
      <c r="A46" s="56" t="s">
        <v>216</v>
      </c>
      <c r="B46" s="53">
        <v>9762.2000000000007</v>
      </c>
      <c r="C46" s="53"/>
      <c r="D46" s="53"/>
      <c r="E46" s="53"/>
      <c r="F46" s="53"/>
      <c r="G46" s="53"/>
      <c r="H46" s="53">
        <v>9762.2000000000007</v>
      </c>
      <c r="I46" s="53"/>
      <c r="J46" s="53"/>
      <c r="K46" s="53"/>
      <c r="L46" s="53">
        <v>202.60000000000036</v>
      </c>
      <c r="M46" s="53"/>
      <c r="N46" s="53"/>
      <c r="O46" s="53"/>
      <c r="P46" s="53"/>
      <c r="Q46" s="53"/>
      <c r="R46" s="53">
        <v>9964.8000000000011</v>
      </c>
    </row>
    <row r="47" spans="1:20" s="1413" customFormat="1" ht="15.75" hidden="1" thickTop="1" x14ac:dyDescent="0.25">
      <c r="A47" s="56" t="s">
        <v>217</v>
      </c>
      <c r="B47" s="53">
        <v>150</v>
      </c>
      <c r="C47" s="53"/>
      <c r="D47" s="53"/>
      <c r="E47" s="53"/>
      <c r="F47" s="53"/>
      <c r="G47" s="53"/>
      <c r="H47" s="53">
        <v>150</v>
      </c>
      <c r="I47" s="53"/>
      <c r="J47" s="53"/>
      <c r="K47" s="53"/>
      <c r="L47" s="53">
        <v>9000</v>
      </c>
      <c r="M47" s="53"/>
      <c r="N47" s="53"/>
      <c r="O47" s="53"/>
      <c r="P47" s="53"/>
      <c r="Q47" s="53"/>
      <c r="R47" s="53">
        <v>9150</v>
      </c>
    </row>
    <row r="48" spans="1:20" s="1413" customFormat="1" ht="15.75" hidden="1" thickTop="1" x14ac:dyDescent="0.25">
      <c r="A48" s="56" t="s">
        <v>218</v>
      </c>
      <c r="B48" s="53">
        <v>84965.84</v>
      </c>
      <c r="C48" s="53">
        <v>22445.7</v>
      </c>
      <c r="D48" s="53"/>
      <c r="E48" s="53"/>
      <c r="F48" s="53"/>
      <c r="G48" s="53"/>
      <c r="H48" s="53">
        <v>107411.54</v>
      </c>
      <c r="I48" s="53"/>
      <c r="J48" s="53"/>
      <c r="K48" s="53">
        <v>1632.6010000000001</v>
      </c>
      <c r="L48" s="53">
        <v>172266.185</v>
      </c>
      <c r="M48" s="53"/>
      <c r="N48" s="53"/>
      <c r="O48" s="53"/>
      <c r="P48" s="53">
        <v>9922.5720000000001</v>
      </c>
      <c r="Q48" s="53"/>
      <c r="R48" s="53">
        <v>291232.89799999999</v>
      </c>
    </row>
    <row r="49" spans="1:18" s="1413" customFormat="1" ht="15.75" hidden="1" thickTop="1" x14ac:dyDescent="0.25">
      <c r="A49" s="56" t="s">
        <v>219</v>
      </c>
      <c r="B49" s="53">
        <v>10573.9</v>
      </c>
      <c r="C49" s="53">
        <v>1943</v>
      </c>
      <c r="D49" s="53"/>
      <c r="E49" s="53"/>
      <c r="F49" s="53"/>
      <c r="G49" s="53"/>
      <c r="H49" s="53">
        <v>12516.9</v>
      </c>
      <c r="I49" s="53"/>
      <c r="J49" s="53"/>
      <c r="K49" s="53"/>
      <c r="L49" s="53"/>
      <c r="M49" s="53"/>
      <c r="N49" s="53"/>
      <c r="O49" s="53"/>
      <c r="P49" s="53"/>
      <c r="Q49" s="53"/>
      <c r="R49" s="53">
        <v>12516.9</v>
      </c>
    </row>
    <row r="50" spans="1:18" s="1413" customFormat="1" ht="15.75" hidden="1" thickTop="1" x14ac:dyDescent="0.25">
      <c r="A50" s="56" t="s">
        <v>792</v>
      </c>
      <c r="B50" s="53">
        <v>8283.2999999999993</v>
      </c>
      <c r="C50" s="53"/>
      <c r="D50" s="53"/>
      <c r="E50" s="53"/>
      <c r="F50" s="53"/>
      <c r="G50" s="53"/>
      <c r="H50" s="53">
        <v>8283.2999999999993</v>
      </c>
      <c r="I50" s="53"/>
      <c r="J50" s="53"/>
      <c r="K50" s="53"/>
      <c r="L50" s="53">
        <v>4806.9713999999985</v>
      </c>
      <c r="M50" s="53"/>
      <c r="N50" s="53"/>
      <c r="O50" s="53"/>
      <c r="P50" s="53">
        <v>1346.9286</v>
      </c>
      <c r="Q50" s="53"/>
      <c r="R50" s="53">
        <v>14437.199999999997</v>
      </c>
    </row>
    <row r="51" spans="1:18" s="1413" customFormat="1" ht="15.75" hidden="1" thickTop="1" x14ac:dyDescent="0.25">
      <c r="A51" s="56" t="s">
        <v>221</v>
      </c>
      <c r="B51" s="53">
        <v>4500</v>
      </c>
      <c r="C51" s="53">
        <v>500</v>
      </c>
      <c r="D51" s="53"/>
      <c r="E51" s="53"/>
      <c r="F51" s="53"/>
      <c r="G51" s="53"/>
      <c r="H51" s="53">
        <v>5000</v>
      </c>
      <c r="I51" s="53"/>
      <c r="J51" s="53"/>
      <c r="K51" s="53"/>
      <c r="L51" s="53"/>
      <c r="M51" s="53"/>
      <c r="N51" s="53"/>
      <c r="O51" s="53"/>
      <c r="P51" s="53"/>
      <c r="Q51" s="53"/>
      <c r="R51" s="53">
        <v>5000</v>
      </c>
    </row>
    <row r="52" spans="1:18" s="1413" customFormat="1" ht="15.75" hidden="1" thickTop="1" x14ac:dyDescent="0.25">
      <c r="A52" s="56" t="s">
        <v>222</v>
      </c>
      <c r="B52" s="53">
        <v>56214.224000000002</v>
      </c>
      <c r="C52" s="53">
        <v>10627.2</v>
      </c>
      <c r="D52" s="53"/>
      <c r="E52" s="53"/>
      <c r="F52" s="53"/>
      <c r="G52" s="53"/>
      <c r="H52" s="53">
        <v>66841.423999999999</v>
      </c>
      <c r="I52" s="53"/>
      <c r="J52" s="53"/>
      <c r="K52" s="53"/>
      <c r="L52" s="53">
        <v>33239.644</v>
      </c>
      <c r="M52" s="53">
        <v>5849.5000000000009</v>
      </c>
      <c r="N52" s="53"/>
      <c r="O52" s="53"/>
      <c r="P52" s="53">
        <v>10795.8</v>
      </c>
      <c r="Q52" s="53"/>
      <c r="R52" s="53">
        <v>116726.368</v>
      </c>
    </row>
    <row r="53" spans="1:18" s="1413" customFormat="1" ht="15.75" hidden="1" thickTop="1" x14ac:dyDescent="0.25">
      <c r="A53" s="57" t="s">
        <v>223</v>
      </c>
      <c r="B53" s="53">
        <v>22825.5</v>
      </c>
      <c r="C53" s="53">
        <v>2574.8000000000002</v>
      </c>
      <c r="D53" s="53"/>
      <c r="E53" s="53"/>
      <c r="F53" s="53"/>
      <c r="G53" s="53"/>
      <c r="H53" s="53">
        <v>25400.3</v>
      </c>
      <c r="I53" s="53"/>
      <c r="J53" s="53"/>
      <c r="K53" s="53"/>
      <c r="L53" s="53">
        <v>22130.9</v>
      </c>
      <c r="M53" s="53"/>
      <c r="N53" s="53"/>
      <c r="O53" s="53"/>
      <c r="P53" s="53">
        <v>4398.3</v>
      </c>
      <c r="Q53" s="53"/>
      <c r="R53" s="53">
        <v>51929.5</v>
      </c>
    </row>
    <row r="54" spans="1:18" s="1413" customFormat="1" ht="15.75" hidden="1" thickTop="1" x14ac:dyDescent="0.25">
      <c r="A54" s="56" t="s">
        <v>224</v>
      </c>
      <c r="B54" s="53">
        <v>19652.16</v>
      </c>
      <c r="C54" s="53"/>
      <c r="D54" s="53"/>
      <c r="E54" s="53"/>
      <c r="F54" s="53"/>
      <c r="G54" s="53"/>
      <c r="H54" s="53">
        <v>19652.16</v>
      </c>
      <c r="I54" s="53"/>
      <c r="J54" s="53"/>
      <c r="K54" s="53"/>
      <c r="L54" s="53">
        <v>13101.44</v>
      </c>
      <c r="M54" s="53"/>
      <c r="N54" s="53"/>
      <c r="O54" s="53"/>
      <c r="P54" s="53"/>
      <c r="Q54" s="53"/>
      <c r="R54" s="53">
        <v>32753.599999999999</v>
      </c>
    </row>
    <row r="55" spans="1:18" s="1413" customFormat="1" ht="15.75" hidden="1" thickTop="1" x14ac:dyDescent="0.25">
      <c r="A55" s="56" t="s">
        <v>225</v>
      </c>
      <c r="B55" s="53">
        <v>48512.1</v>
      </c>
      <c r="C55" s="53">
        <v>29319.599999999999</v>
      </c>
      <c r="D55" s="53"/>
      <c r="E55" s="53"/>
      <c r="F55" s="53"/>
      <c r="G55" s="53"/>
      <c r="H55" s="53">
        <v>77831.7</v>
      </c>
      <c r="I55" s="53"/>
      <c r="J55" s="53"/>
      <c r="K55" s="53"/>
      <c r="L55" s="53">
        <v>24623.567164804117</v>
      </c>
      <c r="M55" s="53">
        <v>1635.632835195875</v>
      </c>
      <c r="N55" s="53"/>
      <c r="O55" s="53">
        <v>45000</v>
      </c>
      <c r="P55" s="53">
        <v>4820</v>
      </c>
      <c r="Q55" s="53"/>
      <c r="R55" s="53">
        <v>153910.9</v>
      </c>
    </row>
    <row r="56" spans="1:18" s="1413" customFormat="1" ht="15.75" hidden="1" thickTop="1" x14ac:dyDescent="0.25">
      <c r="A56" s="57" t="s">
        <v>226</v>
      </c>
      <c r="B56" s="53">
        <v>6971.7</v>
      </c>
      <c r="C56" s="53">
        <v>14611.2</v>
      </c>
      <c r="D56" s="53"/>
      <c r="E56" s="53">
        <v>1459.3</v>
      </c>
      <c r="F56" s="53"/>
      <c r="G56" s="53"/>
      <c r="H56" s="53">
        <v>23042.2</v>
      </c>
      <c r="I56" s="53"/>
      <c r="J56" s="53"/>
      <c r="K56" s="53">
        <v>3786.3131346151222</v>
      </c>
      <c r="L56" s="53"/>
      <c r="M56" s="53">
        <v>1859.5868653848775</v>
      </c>
      <c r="N56" s="53"/>
      <c r="O56" s="53"/>
      <c r="P56" s="53">
        <v>300</v>
      </c>
      <c r="Q56" s="53"/>
      <c r="R56" s="53">
        <v>28988.100000000002</v>
      </c>
    </row>
    <row r="57" spans="1:18" s="1413" customFormat="1" ht="15.75" hidden="1" thickTop="1" x14ac:dyDescent="0.25">
      <c r="A57" s="57" t="s">
        <v>227</v>
      </c>
      <c r="B57" s="53">
        <v>4000</v>
      </c>
      <c r="C57" s="53"/>
      <c r="D57" s="53"/>
      <c r="E57" s="53"/>
      <c r="F57" s="53"/>
      <c r="G57" s="53"/>
      <c r="H57" s="53">
        <v>4000</v>
      </c>
      <c r="I57" s="53"/>
      <c r="J57" s="53"/>
      <c r="K57" s="53"/>
      <c r="L57" s="53"/>
      <c r="M57" s="53"/>
      <c r="N57" s="53">
        <v>6000</v>
      </c>
      <c r="O57" s="53"/>
      <c r="P57" s="53">
        <v>5148.2999999999993</v>
      </c>
      <c r="Q57" s="53"/>
      <c r="R57" s="58">
        <v>15148.3</v>
      </c>
    </row>
    <row r="58" spans="1:18" s="1413" customFormat="1" ht="15.75" hidden="1" thickTop="1" x14ac:dyDescent="0.25">
      <c r="A58" s="56" t="s">
        <v>228</v>
      </c>
      <c r="B58" s="53">
        <v>7000</v>
      </c>
      <c r="C58" s="53"/>
      <c r="D58" s="53">
        <v>40516</v>
      </c>
      <c r="E58" s="53"/>
      <c r="F58" s="53"/>
      <c r="G58" s="53"/>
      <c r="H58" s="53">
        <v>47516</v>
      </c>
      <c r="I58" s="53"/>
      <c r="J58" s="53"/>
      <c r="K58" s="53"/>
      <c r="L58" s="53">
        <v>14159.4</v>
      </c>
      <c r="M58" s="53"/>
      <c r="N58" s="53"/>
      <c r="O58" s="53"/>
      <c r="P58" s="53"/>
      <c r="Q58" s="53"/>
      <c r="R58" s="53">
        <v>61675.4</v>
      </c>
    </row>
    <row r="59" spans="1:18" s="1413" customFormat="1" ht="15.75" hidden="1" thickTop="1" x14ac:dyDescent="0.25">
      <c r="A59" s="56" t="s">
        <v>229</v>
      </c>
      <c r="B59" s="53">
        <v>19741.900000000001</v>
      </c>
      <c r="C59" s="53"/>
      <c r="D59" s="53"/>
      <c r="E59" s="53"/>
      <c r="F59" s="53"/>
      <c r="G59" s="53"/>
      <c r="H59" s="53">
        <v>19741.900000000001</v>
      </c>
      <c r="I59" s="53"/>
      <c r="J59" s="53"/>
      <c r="K59" s="53"/>
      <c r="L59" s="53">
        <v>4992.8</v>
      </c>
      <c r="M59" s="53"/>
      <c r="N59" s="53"/>
      <c r="O59" s="53"/>
      <c r="P59" s="53"/>
      <c r="Q59" s="53"/>
      <c r="R59" s="53">
        <v>24734.7</v>
      </c>
    </row>
    <row r="60" spans="1:18" s="1413" customFormat="1" ht="15.75" hidden="1" thickTop="1" x14ac:dyDescent="0.25">
      <c r="A60" s="59"/>
      <c r="B60" s="53"/>
      <c r="C60" s="53"/>
      <c r="D60" s="53"/>
      <c r="E60" s="53"/>
      <c r="F60" s="53"/>
      <c r="G60" s="53"/>
      <c r="H60" s="53"/>
      <c r="I60" s="53"/>
      <c r="J60" s="53"/>
      <c r="K60" s="53"/>
      <c r="L60" s="53"/>
      <c r="M60" s="53"/>
      <c r="N60" s="53"/>
      <c r="O60" s="53"/>
      <c r="P60" s="53"/>
      <c r="Q60" s="53"/>
      <c r="R60" s="53"/>
    </row>
    <row r="61" spans="1:18" s="1413" customFormat="1" ht="15.75" hidden="1" thickTop="1" x14ac:dyDescent="0.25">
      <c r="A61" s="49" t="s">
        <v>230</v>
      </c>
      <c r="B61" s="53">
        <v>414531.22399999999</v>
      </c>
      <c r="C61" s="53">
        <v>139077</v>
      </c>
      <c r="D61" s="53">
        <v>40516</v>
      </c>
      <c r="E61" s="53">
        <v>1459.3</v>
      </c>
      <c r="F61" s="53">
        <v>207.1</v>
      </c>
      <c r="G61" s="53">
        <v>0</v>
      </c>
      <c r="H61" s="53">
        <v>595790.62399999995</v>
      </c>
      <c r="I61" s="53"/>
      <c r="J61" s="53">
        <v>5343.6699947740408</v>
      </c>
      <c r="K61" s="53">
        <v>6630.3854653878243</v>
      </c>
      <c r="L61" s="53">
        <v>338171.62173697684</v>
      </c>
      <c r="M61" s="58">
        <v>14437.94625232334</v>
      </c>
      <c r="N61" s="53">
        <v>6000</v>
      </c>
      <c r="O61" s="53">
        <v>56402.589281310669</v>
      </c>
      <c r="P61" s="53">
        <v>45715.100600000005</v>
      </c>
      <c r="Q61" s="53"/>
      <c r="R61" s="53">
        <v>1068491.9373307726</v>
      </c>
    </row>
    <row r="62" spans="1:18" s="1413" customFormat="1" ht="15.75" hidden="1" thickTop="1" x14ac:dyDescent="0.25">
      <c r="A62" s="49"/>
      <c r="B62" s="53"/>
      <c r="C62" s="53"/>
      <c r="D62" s="53"/>
      <c r="E62" s="53"/>
      <c r="F62" s="53"/>
      <c r="G62" s="53"/>
      <c r="H62" s="53"/>
      <c r="I62" s="53"/>
      <c r="J62" s="53"/>
      <c r="K62" s="53"/>
      <c r="L62" s="53"/>
      <c r="M62" s="53"/>
      <c r="N62" s="53"/>
      <c r="O62" s="53"/>
      <c r="P62" s="53"/>
      <c r="Q62" s="53"/>
      <c r="R62" s="53"/>
    </row>
    <row r="63" spans="1:18" s="1413" customFormat="1" ht="16.5" hidden="1" thickTop="1" thickBot="1" x14ac:dyDescent="0.3">
      <c r="A63" s="49" t="s">
        <v>231</v>
      </c>
      <c r="B63" s="1605">
        <v>0.38795915019775551</v>
      </c>
      <c r="C63" s="1605">
        <v>0.13016195550097631</v>
      </c>
      <c r="D63" s="1605">
        <v>3.7918863572535766E-2</v>
      </c>
      <c r="E63" s="1605">
        <v>1.3657566791243319E-3</v>
      </c>
      <c r="F63" s="1605">
        <v>1.9382457907671431E-4</v>
      </c>
      <c r="G63" s="1605">
        <v>0</v>
      </c>
      <c r="H63" s="1605">
        <v>0.55759955052946863</v>
      </c>
      <c r="I63" s="1249"/>
      <c r="J63" s="1605">
        <v>5.0011327255526147E-3</v>
      </c>
      <c r="K63" s="1605">
        <v>6.2053678027289205E-3</v>
      </c>
      <c r="L63" s="1605">
        <v>0.3164943130799584</v>
      </c>
      <c r="M63" s="1605">
        <v>1.3512452221577962E-2</v>
      </c>
      <c r="N63" s="1605">
        <v>5.6153909920825E-3</v>
      </c>
      <c r="O63" s="1605">
        <v>5.2787098630066816E-2</v>
      </c>
      <c r="P63" s="1605">
        <v>4.2784694018564225E-2</v>
      </c>
      <c r="Q63" s="1249"/>
      <c r="R63" s="1606">
        <v>1</v>
      </c>
    </row>
    <row r="64" spans="1:18" s="1413" customFormat="1" ht="15.75" thickTop="1" x14ac:dyDescent="0.25">
      <c r="A64" s="49"/>
      <c r="B64" s="53"/>
      <c r="C64" s="53"/>
      <c r="D64" s="53"/>
      <c r="E64" s="53"/>
      <c r="F64" s="53"/>
      <c r="G64" s="53"/>
      <c r="H64" s="53"/>
      <c r="I64" s="53"/>
      <c r="J64" s="53"/>
      <c r="K64" s="53"/>
      <c r="L64" s="53"/>
      <c r="M64" s="53"/>
      <c r="N64" s="53"/>
      <c r="O64" s="53"/>
      <c r="P64" s="53"/>
      <c r="Q64" s="53"/>
      <c r="R64" s="53"/>
    </row>
    <row r="65" spans="1:20" s="1413" customFormat="1" x14ac:dyDescent="0.25">
      <c r="A65" s="1249" t="s">
        <v>232</v>
      </c>
      <c r="B65" s="1249"/>
      <c r="C65" s="1249"/>
      <c r="D65" s="1249"/>
      <c r="E65" s="1249"/>
      <c r="F65" s="1249"/>
      <c r="G65" s="1249"/>
      <c r="H65" s="1249"/>
      <c r="I65" s="1249"/>
      <c r="J65" s="1249"/>
      <c r="K65" s="1249"/>
      <c r="L65" s="1249"/>
      <c r="M65" s="1249"/>
      <c r="N65" s="1249"/>
      <c r="O65" s="1249"/>
      <c r="P65" s="1249"/>
      <c r="Q65" s="1249"/>
      <c r="R65" s="1249"/>
    </row>
    <row r="66" spans="1:20" s="1413" customFormat="1" ht="21.95" hidden="1" customHeight="1" thickBot="1" x14ac:dyDescent="0.35">
      <c r="A66" s="47"/>
      <c r="B66" s="2415" t="s">
        <v>189</v>
      </c>
      <c r="C66" s="2416"/>
      <c r="D66" s="2416"/>
      <c r="E66" s="2416"/>
      <c r="F66" s="2416"/>
      <c r="G66" s="2416"/>
      <c r="H66" s="2416"/>
      <c r="I66" s="2416"/>
      <c r="J66" s="2417"/>
      <c r="K66" s="48"/>
      <c r="L66" s="2418" t="s">
        <v>190</v>
      </c>
      <c r="M66" s="2419"/>
      <c r="N66" s="2419"/>
      <c r="O66" s="2419"/>
      <c r="P66" s="2419"/>
      <c r="Q66" s="2419"/>
      <c r="R66" s="2420"/>
      <c r="S66" s="49"/>
      <c r="T66" s="1616" t="s">
        <v>191</v>
      </c>
    </row>
    <row r="67" spans="1:20" s="1413" customFormat="1" ht="56.1" hidden="1" customHeight="1" x14ac:dyDescent="0.25">
      <c r="A67" s="50"/>
      <c r="B67" s="50" t="s">
        <v>192</v>
      </c>
      <c r="C67" s="50" t="s">
        <v>193</v>
      </c>
      <c r="D67" s="50" t="s">
        <v>861</v>
      </c>
      <c r="E67" s="50" t="s">
        <v>194</v>
      </c>
      <c r="F67" s="50" t="s">
        <v>195</v>
      </c>
      <c r="G67" s="50" t="s">
        <v>196</v>
      </c>
      <c r="H67" s="50" t="s">
        <v>862</v>
      </c>
      <c r="I67" s="50" t="s">
        <v>197</v>
      </c>
      <c r="J67" s="50" t="s">
        <v>198</v>
      </c>
      <c r="K67" s="50"/>
      <c r="L67" s="50" t="s">
        <v>199</v>
      </c>
      <c r="M67" s="50" t="s">
        <v>200</v>
      </c>
      <c r="N67" s="50" t="s">
        <v>201</v>
      </c>
      <c r="O67" s="50" t="s">
        <v>202</v>
      </c>
      <c r="P67" s="50" t="s">
        <v>203</v>
      </c>
      <c r="Q67" s="50" t="s">
        <v>204</v>
      </c>
      <c r="R67" s="50" t="s">
        <v>123</v>
      </c>
      <c r="S67" s="553"/>
      <c r="T67" s="553" t="s">
        <v>205</v>
      </c>
    </row>
    <row r="68" spans="1:20" s="1413" customFormat="1" hidden="1" x14ac:dyDescent="0.25">
      <c r="A68" s="50"/>
      <c r="B68" s="50"/>
      <c r="C68" s="50"/>
      <c r="D68" s="50"/>
      <c r="E68" s="50"/>
      <c r="F68" s="50"/>
      <c r="G68" s="50"/>
      <c r="H68" s="50"/>
      <c r="I68" s="50"/>
      <c r="J68" s="51"/>
      <c r="K68" s="50"/>
      <c r="L68" s="50"/>
      <c r="M68" s="50"/>
      <c r="N68" s="50"/>
      <c r="O68" s="50"/>
      <c r="P68" s="50"/>
      <c r="Q68" s="50"/>
      <c r="R68" s="50"/>
      <c r="S68" s="50"/>
      <c r="T68" s="51"/>
    </row>
    <row r="69" spans="1:20" s="1413" customFormat="1" hidden="1" x14ac:dyDescent="0.25">
      <c r="A69" s="1682" t="s">
        <v>206</v>
      </c>
      <c r="B69" s="53">
        <v>1789.8</v>
      </c>
      <c r="C69" s="53">
        <v>654.4</v>
      </c>
      <c r="D69" s="53">
        <v>10</v>
      </c>
      <c r="E69" s="53">
        <v>0</v>
      </c>
      <c r="F69" s="53">
        <v>0</v>
      </c>
      <c r="G69" s="53">
        <v>0</v>
      </c>
      <c r="H69" s="53"/>
      <c r="I69" s="53">
        <v>0</v>
      </c>
      <c r="J69" s="53">
        <v>2454.1999999999998</v>
      </c>
      <c r="K69" s="50"/>
      <c r="L69" s="53">
        <v>7.87163119925036</v>
      </c>
      <c r="M69" s="53">
        <v>8.7457319432614771</v>
      </c>
      <c r="N69" s="53">
        <v>396.60489748812716</v>
      </c>
      <c r="O69" s="53">
        <v>12.929184244096033</v>
      </c>
      <c r="P69" s="53">
        <v>0</v>
      </c>
      <c r="Q69" s="53">
        <v>322.74855512526511</v>
      </c>
      <c r="R69" s="53">
        <v>0</v>
      </c>
      <c r="S69" s="50"/>
      <c r="T69" s="53">
        <v>3203.1</v>
      </c>
    </row>
    <row r="70" spans="1:20" s="1413" customFormat="1" hidden="1" x14ac:dyDescent="0.25">
      <c r="A70" s="1682"/>
      <c r="B70" s="53"/>
      <c r="C70" s="53"/>
      <c r="D70" s="53"/>
      <c r="E70" s="53"/>
      <c r="F70" s="53"/>
      <c r="G70" s="53"/>
      <c r="H70" s="53"/>
      <c r="I70" s="53"/>
      <c r="J70" s="53"/>
      <c r="K70" s="50"/>
      <c r="L70" s="53"/>
      <c r="M70" s="53"/>
      <c r="N70" s="53"/>
      <c r="O70" s="53"/>
      <c r="P70" s="53"/>
      <c r="Q70" s="53"/>
      <c r="R70" s="53"/>
      <c r="S70" s="50"/>
      <c r="T70" s="53"/>
    </row>
    <row r="71" spans="1:20" s="1413" customFormat="1" hidden="1" x14ac:dyDescent="0.25">
      <c r="A71" s="55" t="s">
        <v>207</v>
      </c>
      <c r="B71" s="53">
        <v>62679.448000000004</v>
      </c>
      <c r="C71" s="53">
        <v>21926.7</v>
      </c>
      <c r="D71" s="53">
        <v>941.9</v>
      </c>
      <c r="E71" s="53"/>
      <c r="F71" s="53"/>
      <c r="G71" s="53"/>
      <c r="H71" s="53"/>
      <c r="I71" s="53"/>
      <c r="J71" s="53">
        <v>85548.047999999995</v>
      </c>
      <c r="K71" s="53"/>
      <c r="L71" s="53">
        <v>2374.2618899999948</v>
      </c>
      <c r="M71" s="53">
        <v>1668.5631799999992</v>
      </c>
      <c r="N71" s="53">
        <v>15591.880650000005</v>
      </c>
      <c r="O71" s="53">
        <v>4075.7069000000024</v>
      </c>
      <c r="P71" s="53"/>
      <c r="Q71" s="53">
        <v>2014.1393800000071</v>
      </c>
      <c r="R71" s="53">
        <v>0</v>
      </c>
      <c r="S71" s="53"/>
      <c r="T71" s="53">
        <v>111272.6</v>
      </c>
    </row>
    <row r="72" spans="1:20" s="1413" customFormat="1" hidden="1" x14ac:dyDescent="0.25">
      <c r="A72" s="55" t="s">
        <v>208</v>
      </c>
      <c r="B72" s="53">
        <v>47539.519999999997</v>
      </c>
      <c r="C72" s="53">
        <v>31992.199999999997</v>
      </c>
      <c r="D72" s="53"/>
      <c r="E72" s="53"/>
      <c r="F72" s="53"/>
      <c r="G72" s="53">
        <v>207.9</v>
      </c>
      <c r="H72" s="53"/>
      <c r="I72" s="53"/>
      <c r="J72" s="53">
        <v>79739.62</v>
      </c>
      <c r="K72" s="53"/>
      <c r="L72" s="53">
        <v>3279.8261799999991</v>
      </c>
      <c r="M72" s="53">
        <v>965.13589000000002</v>
      </c>
      <c r="N72" s="53">
        <v>15533.583230000011</v>
      </c>
      <c r="O72" s="53">
        <v>3507.6158500000024</v>
      </c>
      <c r="P72" s="53"/>
      <c r="Q72" s="53">
        <v>2465.1547600000022</v>
      </c>
      <c r="R72" s="53">
        <v>6409.5640899999889</v>
      </c>
      <c r="S72" s="53"/>
      <c r="T72" s="53">
        <v>111900.5</v>
      </c>
    </row>
    <row r="73" spans="1:20" s="1413" customFormat="1" hidden="1" x14ac:dyDescent="0.25">
      <c r="A73" s="55" t="s">
        <v>209</v>
      </c>
      <c r="B73" s="53">
        <v>1147.4969999999998</v>
      </c>
      <c r="C73" s="53">
        <v>1334.7</v>
      </c>
      <c r="D73" s="53"/>
      <c r="E73" s="53"/>
      <c r="F73" s="53"/>
      <c r="G73" s="53"/>
      <c r="H73" s="53"/>
      <c r="I73" s="53"/>
      <c r="J73" s="53">
        <v>2482.1970000000001</v>
      </c>
      <c r="K73" s="53"/>
      <c r="L73" s="53"/>
      <c r="M73" s="53"/>
      <c r="N73" s="53">
        <v>284.34908000000019</v>
      </c>
      <c r="O73" s="53"/>
      <c r="P73" s="53"/>
      <c r="Q73" s="53">
        <v>77.590589999999992</v>
      </c>
      <c r="R73" s="53">
        <v>388.0633299999995</v>
      </c>
      <c r="S73" s="53"/>
      <c r="T73" s="53">
        <v>3232.2</v>
      </c>
    </row>
    <row r="74" spans="1:20" s="1413" customFormat="1" hidden="1" x14ac:dyDescent="0.25">
      <c r="A74" s="55" t="s">
        <v>213</v>
      </c>
      <c r="B74" s="53">
        <v>459.29899999999998</v>
      </c>
      <c r="C74" s="53"/>
      <c r="D74" s="53"/>
      <c r="E74" s="53"/>
      <c r="F74" s="53"/>
      <c r="G74" s="53"/>
      <c r="H74" s="53"/>
      <c r="I74" s="53"/>
      <c r="J74" s="53">
        <v>459.29899999999998</v>
      </c>
      <c r="K74" s="53"/>
      <c r="L74" s="53"/>
      <c r="M74" s="53"/>
      <c r="N74" s="53">
        <v>59.687039999999996</v>
      </c>
      <c r="O74" s="53"/>
      <c r="P74" s="53"/>
      <c r="Q74" s="53"/>
      <c r="R74" s="53">
        <v>70.913960000000003</v>
      </c>
      <c r="S74" s="53"/>
      <c r="T74" s="53">
        <v>589.9</v>
      </c>
    </row>
    <row r="75" spans="1:20" s="1413" customFormat="1" hidden="1" x14ac:dyDescent="0.25">
      <c r="A75" s="55" t="s">
        <v>214</v>
      </c>
      <c r="B75" s="53">
        <v>1490.8999999999999</v>
      </c>
      <c r="C75" s="53">
        <v>178.9</v>
      </c>
      <c r="D75" s="53"/>
      <c r="E75" s="53"/>
      <c r="F75" s="53"/>
      <c r="G75" s="53"/>
      <c r="H75" s="53"/>
      <c r="I75" s="53"/>
      <c r="J75" s="53">
        <v>1669.8</v>
      </c>
      <c r="K75" s="53"/>
      <c r="L75" s="53">
        <v>98.871720000000025</v>
      </c>
      <c r="M75" s="53"/>
      <c r="N75" s="53">
        <v>441.31942000000049</v>
      </c>
      <c r="O75" s="53">
        <v>39.228400000000008</v>
      </c>
      <c r="P75" s="53"/>
      <c r="Q75" s="53"/>
      <c r="R75" s="53">
        <v>265.58045999999979</v>
      </c>
      <c r="S75" s="53">
        <v>0</v>
      </c>
      <c r="T75" s="53">
        <v>2514.8000000000002</v>
      </c>
    </row>
    <row r="76" spans="1:20" s="1413" customFormat="1" hidden="1" x14ac:dyDescent="0.25">
      <c r="A76" s="56" t="s">
        <v>215</v>
      </c>
      <c r="B76" s="53">
        <v>157</v>
      </c>
      <c r="C76" s="53"/>
      <c r="D76" s="53"/>
      <c r="E76" s="53"/>
      <c r="F76" s="53"/>
      <c r="G76" s="53"/>
      <c r="H76" s="53"/>
      <c r="I76" s="53"/>
      <c r="J76" s="53">
        <v>157</v>
      </c>
      <c r="K76" s="53"/>
      <c r="L76" s="53"/>
      <c r="M76" s="53"/>
      <c r="N76" s="53"/>
      <c r="O76" s="53"/>
      <c r="P76" s="53"/>
      <c r="Q76" s="53"/>
      <c r="R76" s="53">
        <v>0</v>
      </c>
      <c r="S76" s="53">
        <v>0</v>
      </c>
      <c r="T76" s="53">
        <v>157</v>
      </c>
    </row>
    <row r="77" spans="1:20" s="1413" customFormat="1" hidden="1" x14ac:dyDescent="0.25">
      <c r="A77" s="56" t="s">
        <v>216</v>
      </c>
      <c r="B77" s="53">
        <v>9497.4</v>
      </c>
      <c r="C77" s="53"/>
      <c r="D77" s="53"/>
      <c r="E77" s="53"/>
      <c r="F77" s="53"/>
      <c r="G77" s="53"/>
      <c r="H77" s="53"/>
      <c r="I77" s="53"/>
      <c r="J77" s="53">
        <v>9497.4</v>
      </c>
      <c r="K77" s="53"/>
      <c r="L77" s="53"/>
      <c r="M77" s="53"/>
      <c r="N77" s="53"/>
      <c r="O77" s="53"/>
      <c r="P77" s="53"/>
      <c r="Q77" s="53"/>
      <c r="R77" s="53">
        <v>202</v>
      </c>
      <c r="S77" s="53"/>
      <c r="T77" s="53">
        <v>9699.4</v>
      </c>
    </row>
    <row r="78" spans="1:20" s="1413" customFormat="1" hidden="1" x14ac:dyDescent="0.25">
      <c r="A78" s="56" t="s">
        <v>217</v>
      </c>
      <c r="B78" s="53">
        <v>150</v>
      </c>
      <c r="C78" s="53"/>
      <c r="D78" s="53"/>
      <c r="E78" s="53"/>
      <c r="F78" s="53"/>
      <c r="G78" s="53"/>
      <c r="H78" s="53"/>
      <c r="I78" s="53"/>
      <c r="J78" s="53">
        <v>150</v>
      </c>
      <c r="K78" s="53"/>
      <c r="L78" s="53"/>
      <c r="M78" s="53"/>
      <c r="N78" s="53">
        <v>8984.5145599999996</v>
      </c>
      <c r="O78" s="53"/>
      <c r="P78" s="53"/>
      <c r="Q78" s="53"/>
      <c r="R78" s="53">
        <v>15.485440000000381</v>
      </c>
      <c r="S78" s="53"/>
      <c r="T78" s="53">
        <v>9150</v>
      </c>
    </row>
    <row r="79" spans="1:20" s="1413" customFormat="1" hidden="1" x14ac:dyDescent="0.25">
      <c r="A79" s="56" t="s">
        <v>218</v>
      </c>
      <c r="B79" s="53">
        <v>80965.840000000011</v>
      </c>
      <c r="C79" s="53">
        <v>22445.7</v>
      </c>
      <c r="D79" s="53"/>
      <c r="E79" s="53"/>
      <c r="F79" s="53"/>
      <c r="G79" s="53"/>
      <c r="H79" s="53"/>
      <c r="I79" s="53"/>
      <c r="J79" s="53">
        <v>103411.54000000001</v>
      </c>
      <c r="K79" s="53"/>
      <c r="L79" s="53"/>
      <c r="M79" s="53">
        <v>239.89149</v>
      </c>
      <c r="N79" s="53">
        <v>163284.43376000019</v>
      </c>
      <c r="O79" s="53"/>
      <c r="P79" s="53"/>
      <c r="Q79" s="53"/>
      <c r="R79" s="53">
        <v>11322.634749999794</v>
      </c>
      <c r="S79" s="53"/>
      <c r="T79" s="53">
        <v>278258.5</v>
      </c>
    </row>
    <row r="80" spans="1:20" s="1413" customFormat="1" hidden="1" x14ac:dyDescent="0.25">
      <c r="A80" s="56" t="s">
        <v>219</v>
      </c>
      <c r="B80" s="53">
        <v>10573.9</v>
      </c>
      <c r="C80" s="53">
        <v>1943</v>
      </c>
      <c r="D80" s="53"/>
      <c r="E80" s="53"/>
      <c r="F80" s="53"/>
      <c r="G80" s="53"/>
      <c r="H80" s="53"/>
      <c r="I80" s="53"/>
      <c r="J80" s="53">
        <v>12516.9</v>
      </c>
      <c r="K80" s="53"/>
      <c r="L80" s="53"/>
      <c r="M80" s="53"/>
      <c r="N80" s="53"/>
      <c r="O80" s="53"/>
      <c r="P80" s="53"/>
      <c r="Q80" s="53"/>
      <c r="R80" s="53">
        <v>0</v>
      </c>
      <c r="S80" s="53"/>
      <c r="T80" s="53">
        <v>12516.9</v>
      </c>
    </row>
    <row r="81" spans="1:20" s="1413" customFormat="1" hidden="1" x14ac:dyDescent="0.25">
      <c r="A81" s="56" t="s">
        <v>792</v>
      </c>
      <c r="B81" s="53">
        <v>7283.3000000000011</v>
      </c>
      <c r="C81" s="53"/>
      <c r="D81" s="53"/>
      <c r="E81" s="53"/>
      <c r="F81" s="53"/>
      <c r="G81" s="53"/>
      <c r="H81" s="53"/>
      <c r="I81" s="53"/>
      <c r="J81" s="53">
        <v>7283.3000000000011</v>
      </c>
      <c r="K81" s="53"/>
      <c r="L81" s="53"/>
      <c r="M81" s="53"/>
      <c r="N81" s="53"/>
      <c r="O81" s="53"/>
      <c r="P81" s="53"/>
      <c r="Q81" s="53"/>
      <c r="R81" s="53">
        <v>7153.9</v>
      </c>
      <c r="S81" s="53"/>
      <c r="T81" s="53">
        <v>14437.2</v>
      </c>
    </row>
    <row r="82" spans="1:20" s="1413" customFormat="1" hidden="1" x14ac:dyDescent="0.25">
      <c r="A82" s="56" t="s">
        <v>221</v>
      </c>
      <c r="B82" s="53">
        <v>4500</v>
      </c>
      <c r="C82" s="53">
        <v>500</v>
      </c>
      <c r="D82" s="53"/>
      <c r="E82" s="53"/>
      <c r="F82" s="53"/>
      <c r="G82" s="53"/>
      <c r="H82" s="53"/>
      <c r="I82" s="53"/>
      <c r="J82" s="53">
        <v>5000</v>
      </c>
      <c r="K82" s="53"/>
      <c r="L82" s="53"/>
      <c r="M82" s="53"/>
      <c r="N82" s="53"/>
      <c r="O82" s="53"/>
      <c r="P82" s="53"/>
      <c r="Q82" s="53"/>
      <c r="R82" s="53">
        <v>0</v>
      </c>
      <c r="S82" s="53"/>
      <c r="T82" s="53">
        <v>5000</v>
      </c>
    </row>
    <row r="83" spans="1:20" s="1413" customFormat="1" hidden="1" x14ac:dyDescent="0.25">
      <c r="A83" s="56" t="s">
        <v>222</v>
      </c>
      <c r="B83" s="53">
        <v>56214.200000000012</v>
      </c>
      <c r="C83" s="53">
        <v>21423</v>
      </c>
      <c r="D83" s="53"/>
      <c r="E83" s="53"/>
      <c r="F83" s="53"/>
      <c r="G83" s="53"/>
      <c r="H83" s="53"/>
      <c r="I83" s="53"/>
      <c r="J83" s="53">
        <v>77637.200000000012</v>
      </c>
      <c r="K83" s="53"/>
      <c r="L83" s="53"/>
      <c r="M83" s="53"/>
      <c r="N83" s="53">
        <v>31568.050149999977</v>
      </c>
      <c r="O83" s="53">
        <v>1462.375</v>
      </c>
      <c r="P83" s="53"/>
      <c r="Q83" s="53"/>
      <c r="R83" s="53">
        <v>4259.4748500000132</v>
      </c>
      <c r="S83" s="53"/>
      <c r="T83" s="53">
        <v>114927.1</v>
      </c>
    </row>
    <row r="84" spans="1:20" s="1413" customFormat="1" hidden="1" x14ac:dyDescent="0.25">
      <c r="A84" s="56" t="s">
        <v>223</v>
      </c>
      <c r="B84" s="53">
        <v>17825.5</v>
      </c>
      <c r="C84" s="53">
        <v>6973.1</v>
      </c>
      <c r="D84" s="53"/>
      <c r="E84" s="53"/>
      <c r="F84" s="53"/>
      <c r="G84" s="53"/>
      <c r="H84" s="53"/>
      <c r="I84" s="53"/>
      <c r="J84" s="53">
        <v>24798.6</v>
      </c>
      <c r="K84" s="53"/>
      <c r="L84" s="53"/>
      <c r="M84" s="53"/>
      <c r="N84" s="53">
        <v>19203.537680000012</v>
      </c>
      <c r="O84" s="53"/>
      <c r="P84" s="53"/>
      <c r="Q84" s="53"/>
      <c r="R84" s="53">
        <v>7927.3623199999893</v>
      </c>
      <c r="S84" s="53"/>
      <c r="T84" s="53">
        <v>51929.5</v>
      </c>
    </row>
    <row r="85" spans="1:20" s="1413" customFormat="1" hidden="1" x14ac:dyDescent="0.25">
      <c r="A85" s="57" t="s">
        <v>224</v>
      </c>
      <c r="B85" s="53">
        <v>19652.199999999997</v>
      </c>
      <c r="C85" s="53"/>
      <c r="D85" s="53"/>
      <c r="E85" s="53"/>
      <c r="F85" s="53"/>
      <c r="G85" s="53"/>
      <c r="H85" s="53"/>
      <c r="I85" s="53"/>
      <c r="J85" s="53">
        <v>19652.199999999997</v>
      </c>
      <c r="K85" s="53"/>
      <c r="L85" s="53"/>
      <c r="M85" s="53"/>
      <c r="N85" s="53">
        <v>10437.857129999991</v>
      </c>
      <c r="O85" s="53"/>
      <c r="P85" s="53"/>
      <c r="Q85" s="53"/>
      <c r="R85" s="53">
        <v>2663.5428700000102</v>
      </c>
      <c r="S85" s="53"/>
      <c r="T85" s="53">
        <v>32753.599999999999</v>
      </c>
    </row>
    <row r="86" spans="1:20" s="1413" customFormat="1" hidden="1" x14ac:dyDescent="0.25">
      <c r="A86" s="56" t="s">
        <v>225</v>
      </c>
      <c r="B86" s="53">
        <v>47879.200000000004</v>
      </c>
      <c r="C86" s="53">
        <v>34139.599999999999</v>
      </c>
      <c r="D86" s="53"/>
      <c r="E86" s="53"/>
      <c r="F86" s="53"/>
      <c r="G86" s="53"/>
      <c r="H86" s="53"/>
      <c r="I86" s="53"/>
      <c r="J86" s="53">
        <v>82018.8</v>
      </c>
      <c r="K86" s="53"/>
      <c r="L86" s="53"/>
      <c r="M86" s="53"/>
      <c r="N86" s="53">
        <v>14210.594179999991</v>
      </c>
      <c r="O86" s="53">
        <v>292.35624000000007</v>
      </c>
      <c r="P86" s="53"/>
      <c r="Q86" s="53"/>
      <c r="R86" s="53">
        <v>19605.04958000001</v>
      </c>
      <c r="S86" s="53"/>
      <c r="T86" s="53">
        <v>116126.8</v>
      </c>
    </row>
    <row r="87" spans="1:20" s="1413" customFormat="1" hidden="1" x14ac:dyDescent="0.25">
      <c r="A87" s="56" t="s">
        <v>226</v>
      </c>
      <c r="B87" s="53">
        <v>6971.6999999999962</v>
      </c>
      <c r="C87" s="53">
        <v>14611.2</v>
      </c>
      <c r="D87" s="53"/>
      <c r="E87" s="53"/>
      <c r="F87" s="53"/>
      <c r="G87" s="53"/>
      <c r="H87" s="53">
        <v>1459.3</v>
      </c>
      <c r="I87" s="53"/>
      <c r="J87" s="53">
        <v>23042.199999999997</v>
      </c>
      <c r="K87" s="53"/>
      <c r="L87" s="53"/>
      <c r="M87" s="53">
        <v>3518.2033299999966</v>
      </c>
      <c r="N87" s="53"/>
      <c r="O87" s="53">
        <v>71.975989999999996</v>
      </c>
      <c r="P87" s="53"/>
      <c r="Q87" s="53"/>
      <c r="R87" s="53">
        <v>2355.7206800000049</v>
      </c>
      <c r="S87" s="53"/>
      <c r="T87" s="53">
        <v>28988.1</v>
      </c>
    </row>
    <row r="88" spans="1:20" s="1413" customFormat="1" hidden="1" x14ac:dyDescent="0.25">
      <c r="A88" s="57" t="s">
        <v>227</v>
      </c>
      <c r="B88" s="53">
        <v>4000</v>
      </c>
      <c r="C88" s="53"/>
      <c r="D88" s="53"/>
      <c r="E88" s="53"/>
      <c r="F88" s="53"/>
      <c r="G88" s="53"/>
      <c r="H88" s="53"/>
      <c r="I88" s="53"/>
      <c r="J88" s="53">
        <v>4000</v>
      </c>
      <c r="K88" s="53"/>
      <c r="L88" s="53"/>
      <c r="M88" s="53"/>
      <c r="N88" s="53"/>
      <c r="O88" s="53"/>
      <c r="P88" s="53"/>
      <c r="Q88" s="53"/>
      <c r="R88" s="53">
        <v>11148.3</v>
      </c>
      <c r="S88" s="53"/>
      <c r="T88" s="53">
        <v>15148.3</v>
      </c>
    </row>
    <row r="89" spans="1:20" s="1413" customFormat="1" hidden="1" x14ac:dyDescent="0.25">
      <c r="A89" s="57" t="s">
        <v>228</v>
      </c>
      <c r="B89" s="53">
        <v>7000</v>
      </c>
      <c r="C89" s="53"/>
      <c r="D89" s="53"/>
      <c r="E89" s="53">
        <v>130916</v>
      </c>
      <c r="F89" s="53"/>
      <c r="G89" s="53"/>
      <c r="H89" s="53"/>
      <c r="I89" s="53"/>
      <c r="J89" s="53">
        <v>137916</v>
      </c>
      <c r="K89" s="53"/>
      <c r="L89" s="53"/>
      <c r="M89" s="53"/>
      <c r="N89" s="53">
        <v>4849.2421399999994</v>
      </c>
      <c r="O89" s="53"/>
      <c r="P89" s="53"/>
      <c r="Q89" s="53"/>
      <c r="R89" s="53">
        <v>9310.1578599999957</v>
      </c>
      <c r="S89" s="53"/>
      <c r="T89" s="58">
        <v>152075.4</v>
      </c>
    </row>
    <row r="90" spans="1:20" s="1413" customFormat="1" hidden="1" x14ac:dyDescent="0.25">
      <c r="A90" s="56" t="s">
        <v>863</v>
      </c>
      <c r="B90" s="53"/>
      <c r="C90" s="53"/>
      <c r="D90" s="53"/>
      <c r="E90" s="53"/>
      <c r="F90" s="53"/>
      <c r="G90" s="53"/>
      <c r="H90" s="53"/>
      <c r="I90" s="53"/>
      <c r="J90" s="53">
        <v>0</v>
      </c>
      <c r="K90" s="53"/>
      <c r="L90" s="53"/>
      <c r="M90" s="53"/>
      <c r="N90" s="53"/>
      <c r="O90" s="53"/>
      <c r="P90" s="53"/>
      <c r="Q90" s="53">
        <v>197055.4</v>
      </c>
      <c r="R90" s="53"/>
      <c r="S90" s="53"/>
      <c r="T90" s="53">
        <v>197055.4</v>
      </c>
    </row>
    <row r="91" spans="1:20" s="1413" customFormat="1" hidden="1" x14ac:dyDescent="0.25">
      <c r="A91" s="56" t="s">
        <v>864</v>
      </c>
      <c r="B91" s="53"/>
      <c r="C91" s="53"/>
      <c r="D91" s="53"/>
      <c r="E91" s="53"/>
      <c r="F91" s="53"/>
      <c r="G91" s="53"/>
      <c r="H91" s="53"/>
      <c r="I91" s="53"/>
      <c r="J91" s="53">
        <v>0</v>
      </c>
      <c r="K91" s="53"/>
      <c r="L91" s="53"/>
      <c r="M91" s="53"/>
      <c r="N91" s="53"/>
      <c r="O91" s="53"/>
      <c r="P91" s="53"/>
      <c r="Q91" s="53">
        <v>29862.5</v>
      </c>
      <c r="R91" s="53"/>
      <c r="S91" s="53"/>
      <c r="T91" s="53">
        <v>29862.5</v>
      </c>
    </row>
    <row r="92" spans="1:20" s="1413" customFormat="1" hidden="1" x14ac:dyDescent="0.25">
      <c r="A92" s="59" t="s">
        <v>865</v>
      </c>
      <c r="B92" s="53"/>
      <c r="C92" s="53"/>
      <c r="D92" s="53"/>
      <c r="E92" s="53"/>
      <c r="F92" s="53"/>
      <c r="G92" s="53"/>
      <c r="H92" s="53"/>
      <c r="I92" s="53"/>
      <c r="J92" s="53">
        <v>0</v>
      </c>
      <c r="K92" s="53"/>
      <c r="L92" s="53"/>
      <c r="M92" s="53"/>
      <c r="N92" s="53"/>
      <c r="O92" s="53"/>
      <c r="P92" s="53"/>
      <c r="Q92" s="53">
        <v>4405.1000000000004</v>
      </c>
      <c r="R92" s="53"/>
      <c r="S92" s="53"/>
      <c r="T92" s="53">
        <v>4405.1000000000004</v>
      </c>
    </row>
    <row r="93" spans="1:20" s="1413" customFormat="1" hidden="1" x14ac:dyDescent="0.25">
      <c r="A93" s="49" t="s">
        <v>229</v>
      </c>
      <c r="B93" s="53">
        <v>19741.896000000001</v>
      </c>
      <c r="C93" s="53"/>
      <c r="D93" s="53"/>
      <c r="E93" s="53"/>
      <c r="F93" s="53"/>
      <c r="G93" s="53"/>
      <c r="H93" s="53"/>
      <c r="I93" s="53"/>
      <c r="J93" s="53">
        <v>19741.896000000001</v>
      </c>
      <c r="K93" s="53"/>
      <c r="L93" s="53"/>
      <c r="M93" s="53"/>
      <c r="N93" s="53">
        <v>5408.5383100000008</v>
      </c>
      <c r="O93" s="58"/>
      <c r="P93" s="53"/>
      <c r="Q93" s="53"/>
      <c r="R93" s="53">
        <v>372.36569000000145</v>
      </c>
      <c r="S93" s="53"/>
      <c r="T93" s="53">
        <v>25522.800000000003</v>
      </c>
    </row>
    <row r="94" spans="1:20" s="1413" customFormat="1" hidden="1" x14ac:dyDescent="0.25">
      <c r="A94" s="49"/>
      <c r="B94" s="53"/>
      <c r="C94" s="53"/>
      <c r="D94" s="53"/>
      <c r="E94" s="53"/>
      <c r="F94" s="53"/>
      <c r="G94" s="53"/>
      <c r="H94" s="53"/>
      <c r="I94" s="53"/>
      <c r="J94" s="53"/>
      <c r="K94" s="53"/>
      <c r="L94" s="53"/>
      <c r="M94" s="53"/>
      <c r="N94" s="53"/>
      <c r="O94" s="53"/>
      <c r="P94" s="53"/>
      <c r="Q94" s="53"/>
      <c r="R94" s="53"/>
      <c r="S94" s="53"/>
      <c r="T94" s="53"/>
    </row>
    <row r="95" spans="1:20" s="1413" customFormat="1" ht="15.75" hidden="1" thickBot="1" x14ac:dyDescent="0.3">
      <c r="A95" s="49" t="s">
        <v>230</v>
      </c>
      <c r="B95" s="249">
        <v>405728.80000000005</v>
      </c>
      <c r="C95" s="249">
        <v>157468.1</v>
      </c>
      <c r="D95" s="249">
        <v>941.9</v>
      </c>
      <c r="E95" s="249">
        <v>130916</v>
      </c>
      <c r="F95" s="249">
        <v>0</v>
      </c>
      <c r="G95" s="249">
        <v>207.9</v>
      </c>
      <c r="H95" s="249">
        <v>1459.3</v>
      </c>
      <c r="I95" s="249">
        <v>0</v>
      </c>
      <c r="J95" s="249">
        <v>696721.99999999988</v>
      </c>
      <c r="K95" s="249"/>
      <c r="L95" s="249">
        <v>5752.9597899999944</v>
      </c>
      <c r="M95" s="249">
        <v>6391.7938899999954</v>
      </c>
      <c r="N95" s="249">
        <v>289857.58733000018</v>
      </c>
      <c r="O95" s="249">
        <v>9449.2583800000048</v>
      </c>
      <c r="P95" s="249">
        <v>0</v>
      </c>
      <c r="Q95" s="249">
        <v>235879.88473000002</v>
      </c>
      <c r="R95" s="249">
        <v>83470.115879999808</v>
      </c>
      <c r="S95" s="249"/>
      <c r="T95" s="249">
        <v>1327523.5999999999</v>
      </c>
    </row>
    <row r="96" spans="1:20" s="1413" customFormat="1" ht="15.75" hidden="1" thickTop="1" x14ac:dyDescent="0.25">
      <c r="A96" s="50"/>
      <c r="B96" s="50"/>
      <c r="C96" s="50"/>
      <c r="D96" s="50"/>
      <c r="E96" s="50"/>
      <c r="F96" s="50"/>
      <c r="G96" s="50"/>
      <c r="H96" s="50"/>
      <c r="I96" s="50"/>
      <c r="J96" s="50"/>
      <c r="K96" s="50"/>
      <c r="L96" s="50"/>
      <c r="M96" s="50"/>
      <c r="N96" s="50"/>
      <c r="O96" s="50"/>
      <c r="P96" s="50"/>
      <c r="Q96" s="553"/>
      <c r="R96" s="553"/>
    </row>
    <row r="97" spans="1:20" s="1413" customFormat="1" hidden="1" x14ac:dyDescent="0.25">
      <c r="A97" s="50" t="s">
        <v>231</v>
      </c>
      <c r="B97" s="50">
        <v>0.30562831425369769</v>
      </c>
      <c r="C97" s="50">
        <v>0.11861792890160297</v>
      </c>
      <c r="D97" s="50">
        <v>7.0951657657912829E-4</v>
      </c>
      <c r="E97" s="50">
        <v>9.8616702558056227E-2</v>
      </c>
      <c r="F97" s="50">
        <v>0</v>
      </c>
      <c r="G97" s="50">
        <v>1.5660738536023015E-4</v>
      </c>
      <c r="H97" s="51">
        <v>1.0992648266290709E-3</v>
      </c>
      <c r="I97" s="50">
        <v>0</v>
      </c>
      <c r="J97" s="50">
        <v>0.52482833450192523</v>
      </c>
      <c r="K97" s="50"/>
      <c r="L97" s="50">
        <v>4.3336026493238956E-3</v>
      </c>
      <c r="M97" s="50">
        <v>4.8148250547108886E-3</v>
      </c>
      <c r="N97" s="50">
        <v>0.21834458335053344</v>
      </c>
      <c r="O97" s="50">
        <v>7.117958867171933E-3</v>
      </c>
      <c r="P97" s="50">
        <v>0</v>
      </c>
      <c r="Q97" s="50">
        <v>0.17768413663606436</v>
      </c>
      <c r="R97" s="51">
        <v>6.2876558940270305E-2</v>
      </c>
      <c r="T97" s="1413">
        <v>1</v>
      </c>
    </row>
    <row r="98" spans="1:20" s="1413" customFormat="1" hidden="1" x14ac:dyDescent="0.25">
      <c r="A98" s="1419" t="s">
        <v>206</v>
      </c>
      <c r="B98" s="53">
        <v>1552.9436960356775</v>
      </c>
      <c r="C98" s="53">
        <v>731.41439822127018</v>
      </c>
      <c r="D98" s="53">
        <v>0</v>
      </c>
      <c r="E98" s="53">
        <v>0</v>
      </c>
      <c r="F98" s="53">
        <v>2.6548872917006254</v>
      </c>
      <c r="G98" s="53">
        <v>0</v>
      </c>
      <c r="H98" s="53">
        <v>2287.0129815486484</v>
      </c>
      <c r="I98" s="50"/>
      <c r="J98" s="53">
        <v>68.502373540161997</v>
      </c>
      <c r="K98" s="53">
        <v>15.53027445836838</v>
      </c>
      <c r="L98" s="53">
        <v>510.86023477013669</v>
      </c>
      <c r="M98" s="53">
        <v>65.291851501562505</v>
      </c>
      <c r="N98" s="53"/>
      <c r="O98" s="53">
        <v>146.17377776645804</v>
      </c>
      <c r="P98" s="53">
        <v>115.15878087303264</v>
      </c>
      <c r="Q98" s="50"/>
      <c r="R98" s="53">
        <v>3193</v>
      </c>
    </row>
    <row r="99" spans="1:20" s="1413" customFormat="1" hidden="1" x14ac:dyDescent="0.25">
      <c r="A99" s="1419"/>
      <c r="B99" s="53"/>
      <c r="C99" s="53"/>
      <c r="D99" s="53"/>
      <c r="E99" s="53"/>
      <c r="F99" s="53"/>
      <c r="G99" s="53"/>
      <c r="H99" s="53"/>
      <c r="I99" s="50"/>
      <c r="J99" s="53"/>
      <c r="K99" s="53"/>
      <c r="L99" s="53"/>
      <c r="M99" s="53"/>
      <c r="N99" s="53"/>
      <c r="O99" s="53"/>
      <c r="P99" s="53"/>
      <c r="Q99" s="50"/>
      <c r="R99" s="53"/>
    </row>
    <row r="100" spans="1:20" s="1413" customFormat="1" hidden="1" x14ac:dyDescent="0.25">
      <c r="A100" s="55" t="s">
        <v>207</v>
      </c>
      <c r="B100" s="53">
        <v>61416.4</v>
      </c>
      <c r="C100" s="53">
        <v>21210</v>
      </c>
      <c r="D100" s="53"/>
      <c r="E100" s="53"/>
      <c r="F100" s="53"/>
      <c r="G100" s="53"/>
      <c r="H100" s="53">
        <v>82626.399999999994</v>
      </c>
      <c r="I100" s="53"/>
      <c r="J100" s="53">
        <v>3182.348828100738</v>
      </c>
      <c r="K100" s="53">
        <v>1211.4713307727018</v>
      </c>
      <c r="L100" s="53">
        <v>13995.360535685075</v>
      </c>
      <c r="M100" s="53">
        <v>3714.556485470905</v>
      </c>
      <c r="N100" s="53"/>
      <c r="O100" s="53">
        <v>8705.5341507432859</v>
      </c>
      <c r="P100" s="53">
        <v>3727</v>
      </c>
      <c r="Q100" s="53"/>
      <c r="R100" s="53">
        <v>115951.2</v>
      </c>
    </row>
    <row r="101" spans="1:20" s="1413" customFormat="1" hidden="1" x14ac:dyDescent="0.25">
      <c r="A101" s="55" t="s">
        <v>208</v>
      </c>
      <c r="B101" s="53">
        <v>44202.1</v>
      </c>
      <c r="C101" s="53">
        <v>32030.2</v>
      </c>
      <c r="D101" s="53"/>
      <c r="E101" s="53"/>
      <c r="F101" s="53">
        <v>207.1</v>
      </c>
      <c r="G101" s="53"/>
      <c r="H101" s="53">
        <v>76439.400000000009</v>
      </c>
      <c r="I101" s="53"/>
      <c r="J101" s="53">
        <v>1828.0307517949052</v>
      </c>
      <c r="K101" s="53"/>
      <c r="L101" s="53">
        <v>21667.144051366027</v>
      </c>
      <c r="M101" s="53">
        <v>1378.6700662716823</v>
      </c>
      <c r="N101" s="53"/>
      <c r="O101" s="53">
        <v>2697.0551305673816</v>
      </c>
      <c r="P101" s="53">
        <v>3917</v>
      </c>
      <c r="Q101" s="53"/>
      <c r="R101" s="53">
        <v>107927.3</v>
      </c>
    </row>
    <row r="102" spans="1:20" s="1413" customFormat="1" hidden="1" x14ac:dyDescent="0.25">
      <c r="A102" s="55" t="s">
        <v>209</v>
      </c>
      <c r="B102" s="53">
        <v>1455</v>
      </c>
      <c r="C102" s="53">
        <v>1377.2</v>
      </c>
      <c r="D102" s="53"/>
      <c r="E102" s="53"/>
      <c r="F102" s="53"/>
      <c r="G102" s="53"/>
      <c r="H102" s="53">
        <v>2832.2</v>
      </c>
      <c r="I102" s="53"/>
      <c r="J102" s="53"/>
      <c r="K102" s="53"/>
      <c r="L102" s="53">
        <v>363.70000000000027</v>
      </c>
      <c r="M102" s="53"/>
      <c r="N102" s="53"/>
      <c r="O102" s="53"/>
      <c r="P102" s="53">
        <v>110</v>
      </c>
      <c r="Q102" s="53"/>
      <c r="R102" s="53">
        <v>3305.9</v>
      </c>
    </row>
    <row r="103" spans="1:20" s="1413" customFormat="1" hidden="1" x14ac:dyDescent="0.25">
      <c r="A103" s="55" t="s">
        <v>212</v>
      </c>
      <c r="B103" s="53">
        <v>2260</v>
      </c>
      <c r="C103" s="53">
        <v>1868.8</v>
      </c>
      <c r="D103" s="53"/>
      <c r="E103" s="53"/>
      <c r="F103" s="53"/>
      <c r="G103" s="53"/>
      <c r="H103" s="53">
        <v>4128.8</v>
      </c>
      <c r="I103" s="53"/>
      <c r="J103" s="53">
        <v>233.29041487839774</v>
      </c>
      <c r="K103" s="53"/>
      <c r="L103" s="53">
        <v>3028.1095851216023</v>
      </c>
      <c r="M103" s="53"/>
      <c r="N103" s="53"/>
      <c r="O103" s="53"/>
      <c r="P103" s="53">
        <v>1212.2</v>
      </c>
      <c r="Q103" s="53"/>
      <c r="R103" s="53">
        <v>8602.4</v>
      </c>
    </row>
    <row r="104" spans="1:20" s="1413" customFormat="1" hidden="1" x14ac:dyDescent="0.25">
      <c r="A104" s="55" t="s">
        <v>213</v>
      </c>
      <c r="B104" s="53">
        <v>503.8</v>
      </c>
      <c r="C104" s="53"/>
      <c r="D104" s="53"/>
      <c r="E104" s="53"/>
      <c r="F104" s="53"/>
      <c r="G104" s="53"/>
      <c r="H104" s="53">
        <v>503.8</v>
      </c>
      <c r="I104" s="53"/>
      <c r="J104" s="53"/>
      <c r="K104" s="53"/>
      <c r="L104" s="53">
        <v>94.199999999999989</v>
      </c>
      <c r="M104" s="53"/>
      <c r="N104" s="53"/>
      <c r="O104" s="53"/>
      <c r="P104" s="53">
        <v>2</v>
      </c>
      <c r="Q104" s="53"/>
      <c r="R104" s="53">
        <v>600</v>
      </c>
    </row>
    <row r="105" spans="1:20" s="1413" customFormat="1" hidden="1" x14ac:dyDescent="0.25">
      <c r="A105" s="56" t="s">
        <v>214</v>
      </c>
      <c r="B105" s="53">
        <v>1379.4</v>
      </c>
      <c r="C105" s="53">
        <v>569.29999999999995</v>
      </c>
      <c r="D105" s="53"/>
      <c r="E105" s="53"/>
      <c r="F105" s="53"/>
      <c r="G105" s="53"/>
      <c r="H105" s="53">
        <v>1948.7</v>
      </c>
      <c r="I105" s="53"/>
      <c r="J105" s="53">
        <v>99.999999999999986</v>
      </c>
      <c r="K105" s="53"/>
      <c r="L105" s="53">
        <v>499.59999999999968</v>
      </c>
      <c r="M105" s="53"/>
      <c r="N105" s="53"/>
      <c r="O105" s="53"/>
      <c r="P105" s="53">
        <v>15</v>
      </c>
      <c r="Q105" s="53"/>
      <c r="R105" s="53">
        <v>2563.2999999999997</v>
      </c>
    </row>
    <row r="106" spans="1:20" s="1413" customFormat="1" hidden="1" x14ac:dyDescent="0.25">
      <c r="A106" s="56" t="s">
        <v>215</v>
      </c>
      <c r="B106" s="53">
        <v>161.69999999999999</v>
      </c>
      <c r="C106" s="53"/>
      <c r="D106" s="53"/>
      <c r="E106" s="53"/>
      <c r="F106" s="53"/>
      <c r="G106" s="53"/>
      <c r="H106" s="53">
        <v>161.69999999999999</v>
      </c>
      <c r="I106" s="53"/>
      <c r="J106" s="53"/>
      <c r="K106" s="53"/>
      <c r="L106" s="53">
        <v>0</v>
      </c>
      <c r="M106" s="53"/>
      <c r="N106" s="53"/>
      <c r="O106" s="53"/>
      <c r="P106" s="53"/>
      <c r="Q106" s="53"/>
      <c r="R106" s="53">
        <v>161.69999999999999</v>
      </c>
    </row>
    <row r="107" spans="1:20" s="1413" customFormat="1" hidden="1" x14ac:dyDescent="0.25">
      <c r="A107" s="56" t="s">
        <v>216</v>
      </c>
      <c r="B107" s="53">
        <v>9762.2000000000007</v>
      </c>
      <c r="C107" s="53"/>
      <c r="D107" s="53"/>
      <c r="E107" s="53"/>
      <c r="F107" s="53"/>
      <c r="G107" s="53"/>
      <c r="H107" s="53">
        <v>9762.2000000000007</v>
      </c>
      <c r="I107" s="53"/>
      <c r="J107" s="53"/>
      <c r="K107" s="53"/>
      <c r="L107" s="53">
        <v>202.60000000000036</v>
      </c>
      <c r="M107" s="53"/>
      <c r="N107" s="53"/>
      <c r="O107" s="53"/>
      <c r="P107" s="53"/>
      <c r="Q107" s="53"/>
      <c r="R107" s="53">
        <v>9964.8000000000011</v>
      </c>
    </row>
    <row r="108" spans="1:20" s="1413" customFormat="1" hidden="1" x14ac:dyDescent="0.25">
      <c r="A108" s="56" t="s">
        <v>217</v>
      </c>
      <c r="B108" s="53">
        <v>150</v>
      </c>
      <c r="C108" s="53"/>
      <c r="D108" s="53"/>
      <c r="E108" s="53"/>
      <c r="F108" s="53"/>
      <c r="G108" s="53"/>
      <c r="H108" s="53">
        <v>150</v>
      </c>
      <c r="I108" s="53"/>
      <c r="J108" s="53"/>
      <c r="K108" s="53"/>
      <c r="L108" s="53">
        <v>9000</v>
      </c>
      <c r="M108" s="53"/>
      <c r="N108" s="53"/>
      <c r="O108" s="53"/>
      <c r="P108" s="53"/>
      <c r="Q108" s="53"/>
      <c r="R108" s="53">
        <v>9150</v>
      </c>
    </row>
    <row r="109" spans="1:20" s="1413" customFormat="1" hidden="1" x14ac:dyDescent="0.25">
      <c r="A109" s="56" t="s">
        <v>218</v>
      </c>
      <c r="B109" s="53">
        <v>84965.84</v>
      </c>
      <c r="C109" s="53">
        <v>22445.7</v>
      </c>
      <c r="D109" s="53"/>
      <c r="E109" s="53"/>
      <c r="F109" s="53"/>
      <c r="G109" s="53"/>
      <c r="H109" s="53">
        <v>107411.54</v>
      </c>
      <c r="I109" s="53"/>
      <c r="J109" s="53"/>
      <c r="K109" s="53">
        <v>1632.6010000000001</v>
      </c>
      <c r="L109" s="53">
        <v>172266.185</v>
      </c>
      <c r="M109" s="53"/>
      <c r="N109" s="53"/>
      <c r="O109" s="53"/>
      <c r="P109" s="53">
        <v>9922.5720000000001</v>
      </c>
      <c r="Q109" s="53"/>
      <c r="R109" s="53">
        <v>291232.89799999999</v>
      </c>
    </row>
    <row r="110" spans="1:20" s="1413" customFormat="1" hidden="1" x14ac:dyDescent="0.25">
      <c r="A110" s="56" t="s">
        <v>219</v>
      </c>
      <c r="B110" s="53">
        <v>10573.9</v>
      </c>
      <c r="C110" s="53">
        <v>1943</v>
      </c>
      <c r="D110" s="53"/>
      <c r="E110" s="53"/>
      <c r="F110" s="53"/>
      <c r="G110" s="53"/>
      <c r="H110" s="53">
        <v>12516.9</v>
      </c>
      <c r="I110" s="53"/>
      <c r="J110" s="53"/>
      <c r="K110" s="53"/>
      <c r="L110" s="53"/>
      <c r="M110" s="53"/>
      <c r="N110" s="53"/>
      <c r="O110" s="53"/>
      <c r="P110" s="53"/>
      <c r="Q110" s="53"/>
      <c r="R110" s="53">
        <v>12516.9</v>
      </c>
    </row>
    <row r="111" spans="1:20" s="1413" customFormat="1" hidden="1" x14ac:dyDescent="0.25">
      <c r="A111" s="56" t="s">
        <v>792</v>
      </c>
      <c r="B111" s="53">
        <v>8283.2999999999993</v>
      </c>
      <c r="C111" s="53"/>
      <c r="D111" s="53"/>
      <c r="E111" s="53"/>
      <c r="F111" s="53"/>
      <c r="G111" s="53"/>
      <c r="H111" s="53">
        <v>8283.2999999999993</v>
      </c>
      <c r="I111" s="53"/>
      <c r="J111" s="53"/>
      <c r="K111" s="53"/>
      <c r="L111" s="53">
        <v>4806.9713999999985</v>
      </c>
      <c r="M111" s="53"/>
      <c r="N111" s="53"/>
      <c r="O111" s="53"/>
      <c r="P111" s="53">
        <v>1346.9286</v>
      </c>
      <c r="Q111" s="53"/>
      <c r="R111" s="53">
        <v>14437.199999999997</v>
      </c>
    </row>
    <row r="112" spans="1:20" s="1413" customFormat="1" hidden="1" x14ac:dyDescent="0.25">
      <c r="A112" s="56" t="s">
        <v>221</v>
      </c>
      <c r="B112" s="53">
        <v>4500</v>
      </c>
      <c r="C112" s="53">
        <v>500</v>
      </c>
      <c r="D112" s="53"/>
      <c r="E112" s="53"/>
      <c r="F112" s="53"/>
      <c r="G112" s="53"/>
      <c r="H112" s="53">
        <v>5000</v>
      </c>
      <c r="I112" s="53"/>
      <c r="J112" s="53"/>
      <c r="K112" s="53"/>
      <c r="L112" s="53"/>
      <c r="M112" s="53"/>
      <c r="N112" s="53"/>
      <c r="O112" s="53"/>
      <c r="P112" s="53"/>
      <c r="Q112" s="53"/>
      <c r="R112" s="53">
        <v>5000</v>
      </c>
    </row>
    <row r="113" spans="1:18" s="1413" customFormat="1" hidden="1" x14ac:dyDescent="0.25">
      <c r="A113" s="56" t="s">
        <v>222</v>
      </c>
      <c r="B113" s="53">
        <v>56214.224000000002</v>
      </c>
      <c r="C113" s="53">
        <v>10627.2</v>
      </c>
      <c r="D113" s="53"/>
      <c r="E113" s="53"/>
      <c r="F113" s="53"/>
      <c r="G113" s="53"/>
      <c r="H113" s="53">
        <v>66841.423999999999</v>
      </c>
      <c r="I113" s="53"/>
      <c r="J113" s="53"/>
      <c r="K113" s="53"/>
      <c r="L113" s="53">
        <v>33239.644</v>
      </c>
      <c r="M113" s="53">
        <v>5849.5000000000009</v>
      </c>
      <c r="N113" s="53"/>
      <c r="O113" s="53"/>
      <c r="P113" s="53">
        <v>10795.8</v>
      </c>
      <c r="Q113" s="53"/>
      <c r="R113" s="53">
        <v>116726.368</v>
      </c>
    </row>
    <row r="114" spans="1:18" s="1413" customFormat="1" hidden="1" x14ac:dyDescent="0.25">
      <c r="A114" s="57" t="s">
        <v>223</v>
      </c>
      <c r="B114" s="53">
        <v>22825.5</v>
      </c>
      <c r="C114" s="53">
        <v>2574.8000000000002</v>
      </c>
      <c r="D114" s="53"/>
      <c r="E114" s="53"/>
      <c r="F114" s="53"/>
      <c r="G114" s="53"/>
      <c r="H114" s="53">
        <v>25400.3</v>
      </c>
      <c r="I114" s="53"/>
      <c r="J114" s="53"/>
      <c r="K114" s="53"/>
      <c r="L114" s="53">
        <v>22130.9</v>
      </c>
      <c r="M114" s="53"/>
      <c r="N114" s="53"/>
      <c r="O114" s="53"/>
      <c r="P114" s="53">
        <v>4398.3</v>
      </c>
      <c r="Q114" s="53"/>
      <c r="R114" s="53">
        <v>51929.5</v>
      </c>
    </row>
    <row r="115" spans="1:18" s="1413" customFormat="1" hidden="1" x14ac:dyDescent="0.25">
      <c r="A115" s="56" t="s">
        <v>224</v>
      </c>
      <c r="B115" s="53">
        <v>19652.16</v>
      </c>
      <c r="C115" s="53"/>
      <c r="D115" s="53"/>
      <c r="E115" s="53"/>
      <c r="F115" s="53"/>
      <c r="G115" s="53"/>
      <c r="H115" s="53">
        <v>19652.16</v>
      </c>
      <c r="I115" s="53"/>
      <c r="J115" s="53"/>
      <c r="K115" s="53"/>
      <c r="L115" s="53">
        <v>13101.44</v>
      </c>
      <c r="M115" s="53"/>
      <c r="N115" s="53"/>
      <c r="O115" s="53"/>
      <c r="P115" s="53"/>
      <c r="Q115" s="53"/>
      <c r="R115" s="53">
        <v>32753.599999999999</v>
      </c>
    </row>
    <row r="116" spans="1:18" s="1413" customFormat="1" hidden="1" x14ac:dyDescent="0.25">
      <c r="A116" s="56" t="s">
        <v>225</v>
      </c>
      <c r="B116" s="53">
        <v>48512.1</v>
      </c>
      <c r="C116" s="53">
        <v>29319.599999999999</v>
      </c>
      <c r="D116" s="53"/>
      <c r="E116" s="53"/>
      <c r="F116" s="53"/>
      <c r="G116" s="53"/>
      <c r="H116" s="53">
        <v>77831.7</v>
      </c>
      <c r="I116" s="53"/>
      <c r="J116" s="53"/>
      <c r="K116" s="53"/>
      <c r="L116" s="53">
        <v>24623.567164804117</v>
      </c>
      <c r="M116" s="53">
        <v>1635.632835195875</v>
      </c>
      <c r="N116" s="53"/>
      <c r="O116" s="53">
        <v>45000</v>
      </c>
      <c r="P116" s="53">
        <v>4820</v>
      </c>
      <c r="Q116" s="53"/>
      <c r="R116" s="53">
        <v>153910.9</v>
      </c>
    </row>
    <row r="117" spans="1:18" s="1413" customFormat="1" hidden="1" x14ac:dyDescent="0.25">
      <c r="A117" s="57" t="s">
        <v>226</v>
      </c>
      <c r="B117" s="53">
        <v>6971.7</v>
      </c>
      <c r="C117" s="53">
        <v>14611.2</v>
      </c>
      <c r="D117" s="53"/>
      <c r="E117" s="53">
        <v>1459.3</v>
      </c>
      <c r="F117" s="53"/>
      <c r="G117" s="53"/>
      <c r="H117" s="53">
        <v>23042.2</v>
      </c>
      <c r="I117" s="53"/>
      <c r="J117" s="53"/>
      <c r="K117" s="53">
        <v>3786.3131346151222</v>
      </c>
      <c r="L117" s="53"/>
      <c r="M117" s="53">
        <v>1859.5868653848775</v>
      </c>
      <c r="N117" s="53"/>
      <c r="O117" s="53"/>
      <c r="P117" s="53">
        <v>300</v>
      </c>
      <c r="Q117" s="53"/>
      <c r="R117" s="53">
        <v>28988.100000000002</v>
      </c>
    </row>
    <row r="118" spans="1:18" s="1413" customFormat="1" hidden="1" x14ac:dyDescent="0.25">
      <c r="A118" s="57" t="s">
        <v>227</v>
      </c>
      <c r="B118" s="53">
        <v>4000</v>
      </c>
      <c r="C118" s="53"/>
      <c r="D118" s="53"/>
      <c r="E118" s="53"/>
      <c r="F118" s="53"/>
      <c r="G118" s="53"/>
      <c r="H118" s="53">
        <v>4000</v>
      </c>
      <c r="I118" s="53"/>
      <c r="J118" s="53"/>
      <c r="K118" s="53"/>
      <c r="L118" s="53"/>
      <c r="M118" s="53"/>
      <c r="N118" s="53">
        <v>6000</v>
      </c>
      <c r="O118" s="53"/>
      <c r="P118" s="53">
        <v>5148.2999999999993</v>
      </c>
      <c r="Q118" s="53"/>
      <c r="R118" s="58">
        <v>15148.3</v>
      </c>
    </row>
    <row r="119" spans="1:18" s="1413" customFormat="1" hidden="1" x14ac:dyDescent="0.25">
      <c r="A119" s="56" t="s">
        <v>228</v>
      </c>
      <c r="B119" s="53">
        <v>7000</v>
      </c>
      <c r="C119" s="53"/>
      <c r="D119" s="53">
        <v>40516</v>
      </c>
      <c r="E119" s="53"/>
      <c r="F119" s="53"/>
      <c r="G119" s="53"/>
      <c r="H119" s="53">
        <v>47516</v>
      </c>
      <c r="I119" s="53"/>
      <c r="J119" s="53"/>
      <c r="K119" s="53"/>
      <c r="L119" s="53">
        <v>14159.4</v>
      </c>
      <c r="M119" s="53"/>
      <c r="N119" s="53"/>
      <c r="O119" s="53"/>
      <c r="P119" s="53"/>
      <c r="Q119" s="53"/>
      <c r="R119" s="53">
        <v>61675.4</v>
      </c>
    </row>
    <row r="120" spans="1:18" s="1413" customFormat="1" hidden="1" x14ac:dyDescent="0.25">
      <c r="A120" s="56" t="s">
        <v>229</v>
      </c>
      <c r="B120" s="53">
        <v>19741.900000000001</v>
      </c>
      <c r="C120" s="53"/>
      <c r="D120" s="53"/>
      <c r="E120" s="53"/>
      <c r="F120" s="53"/>
      <c r="G120" s="53"/>
      <c r="H120" s="53">
        <v>19741.900000000001</v>
      </c>
      <c r="I120" s="53"/>
      <c r="J120" s="53"/>
      <c r="K120" s="53"/>
      <c r="L120" s="53">
        <v>4992.8</v>
      </c>
      <c r="M120" s="53"/>
      <c r="N120" s="53"/>
      <c r="O120" s="53"/>
      <c r="P120" s="53"/>
      <c r="Q120" s="53"/>
      <c r="R120" s="53">
        <v>24734.7</v>
      </c>
    </row>
    <row r="121" spans="1:18" s="1413" customFormat="1" hidden="1" x14ac:dyDescent="0.25">
      <c r="A121" s="59"/>
      <c r="B121" s="53"/>
      <c r="C121" s="53"/>
      <c r="D121" s="53"/>
      <c r="E121" s="53"/>
      <c r="F121" s="53"/>
      <c r="G121" s="53"/>
      <c r="H121" s="53"/>
      <c r="I121" s="53"/>
      <c r="J121" s="53"/>
      <c r="K121" s="53"/>
      <c r="L121" s="53"/>
      <c r="M121" s="53"/>
      <c r="N121" s="53"/>
      <c r="O121" s="53"/>
      <c r="P121" s="53"/>
      <c r="Q121" s="53"/>
      <c r="R121" s="53"/>
    </row>
    <row r="122" spans="1:18" s="1413" customFormat="1" hidden="1" x14ac:dyDescent="0.25">
      <c r="A122" s="49" t="s">
        <v>230</v>
      </c>
      <c r="B122" s="53">
        <v>414531.22399999999</v>
      </c>
      <c r="C122" s="53">
        <v>139077</v>
      </c>
      <c r="D122" s="53">
        <v>40516</v>
      </c>
      <c r="E122" s="53">
        <v>1459.3</v>
      </c>
      <c r="F122" s="53">
        <v>207.1</v>
      </c>
      <c r="G122" s="53">
        <v>0</v>
      </c>
      <c r="H122" s="53">
        <v>595790.62399999995</v>
      </c>
      <c r="I122" s="53"/>
      <c r="J122" s="53">
        <v>5343.6699947740408</v>
      </c>
      <c r="K122" s="53">
        <v>6630.3854653878243</v>
      </c>
      <c r="L122" s="53">
        <v>338171.62173697684</v>
      </c>
      <c r="M122" s="58">
        <v>14437.94625232334</v>
      </c>
      <c r="N122" s="53">
        <v>6000</v>
      </c>
      <c r="O122" s="53">
        <v>56402.589281310669</v>
      </c>
      <c r="P122" s="53">
        <v>45715.100600000005</v>
      </c>
      <c r="Q122" s="53"/>
      <c r="R122" s="53">
        <v>1068491.9373307726</v>
      </c>
    </row>
    <row r="123" spans="1:18" s="1413" customFormat="1" hidden="1" x14ac:dyDescent="0.25">
      <c r="A123" s="49"/>
      <c r="B123" s="53"/>
      <c r="C123" s="53"/>
      <c r="D123" s="53"/>
      <c r="E123" s="53"/>
      <c r="F123" s="53"/>
      <c r="G123" s="53"/>
      <c r="H123" s="53"/>
      <c r="I123" s="53"/>
      <c r="J123" s="53"/>
      <c r="K123" s="53"/>
      <c r="L123" s="53"/>
      <c r="M123" s="53"/>
      <c r="N123" s="53"/>
      <c r="O123" s="53"/>
      <c r="P123" s="53"/>
      <c r="Q123" s="53"/>
      <c r="R123" s="53"/>
    </row>
    <row r="124" spans="1:18" s="1413" customFormat="1" ht="15.75" hidden="1" thickBot="1" x14ac:dyDescent="0.3">
      <c r="A124" s="49" t="s">
        <v>231</v>
      </c>
      <c r="B124" s="1605">
        <v>0.38795915019775551</v>
      </c>
      <c r="C124" s="1605">
        <v>0.13016195550097631</v>
      </c>
      <c r="D124" s="1605">
        <v>3.7918863572535766E-2</v>
      </c>
      <c r="E124" s="1605">
        <v>1.3657566791243319E-3</v>
      </c>
      <c r="F124" s="1605">
        <v>1.9382457907671431E-4</v>
      </c>
      <c r="G124" s="1605">
        <v>0</v>
      </c>
      <c r="H124" s="1605">
        <v>0.55759955052946863</v>
      </c>
      <c r="I124" s="1249"/>
      <c r="J124" s="1605">
        <v>5.0011327255526147E-3</v>
      </c>
      <c r="K124" s="1605">
        <v>6.2053678027289205E-3</v>
      </c>
      <c r="L124" s="1605">
        <v>0.3164943130799584</v>
      </c>
      <c r="M124" s="1605">
        <v>1.3512452221577962E-2</v>
      </c>
      <c r="N124" s="1605">
        <v>5.6153909920825E-3</v>
      </c>
      <c r="O124" s="1605">
        <v>5.2787098630066816E-2</v>
      </c>
      <c r="P124" s="1605">
        <v>4.2784694018564225E-2</v>
      </c>
      <c r="Q124" s="1249"/>
      <c r="R124" s="1606">
        <v>1</v>
      </c>
    </row>
    <row r="125" spans="1:18" s="1413" customFormat="1" hidden="1" x14ac:dyDescent="0.25">
      <c r="A125" s="49"/>
      <c r="B125" s="53"/>
      <c r="C125" s="53"/>
      <c r="D125" s="53"/>
      <c r="E125" s="53"/>
      <c r="F125" s="53"/>
      <c r="G125" s="53"/>
      <c r="H125" s="53"/>
      <c r="I125" s="53"/>
      <c r="J125" s="53"/>
      <c r="K125" s="53"/>
      <c r="L125" s="53"/>
      <c r="M125" s="53"/>
      <c r="N125" s="53"/>
      <c r="O125" s="53"/>
      <c r="P125" s="53"/>
      <c r="Q125" s="53"/>
      <c r="R125" s="53"/>
    </row>
    <row r="126" spans="1:18" s="1413" customFormat="1" hidden="1" x14ac:dyDescent="0.25">
      <c r="A126" s="1249" t="s">
        <v>232</v>
      </c>
      <c r="B126" s="1249"/>
      <c r="C126" s="1249"/>
      <c r="D126" s="1249"/>
      <c r="E126" s="1249"/>
      <c r="F126" s="1249"/>
      <c r="G126" s="1249"/>
      <c r="H126" s="1249"/>
      <c r="I126" s="1249"/>
      <c r="J126" s="1249"/>
      <c r="K126" s="1249"/>
      <c r="L126" s="1249"/>
      <c r="M126" s="1249"/>
      <c r="N126" s="1249"/>
      <c r="O126" s="1249"/>
      <c r="P126" s="1249"/>
      <c r="Q126" s="1249"/>
      <c r="R126" s="1249"/>
    </row>
    <row r="127" spans="1:18" s="1413" customFormat="1" ht="26.25" hidden="1" customHeight="1" thickBot="1" x14ac:dyDescent="0.3">
      <c r="A127" s="2414"/>
      <c r="B127" s="2414"/>
      <c r="C127" s="2414"/>
      <c r="D127" s="2414"/>
      <c r="E127" s="2414"/>
      <c r="F127" s="2414"/>
      <c r="G127" s="2414"/>
      <c r="H127" s="2414"/>
      <c r="I127" s="2414"/>
      <c r="J127" s="2414"/>
      <c r="K127" s="2414"/>
      <c r="L127" s="2414"/>
      <c r="M127" s="2414"/>
      <c r="N127" s="2414"/>
      <c r="O127" s="2414"/>
      <c r="P127" s="2414"/>
      <c r="Q127" s="2414"/>
      <c r="R127" s="2414"/>
    </row>
    <row r="128" spans="1:18" s="1413" customFormat="1" hidden="1" x14ac:dyDescent="0.25">
      <c r="A128" s="2406" t="s">
        <v>754</v>
      </c>
      <c r="B128" s="2407"/>
      <c r="C128" s="2407"/>
      <c r="D128" s="2407"/>
      <c r="E128" s="2407"/>
      <c r="F128" s="2407"/>
      <c r="G128" s="2407"/>
      <c r="H128" s="2407"/>
      <c r="I128" s="2407"/>
      <c r="J128" s="2407"/>
      <c r="K128" s="2407"/>
      <c r="L128" s="2407"/>
      <c r="M128" s="2407"/>
      <c r="N128" s="2407"/>
      <c r="O128" s="2407"/>
      <c r="P128" s="2407"/>
      <c r="Q128" s="2407"/>
      <c r="R128" s="2408"/>
    </row>
    <row r="129" spans="1:18" s="1413" customFormat="1" ht="15.75" hidden="1" thickBot="1" x14ac:dyDescent="0.3">
      <c r="A129" s="2409"/>
      <c r="B129" s="2410"/>
      <c r="C129" s="2410"/>
      <c r="D129" s="2410"/>
      <c r="E129" s="2410"/>
      <c r="F129" s="2410"/>
      <c r="G129" s="2410"/>
      <c r="H129" s="2410"/>
      <c r="I129" s="2410"/>
      <c r="J129" s="2410"/>
      <c r="K129" s="2410"/>
      <c r="L129" s="2410"/>
      <c r="M129" s="2410"/>
      <c r="N129" s="2410"/>
      <c r="O129" s="2410"/>
      <c r="P129" s="2410"/>
      <c r="Q129" s="2410"/>
      <c r="R129" s="2411"/>
    </row>
    <row r="130" spans="1:18" s="1413" customFormat="1" ht="20.25" hidden="1" x14ac:dyDescent="0.3">
      <c r="A130" s="1075"/>
      <c r="B130" s="1076"/>
      <c r="C130" s="1076"/>
      <c r="D130" s="1076"/>
      <c r="E130" s="1076"/>
      <c r="F130" s="1076"/>
      <c r="G130" s="1076"/>
      <c r="H130" s="1076"/>
      <c r="I130" s="1075"/>
      <c r="J130" s="1075"/>
      <c r="K130" s="1075"/>
      <c r="L130" s="1075"/>
      <c r="M130" s="1075"/>
      <c r="N130" s="1075"/>
      <c r="O130" s="1075"/>
      <c r="P130" s="1075"/>
      <c r="Q130" s="1075"/>
      <c r="R130" s="1075"/>
    </row>
    <row r="131" spans="1:18" s="1413" customFormat="1" ht="21" hidden="1" thickBot="1" x14ac:dyDescent="0.35">
      <c r="A131" s="47"/>
      <c r="B131" s="2423" t="s">
        <v>189</v>
      </c>
      <c r="C131" s="2424"/>
      <c r="D131" s="2424"/>
      <c r="E131" s="2424"/>
      <c r="F131" s="2424"/>
      <c r="G131" s="2424"/>
      <c r="H131" s="2425"/>
      <c r="I131" s="48"/>
      <c r="J131" s="2426" t="s">
        <v>190</v>
      </c>
      <c r="K131" s="2427"/>
      <c r="L131" s="2427"/>
      <c r="M131" s="2427"/>
      <c r="N131" s="2427"/>
      <c r="O131" s="2427"/>
      <c r="P131" s="2428"/>
      <c r="Q131" s="49"/>
      <c r="R131" s="200" t="s">
        <v>191</v>
      </c>
    </row>
    <row r="132" spans="1:18" s="1413" customFormat="1" ht="128.25" hidden="1" x14ac:dyDescent="0.25">
      <c r="A132" s="50"/>
      <c r="B132" s="50" t="s">
        <v>192</v>
      </c>
      <c r="C132" s="50" t="s">
        <v>193</v>
      </c>
      <c r="D132" s="50" t="s">
        <v>194</v>
      </c>
      <c r="E132" s="50" t="s">
        <v>195</v>
      </c>
      <c r="F132" s="50" t="s">
        <v>196</v>
      </c>
      <c r="G132" s="50" t="s">
        <v>197</v>
      </c>
      <c r="H132" s="50" t="s">
        <v>198</v>
      </c>
      <c r="I132" s="50"/>
      <c r="J132" s="50" t="s">
        <v>199</v>
      </c>
      <c r="K132" s="50" t="s">
        <v>200</v>
      </c>
      <c r="L132" s="50" t="s">
        <v>201</v>
      </c>
      <c r="M132" s="50" t="s">
        <v>202</v>
      </c>
      <c r="N132" s="50" t="s">
        <v>203</v>
      </c>
      <c r="O132" s="50" t="s">
        <v>204</v>
      </c>
      <c r="P132" s="50" t="s">
        <v>123</v>
      </c>
      <c r="Q132" s="553"/>
      <c r="R132" s="553" t="s">
        <v>205</v>
      </c>
    </row>
    <row r="133" spans="1:18" s="1413" customFormat="1" hidden="1" x14ac:dyDescent="0.25">
      <c r="A133" s="50"/>
      <c r="B133" s="50"/>
      <c r="C133" s="50"/>
      <c r="D133" s="50"/>
      <c r="E133" s="50"/>
      <c r="F133" s="50"/>
      <c r="G133" s="50"/>
      <c r="H133" s="51"/>
      <c r="I133" s="50"/>
      <c r="J133" s="50"/>
      <c r="K133" s="50"/>
      <c r="L133" s="50"/>
      <c r="M133" s="50"/>
      <c r="N133" s="50"/>
      <c r="O133" s="50"/>
      <c r="P133" s="50"/>
      <c r="Q133" s="50"/>
      <c r="R133" s="51"/>
    </row>
    <row r="134" spans="1:18" s="1413" customFormat="1" hidden="1" x14ac:dyDescent="0.25">
      <c r="A134" s="1542" t="s">
        <v>206</v>
      </c>
      <c r="B134" s="53">
        <v>1323.5626195839761</v>
      </c>
      <c r="C134" s="53">
        <v>631.19482050134775</v>
      </c>
      <c r="D134" s="53">
        <v>0</v>
      </c>
      <c r="E134" s="53">
        <v>0</v>
      </c>
      <c r="F134" s="53">
        <v>2.2911103631697052</v>
      </c>
      <c r="G134" s="53">
        <v>28.785461926448932</v>
      </c>
      <c r="H134" s="53">
        <v>1985.8340123749426</v>
      </c>
      <c r="I134" s="50"/>
      <c r="J134" s="53">
        <v>66.189359743170883</v>
      </c>
      <c r="K134" s="53">
        <v>14.704359586209147</v>
      </c>
      <c r="L134" s="53">
        <v>507.76518251867537</v>
      </c>
      <c r="M134" s="53">
        <v>62.369345302691769</v>
      </c>
      <c r="N134" s="53">
        <v>0</v>
      </c>
      <c r="O134" s="53">
        <v>139.47563020134416</v>
      </c>
      <c r="P134" s="53">
        <v>9.3215335200714335</v>
      </c>
      <c r="Q134" s="50"/>
      <c r="R134" s="53">
        <v>2784</v>
      </c>
    </row>
    <row r="135" spans="1:18" s="1413" customFormat="1" hidden="1" x14ac:dyDescent="0.25">
      <c r="A135" s="1542"/>
      <c r="B135" s="53"/>
      <c r="C135" s="53"/>
      <c r="D135" s="53"/>
      <c r="E135" s="53"/>
      <c r="F135" s="53"/>
      <c r="G135" s="53"/>
      <c r="H135" s="53"/>
      <c r="I135" s="50"/>
      <c r="J135" s="53"/>
      <c r="K135" s="53"/>
      <c r="L135" s="53"/>
      <c r="M135" s="53"/>
      <c r="N135" s="53"/>
      <c r="O135" s="53"/>
      <c r="P135" s="53"/>
      <c r="Q135" s="50"/>
      <c r="R135" s="53"/>
    </row>
    <row r="136" spans="1:18" s="1413" customFormat="1" hidden="1" x14ac:dyDescent="0.25">
      <c r="A136" s="55" t="s">
        <v>207</v>
      </c>
      <c r="B136" s="53">
        <v>59916.4</v>
      </c>
      <c r="C136" s="53">
        <v>21210</v>
      </c>
      <c r="D136" s="53">
        <v>0</v>
      </c>
      <c r="E136" s="53">
        <v>0</v>
      </c>
      <c r="F136" s="53">
        <v>0</v>
      </c>
      <c r="G136" s="53"/>
      <c r="H136" s="53">
        <v>81126.399999999994</v>
      </c>
      <c r="I136" s="53"/>
      <c r="J136" s="53">
        <v>3491.5225</v>
      </c>
      <c r="K136" s="53">
        <v>1329.1690000000001</v>
      </c>
      <c r="L136" s="53">
        <v>15684.772950000002</v>
      </c>
      <c r="M136" s="53">
        <v>4075.4355500000001</v>
      </c>
      <c r="N136" s="53">
        <v>0</v>
      </c>
      <c r="O136" s="53">
        <v>9551.2999999999993</v>
      </c>
      <c r="P136" s="53">
        <v>692.6</v>
      </c>
      <c r="Q136" s="53"/>
      <c r="R136" s="53">
        <v>115951.2</v>
      </c>
    </row>
    <row r="137" spans="1:18" s="1413" customFormat="1" hidden="1" x14ac:dyDescent="0.25">
      <c r="A137" s="55" t="s">
        <v>208</v>
      </c>
      <c r="B137" s="53">
        <v>44202.1</v>
      </c>
      <c r="C137" s="53">
        <v>32030.2</v>
      </c>
      <c r="D137" s="53"/>
      <c r="E137" s="53"/>
      <c r="F137" s="53">
        <v>207.1</v>
      </c>
      <c r="G137" s="53"/>
      <c r="H137" s="53">
        <v>76439.400000000009</v>
      </c>
      <c r="I137" s="53"/>
      <c r="J137" s="53">
        <v>2071.5225</v>
      </c>
      <c r="K137" s="53">
        <v>0</v>
      </c>
      <c r="L137" s="53">
        <v>24787.870049999987</v>
      </c>
      <c r="M137" s="53">
        <v>1562.30745</v>
      </c>
      <c r="N137" s="53">
        <v>0</v>
      </c>
      <c r="O137" s="53">
        <v>3056.3</v>
      </c>
      <c r="P137" s="53">
        <v>0</v>
      </c>
      <c r="Q137" s="53"/>
      <c r="R137" s="53">
        <v>107917.4</v>
      </c>
    </row>
    <row r="138" spans="1:18" s="1413" customFormat="1" hidden="1" x14ac:dyDescent="0.25">
      <c r="A138" s="55" t="s">
        <v>209</v>
      </c>
      <c r="B138" s="53">
        <v>1455</v>
      </c>
      <c r="C138" s="53">
        <v>1377.2</v>
      </c>
      <c r="D138" s="53">
        <v>0</v>
      </c>
      <c r="E138" s="53">
        <v>0</v>
      </c>
      <c r="F138" s="53">
        <v>0</v>
      </c>
      <c r="G138" s="53"/>
      <c r="H138" s="53">
        <v>2832.2</v>
      </c>
      <c r="I138" s="53"/>
      <c r="J138" s="53">
        <v>0</v>
      </c>
      <c r="K138" s="53">
        <v>0</v>
      </c>
      <c r="L138" s="53">
        <v>473.70000000000027</v>
      </c>
      <c r="M138" s="53">
        <v>0</v>
      </c>
      <c r="N138" s="53">
        <v>0</v>
      </c>
      <c r="O138" s="53">
        <v>0</v>
      </c>
      <c r="P138" s="53">
        <v>0</v>
      </c>
      <c r="Q138" s="53"/>
      <c r="R138" s="53">
        <v>3305.9</v>
      </c>
    </row>
    <row r="139" spans="1:18" s="1413" customFormat="1" hidden="1" x14ac:dyDescent="0.25">
      <c r="A139" s="55" t="s">
        <v>210</v>
      </c>
      <c r="B139" s="53">
        <v>0</v>
      </c>
      <c r="C139" s="53">
        <v>0</v>
      </c>
      <c r="D139" s="53"/>
      <c r="E139" s="53"/>
      <c r="F139" s="53"/>
      <c r="G139" s="53">
        <v>2602</v>
      </c>
      <c r="H139" s="53">
        <v>2602</v>
      </c>
      <c r="I139" s="53"/>
      <c r="J139" s="53"/>
      <c r="K139" s="53"/>
      <c r="L139" s="53"/>
      <c r="M139" s="53"/>
      <c r="N139" s="53"/>
      <c r="O139" s="53"/>
      <c r="P139" s="53"/>
      <c r="Q139" s="53"/>
      <c r="R139" s="53">
        <v>2602</v>
      </c>
    </row>
    <row r="140" spans="1:18" s="1413" customFormat="1" hidden="1" x14ac:dyDescent="0.25">
      <c r="A140" s="55" t="s">
        <v>528</v>
      </c>
      <c r="B140" s="53">
        <v>0</v>
      </c>
      <c r="C140" s="53">
        <v>0</v>
      </c>
      <c r="D140" s="53">
        <v>0</v>
      </c>
      <c r="E140" s="53">
        <v>0</v>
      </c>
      <c r="F140" s="53">
        <v>0</v>
      </c>
      <c r="G140" s="53"/>
      <c r="H140" s="53">
        <v>0</v>
      </c>
      <c r="I140" s="53"/>
      <c r="J140" s="53">
        <v>0</v>
      </c>
      <c r="K140" s="53">
        <v>0</v>
      </c>
      <c r="L140" s="53">
        <v>0</v>
      </c>
      <c r="M140" s="53">
        <v>0</v>
      </c>
      <c r="N140" s="53">
        <v>0</v>
      </c>
      <c r="O140" s="53">
        <v>0</v>
      </c>
      <c r="P140" s="53">
        <v>0</v>
      </c>
      <c r="Q140" s="53">
        <v>0</v>
      </c>
      <c r="R140" s="53">
        <v>0</v>
      </c>
    </row>
    <row r="141" spans="1:18" s="1413" customFormat="1" hidden="1" x14ac:dyDescent="0.25">
      <c r="A141" s="56" t="s">
        <v>212</v>
      </c>
      <c r="B141" s="53">
        <v>2260</v>
      </c>
      <c r="C141" s="53">
        <v>1868.8</v>
      </c>
      <c r="D141" s="53">
        <v>0</v>
      </c>
      <c r="E141" s="53">
        <v>0</v>
      </c>
      <c r="F141" s="53">
        <v>0</v>
      </c>
      <c r="G141" s="53"/>
      <c r="H141" s="53">
        <v>4128.8</v>
      </c>
      <c r="I141" s="53"/>
      <c r="J141" s="53">
        <v>320</v>
      </c>
      <c r="K141" s="53">
        <v>0</v>
      </c>
      <c r="L141" s="53">
        <v>4153.5999999999995</v>
      </c>
      <c r="M141" s="53">
        <v>0</v>
      </c>
      <c r="N141" s="53">
        <v>0</v>
      </c>
      <c r="O141" s="53">
        <v>0</v>
      </c>
      <c r="P141" s="53">
        <v>0</v>
      </c>
      <c r="Q141" s="53"/>
      <c r="R141" s="53">
        <v>8602.4</v>
      </c>
    </row>
    <row r="142" spans="1:18" s="1413" customFormat="1" hidden="1" x14ac:dyDescent="0.25">
      <c r="A142" s="56" t="s">
        <v>213</v>
      </c>
      <c r="B142" s="53">
        <v>503.8</v>
      </c>
      <c r="C142" s="53"/>
      <c r="D142" s="53"/>
      <c r="E142" s="53"/>
      <c r="F142" s="53"/>
      <c r="G142" s="53"/>
      <c r="H142" s="53">
        <v>503.8</v>
      </c>
      <c r="I142" s="53"/>
      <c r="J142" s="53"/>
      <c r="K142" s="53"/>
      <c r="L142" s="53">
        <v>96.2</v>
      </c>
      <c r="M142" s="53"/>
      <c r="N142" s="53"/>
      <c r="O142" s="53"/>
      <c r="P142" s="53"/>
      <c r="Q142" s="53"/>
      <c r="R142" s="53">
        <v>600</v>
      </c>
    </row>
    <row r="143" spans="1:18" s="1413" customFormat="1" hidden="1" x14ac:dyDescent="0.25">
      <c r="A143" s="56" t="s">
        <v>214</v>
      </c>
      <c r="B143" s="53">
        <v>1379.4</v>
      </c>
      <c r="C143" s="53">
        <v>569.29999999999995</v>
      </c>
      <c r="D143" s="53">
        <v>0</v>
      </c>
      <c r="E143" s="53">
        <v>0</v>
      </c>
      <c r="F143" s="53">
        <v>0</v>
      </c>
      <c r="G143" s="53"/>
      <c r="H143" s="53">
        <v>1948.7</v>
      </c>
      <c r="I143" s="53"/>
      <c r="J143" s="53">
        <v>100</v>
      </c>
      <c r="K143" s="53">
        <v>0</v>
      </c>
      <c r="L143" s="53">
        <v>499.60000000000014</v>
      </c>
      <c r="M143" s="53">
        <v>0</v>
      </c>
      <c r="N143" s="53">
        <v>0</v>
      </c>
      <c r="O143" s="53">
        <v>0</v>
      </c>
      <c r="P143" s="53">
        <v>150</v>
      </c>
      <c r="Q143" s="53">
        <v>0</v>
      </c>
      <c r="R143" s="53">
        <v>2548.3000000000002</v>
      </c>
    </row>
    <row r="144" spans="1:18" s="1413" customFormat="1" hidden="1" x14ac:dyDescent="0.25">
      <c r="A144" s="56" t="s">
        <v>215</v>
      </c>
      <c r="B144" s="53">
        <v>161.69999999999999</v>
      </c>
      <c r="C144" s="53">
        <v>0</v>
      </c>
      <c r="D144" s="53">
        <v>0</v>
      </c>
      <c r="E144" s="53">
        <v>0</v>
      </c>
      <c r="F144" s="53">
        <v>0</v>
      </c>
      <c r="G144" s="53"/>
      <c r="H144" s="53">
        <v>161.69999999999999</v>
      </c>
      <c r="I144" s="53"/>
      <c r="J144" s="53">
        <v>0</v>
      </c>
      <c r="K144" s="53">
        <v>0</v>
      </c>
      <c r="L144" s="53">
        <v>0</v>
      </c>
      <c r="M144" s="53">
        <v>0</v>
      </c>
      <c r="N144" s="53">
        <v>0</v>
      </c>
      <c r="O144" s="53">
        <v>0</v>
      </c>
      <c r="P144" s="53">
        <v>0</v>
      </c>
      <c r="Q144" s="53">
        <v>0</v>
      </c>
      <c r="R144" s="53">
        <v>161.69999999999999</v>
      </c>
    </row>
    <row r="145" spans="1:18" s="1413" customFormat="1" hidden="1" x14ac:dyDescent="0.25">
      <c r="A145" s="56" t="s">
        <v>216</v>
      </c>
      <c r="B145" s="53">
        <v>9762.2000000000007</v>
      </c>
      <c r="C145" s="53">
        <v>0</v>
      </c>
      <c r="D145" s="53">
        <v>0</v>
      </c>
      <c r="E145" s="53">
        <v>0</v>
      </c>
      <c r="F145" s="53">
        <v>0</v>
      </c>
      <c r="G145" s="53"/>
      <c r="H145" s="53">
        <v>9762.2000000000007</v>
      </c>
      <c r="I145" s="53"/>
      <c r="J145" s="53">
        <v>0</v>
      </c>
      <c r="K145" s="53">
        <v>0</v>
      </c>
      <c r="L145" s="53">
        <v>202.6</v>
      </c>
      <c r="M145" s="53">
        <v>0</v>
      </c>
      <c r="N145" s="53">
        <v>0</v>
      </c>
      <c r="O145" s="53">
        <v>0</v>
      </c>
      <c r="P145" s="53">
        <v>0</v>
      </c>
      <c r="Q145" s="53"/>
      <c r="R145" s="53">
        <v>9964.8000000000011</v>
      </c>
    </row>
    <row r="146" spans="1:18" s="1413" customFormat="1" hidden="1" x14ac:dyDescent="0.25">
      <c r="A146" s="56" t="s">
        <v>217</v>
      </c>
      <c r="B146" s="53">
        <v>150</v>
      </c>
      <c r="C146" s="53">
        <v>0</v>
      </c>
      <c r="D146" s="53">
        <v>0</v>
      </c>
      <c r="E146" s="53">
        <v>0</v>
      </c>
      <c r="F146" s="53">
        <v>0</v>
      </c>
      <c r="G146" s="53"/>
      <c r="H146" s="53">
        <v>150</v>
      </c>
      <c r="I146" s="53"/>
      <c r="J146" s="53"/>
      <c r="K146" s="53"/>
      <c r="L146" s="53">
        <v>9000</v>
      </c>
      <c r="M146" s="53"/>
      <c r="N146" s="53"/>
      <c r="O146" s="53"/>
      <c r="P146" s="53"/>
      <c r="Q146" s="53"/>
      <c r="R146" s="53">
        <v>9150</v>
      </c>
    </row>
    <row r="147" spans="1:18" s="1413" customFormat="1" hidden="1" x14ac:dyDescent="0.25">
      <c r="A147" s="56" t="s">
        <v>218</v>
      </c>
      <c r="B147" s="53">
        <v>84965.84</v>
      </c>
      <c r="C147" s="53">
        <v>22445.7</v>
      </c>
      <c r="D147" s="53"/>
      <c r="E147" s="53"/>
      <c r="F147" s="53"/>
      <c r="G147" s="53"/>
      <c r="H147" s="53">
        <v>107411.54</v>
      </c>
      <c r="I147" s="53"/>
      <c r="J147" s="53"/>
      <c r="K147" s="53">
        <v>1329.1690000000001</v>
      </c>
      <c r="L147" s="53">
        <v>164835.79100000003</v>
      </c>
      <c r="M147" s="53"/>
      <c r="N147" s="53"/>
      <c r="O147" s="53"/>
      <c r="P147" s="53">
        <v>4682</v>
      </c>
      <c r="Q147" s="53"/>
      <c r="R147" s="53">
        <v>278258.5</v>
      </c>
    </row>
    <row r="148" spans="1:18" s="1413" customFormat="1" hidden="1" x14ac:dyDescent="0.25">
      <c r="A148" s="56" t="s">
        <v>219</v>
      </c>
      <c r="B148" s="53">
        <v>10573.9</v>
      </c>
      <c r="C148" s="53">
        <v>1943</v>
      </c>
      <c r="D148" s="53"/>
      <c r="E148" s="53"/>
      <c r="F148" s="53"/>
      <c r="G148" s="53"/>
      <c r="H148" s="53">
        <v>12516.9</v>
      </c>
      <c r="I148" s="53"/>
      <c r="J148" s="53"/>
      <c r="K148" s="53"/>
      <c r="L148" s="53"/>
      <c r="M148" s="53"/>
      <c r="N148" s="53"/>
      <c r="O148" s="53"/>
      <c r="P148" s="53"/>
      <c r="Q148" s="53"/>
      <c r="R148" s="53">
        <v>12516.9</v>
      </c>
    </row>
    <row r="149" spans="1:18" s="1413" customFormat="1" hidden="1" x14ac:dyDescent="0.25">
      <c r="A149" s="56" t="s">
        <v>220</v>
      </c>
      <c r="B149" s="53">
        <v>8283.2999999999993</v>
      </c>
      <c r="C149" s="53"/>
      <c r="D149" s="53"/>
      <c r="E149" s="53"/>
      <c r="F149" s="53"/>
      <c r="G149" s="53"/>
      <c r="H149" s="53">
        <v>8283.2999999999993</v>
      </c>
      <c r="I149" s="53"/>
      <c r="J149" s="53"/>
      <c r="K149" s="53"/>
      <c r="L149" s="53">
        <v>6153.9</v>
      </c>
      <c r="M149" s="53"/>
      <c r="N149" s="53"/>
      <c r="O149" s="53"/>
      <c r="P149" s="53">
        <v>0</v>
      </c>
      <c r="Q149" s="53"/>
      <c r="R149" s="53">
        <v>14437.199999999997</v>
      </c>
    </row>
    <row r="150" spans="1:18" s="1413" customFormat="1" hidden="1" x14ac:dyDescent="0.25">
      <c r="A150" s="57" t="s">
        <v>221</v>
      </c>
      <c r="B150" s="53">
        <v>4500</v>
      </c>
      <c r="C150" s="53">
        <v>500</v>
      </c>
      <c r="D150" s="53"/>
      <c r="E150" s="53"/>
      <c r="F150" s="53"/>
      <c r="G150" s="53"/>
      <c r="H150" s="53">
        <v>5000</v>
      </c>
      <c r="I150" s="53"/>
      <c r="J150" s="53">
        <v>0</v>
      </c>
      <c r="K150" s="53">
        <v>0</v>
      </c>
      <c r="L150" s="53">
        <v>0</v>
      </c>
      <c r="M150" s="53">
        <v>0</v>
      </c>
      <c r="N150" s="53">
        <v>0</v>
      </c>
      <c r="O150" s="53">
        <v>0</v>
      </c>
      <c r="P150" s="53">
        <v>0</v>
      </c>
      <c r="Q150" s="53"/>
      <c r="R150" s="53">
        <v>5000</v>
      </c>
    </row>
    <row r="151" spans="1:18" s="1413" customFormat="1" hidden="1" x14ac:dyDescent="0.25">
      <c r="A151" s="56" t="s">
        <v>222</v>
      </c>
      <c r="B151" s="53">
        <v>31076</v>
      </c>
      <c r="C151" s="53">
        <v>21423</v>
      </c>
      <c r="D151" s="53"/>
      <c r="E151" s="53"/>
      <c r="F151" s="53"/>
      <c r="G151" s="53"/>
      <c r="H151" s="53">
        <v>52499</v>
      </c>
      <c r="I151" s="53"/>
      <c r="J151" s="53"/>
      <c r="K151" s="53"/>
      <c r="L151" s="53">
        <v>31440.399999999994</v>
      </c>
      <c r="M151" s="53">
        <v>5849.5</v>
      </c>
      <c r="N151" s="53"/>
      <c r="O151" s="53"/>
      <c r="P151" s="53"/>
      <c r="Q151" s="53"/>
      <c r="R151" s="53">
        <v>89788.9</v>
      </c>
    </row>
    <row r="152" spans="1:18" s="1413" customFormat="1" hidden="1" x14ac:dyDescent="0.25">
      <c r="A152" s="56" t="s">
        <v>223</v>
      </c>
      <c r="B152" s="53">
        <v>22825.5</v>
      </c>
      <c r="C152" s="53">
        <v>6973.1</v>
      </c>
      <c r="D152" s="53"/>
      <c r="E152" s="53"/>
      <c r="F152" s="53"/>
      <c r="G152" s="53"/>
      <c r="H152" s="53">
        <v>29798.6</v>
      </c>
      <c r="I152" s="53"/>
      <c r="J152" s="53"/>
      <c r="K152" s="53"/>
      <c r="L152" s="53">
        <v>22130.9</v>
      </c>
      <c r="M152" s="53">
        <v>0</v>
      </c>
      <c r="N152" s="53"/>
      <c r="O152" s="53"/>
      <c r="P152" s="53"/>
      <c r="Q152" s="53"/>
      <c r="R152" s="53">
        <v>51929.5</v>
      </c>
    </row>
    <row r="153" spans="1:18" s="1413" customFormat="1" hidden="1" x14ac:dyDescent="0.25">
      <c r="A153" s="57" t="s">
        <v>224</v>
      </c>
      <c r="B153" s="53">
        <v>19652.2</v>
      </c>
      <c r="C153" s="53"/>
      <c r="D153" s="53"/>
      <c r="E153" s="53"/>
      <c r="F153" s="53"/>
      <c r="G153" s="53"/>
      <c r="H153" s="53">
        <v>19652.2</v>
      </c>
      <c r="I153" s="53"/>
      <c r="J153" s="53"/>
      <c r="K153" s="53"/>
      <c r="L153" s="53">
        <v>13101.399999999998</v>
      </c>
      <c r="M153" s="53">
        <v>0</v>
      </c>
      <c r="N153" s="53"/>
      <c r="O153" s="53"/>
      <c r="P153" s="53"/>
      <c r="Q153" s="53"/>
      <c r="R153" s="53">
        <v>32753.599999999999</v>
      </c>
    </row>
    <row r="154" spans="1:18" s="1413" customFormat="1" hidden="1" x14ac:dyDescent="0.25">
      <c r="A154" s="57" t="s">
        <v>225</v>
      </c>
      <c r="B154" s="53">
        <v>48512.1</v>
      </c>
      <c r="C154" s="53">
        <v>34139.599999999999</v>
      </c>
      <c r="D154" s="53"/>
      <c r="E154" s="53"/>
      <c r="F154" s="53"/>
      <c r="G154" s="53"/>
      <c r="H154" s="53">
        <v>82651.7</v>
      </c>
      <c r="I154" s="53"/>
      <c r="J154" s="53"/>
      <c r="K154" s="53">
        <v>0</v>
      </c>
      <c r="L154" s="53">
        <v>19780.899999999994</v>
      </c>
      <c r="M154" s="53">
        <v>1565.3933300000001</v>
      </c>
      <c r="N154" s="53"/>
      <c r="O154" s="53">
        <v>46852.800000000003</v>
      </c>
      <c r="P154" s="53">
        <v>4625.5</v>
      </c>
      <c r="Q154" s="53"/>
      <c r="R154" s="58">
        <v>153910.9</v>
      </c>
    </row>
    <row r="155" spans="1:18" s="1413" customFormat="1" hidden="1" x14ac:dyDescent="0.25">
      <c r="A155" s="56" t="s">
        <v>226</v>
      </c>
      <c r="B155" s="53">
        <v>6971.7</v>
      </c>
      <c r="C155" s="53">
        <v>14611.2</v>
      </c>
      <c r="D155" s="53"/>
      <c r="E155" s="53">
        <v>1459.3</v>
      </c>
      <c r="F155" s="53"/>
      <c r="G155" s="53"/>
      <c r="H155" s="53">
        <v>23042.2</v>
      </c>
      <c r="I155" s="53"/>
      <c r="J155" s="53"/>
      <c r="K155" s="53">
        <v>3987.5070000000001</v>
      </c>
      <c r="L155" s="53">
        <v>0</v>
      </c>
      <c r="M155" s="53">
        <v>1958.3929999999978</v>
      </c>
      <c r="N155" s="53"/>
      <c r="O155" s="53"/>
      <c r="P155" s="53"/>
      <c r="Q155" s="53"/>
      <c r="R155" s="53">
        <v>28988.1</v>
      </c>
    </row>
    <row r="156" spans="1:18" s="1413" customFormat="1" hidden="1" x14ac:dyDescent="0.25">
      <c r="A156" s="56" t="s">
        <v>227</v>
      </c>
      <c r="B156" s="53">
        <v>4000</v>
      </c>
      <c r="C156" s="53"/>
      <c r="D156" s="53"/>
      <c r="E156" s="53"/>
      <c r="F156" s="53"/>
      <c r="G156" s="53"/>
      <c r="H156" s="53">
        <v>4000</v>
      </c>
      <c r="I156" s="53"/>
      <c r="J156" s="53"/>
      <c r="K156" s="53"/>
      <c r="L156" s="53"/>
      <c r="M156" s="53"/>
      <c r="N156" s="53">
        <v>5909.8601200000003</v>
      </c>
      <c r="O156" s="53"/>
      <c r="P156" s="53">
        <v>5238.439879999999</v>
      </c>
      <c r="Q156" s="53"/>
      <c r="R156" s="53">
        <v>15148.3</v>
      </c>
    </row>
    <row r="157" spans="1:18" s="1413" customFormat="1" hidden="1" x14ac:dyDescent="0.25">
      <c r="A157" s="59" t="s">
        <v>228</v>
      </c>
      <c r="B157" s="53">
        <v>7000</v>
      </c>
      <c r="C157" s="53"/>
      <c r="D157" s="53">
        <v>35400</v>
      </c>
      <c r="E157" s="53"/>
      <c r="F157" s="53"/>
      <c r="G157" s="53"/>
      <c r="H157" s="53">
        <v>42400</v>
      </c>
      <c r="I157" s="53"/>
      <c r="J157" s="53"/>
      <c r="K157" s="53"/>
      <c r="L157" s="53">
        <v>14159.4</v>
      </c>
      <c r="M157" s="53"/>
      <c r="N157" s="53"/>
      <c r="O157" s="53"/>
      <c r="P157" s="53"/>
      <c r="Q157" s="53"/>
      <c r="R157" s="53">
        <v>56559.4</v>
      </c>
    </row>
    <row r="158" spans="1:18" s="1413" customFormat="1" hidden="1" x14ac:dyDescent="0.25">
      <c r="A158" s="49" t="s">
        <v>229</v>
      </c>
      <c r="B158" s="53">
        <v>19741.900000000001</v>
      </c>
      <c r="C158" s="53">
        <v>0</v>
      </c>
      <c r="D158" s="53"/>
      <c r="E158" s="53"/>
      <c r="F158" s="53"/>
      <c r="G158" s="53"/>
      <c r="H158" s="53">
        <v>19741.900000000001</v>
      </c>
      <c r="I158" s="53"/>
      <c r="J158" s="53"/>
      <c r="K158" s="53"/>
      <c r="L158" s="53">
        <v>5780.9</v>
      </c>
      <c r="M158" s="58">
        <v>0</v>
      </c>
      <c r="N158" s="53"/>
      <c r="O158" s="53"/>
      <c r="P158" s="53">
        <v>0</v>
      </c>
      <c r="Q158" s="53"/>
      <c r="R158" s="53">
        <v>25522.799999999999</v>
      </c>
    </row>
    <row r="159" spans="1:18" s="1413" customFormat="1" hidden="1" x14ac:dyDescent="0.25">
      <c r="A159" s="49"/>
      <c r="B159" s="53"/>
      <c r="C159" s="53"/>
      <c r="D159" s="53"/>
      <c r="E159" s="53"/>
      <c r="F159" s="53"/>
      <c r="G159" s="53"/>
      <c r="H159" s="53"/>
      <c r="I159" s="53"/>
      <c r="J159" s="53"/>
      <c r="K159" s="53"/>
      <c r="L159" s="53"/>
      <c r="M159" s="53"/>
      <c r="N159" s="53"/>
      <c r="O159" s="53"/>
      <c r="P159" s="53"/>
      <c r="Q159" s="53"/>
      <c r="R159" s="53"/>
    </row>
    <row r="160" spans="1:18" s="1413" customFormat="1" ht="15.75" hidden="1" thickBot="1" x14ac:dyDescent="0.3">
      <c r="A160" s="49" t="s">
        <v>230</v>
      </c>
      <c r="B160" s="249">
        <v>387893.04000000004</v>
      </c>
      <c r="C160" s="249">
        <v>159091.1</v>
      </c>
      <c r="D160" s="249">
        <v>35400</v>
      </c>
      <c r="E160" s="249">
        <v>1459.3</v>
      </c>
      <c r="F160" s="249">
        <v>207.1</v>
      </c>
      <c r="G160" s="249">
        <v>2602</v>
      </c>
      <c r="H160" s="249">
        <v>586652.54</v>
      </c>
      <c r="I160" s="53"/>
      <c r="J160" s="249">
        <v>5983.0450000000001</v>
      </c>
      <c r="K160" s="249">
        <v>6645.8450000000003</v>
      </c>
      <c r="L160" s="249">
        <v>332281.93400000012</v>
      </c>
      <c r="M160" s="249">
        <v>15011.029329999999</v>
      </c>
      <c r="N160" s="249">
        <v>5909.8601200000003</v>
      </c>
      <c r="O160" s="249">
        <v>59460.4</v>
      </c>
      <c r="P160" s="249">
        <v>15388.53988</v>
      </c>
      <c r="Q160" s="53"/>
      <c r="R160" s="1248">
        <v>1027333.1933300002</v>
      </c>
    </row>
    <row r="161" spans="1:18" s="1413" customFormat="1" hidden="1" x14ac:dyDescent="0.25">
      <c r="A161" s="49"/>
      <c r="B161" s="53"/>
      <c r="C161" s="53"/>
      <c r="D161" s="53"/>
      <c r="E161" s="53"/>
      <c r="F161" s="53"/>
      <c r="G161" s="53"/>
      <c r="H161" s="53"/>
      <c r="I161" s="53"/>
      <c r="J161" s="53"/>
      <c r="K161" s="53"/>
      <c r="L161" s="53"/>
      <c r="M161" s="53"/>
      <c r="N161" s="53"/>
      <c r="O161" s="53"/>
      <c r="P161" s="53"/>
      <c r="Q161" s="53"/>
      <c r="R161" s="53"/>
    </row>
    <row r="162" spans="1:18" s="1413" customFormat="1" hidden="1" x14ac:dyDescent="0.25">
      <c r="A162" s="1249" t="s">
        <v>231</v>
      </c>
      <c r="B162" s="1249">
        <v>0.37757277046863702</v>
      </c>
      <c r="C162" s="1249">
        <v>0.15485832739845751</v>
      </c>
      <c r="D162" s="1249">
        <v>3.4458148758198262E-2</v>
      </c>
      <c r="E162" s="1249">
        <v>1.4204739119445967E-3</v>
      </c>
      <c r="F162" s="1249">
        <v>2.0158990417578701E-4</v>
      </c>
      <c r="G162" s="1249">
        <v>2.532771273130844E-3</v>
      </c>
      <c r="H162" s="1249">
        <v>0.57104408171454402</v>
      </c>
      <c r="I162" s="1249"/>
      <c r="J162" s="1249">
        <v>5.8238603004800655E-3</v>
      </c>
      <c r="K162" s="1249">
        <v>6.469025865365202E-3</v>
      </c>
      <c r="L162" s="1249">
        <v>0.32344125173541866</v>
      </c>
      <c r="M162" s="1249">
        <v>1.4611646374768847E-2</v>
      </c>
      <c r="N162" s="1249">
        <v>5.7526225750029218E-3</v>
      </c>
      <c r="O162" s="1249">
        <v>5.7878398542993557E-2</v>
      </c>
      <c r="P162" s="1249">
        <v>1.4979112891426736E-2</v>
      </c>
      <c r="Q162" s="1249"/>
      <c r="R162" s="1249">
        <v>1</v>
      </c>
    </row>
    <row r="163" spans="1:18" s="1413" customFormat="1" hidden="1" x14ac:dyDescent="0.25">
      <c r="A163" s="1268"/>
      <c r="B163" s="1269"/>
      <c r="C163" s="1270"/>
      <c r="D163" s="1270"/>
      <c r="E163" s="1270"/>
      <c r="F163" s="1270"/>
      <c r="G163" s="1270"/>
      <c r="H163" s="1271"/>
      <c r="I163" s="1249"/>
      <c r="J163" s="1270"/>
      <c r="K163" s="1270"/>
      <c r="L163" s="1270"/>
      <c r="M163" s="1270"/>
      <c r="N163" s="1270"/>
      <c r="O163" s="1270"/>
      <c r="P163" s="1270"/>
      <c r="Q163" s="1249"/>
      <c r="R163" s="49"/>
    </row>
    <row r="164" spans="1:18" s="1413" customFormat="1" hidden="1" x14ac:dyDescent="0.25">
      <c r="A164" s="2413" t="s">
        <v>232</v>
      </c>
      <c r="B164" s="2413"/>
      <c r="C164" s="2413"/>
      <c r="D164" s="2413"/>
      <c r="E164" s="2413"/>
      <c r="F164" s="2413"/>
      <c r="G164" s="2413"/>
      <c r="H164" s="2413"/>
      <c r="I164" s="2413"/>
      <c r="J164" s="2413"/>
      <c r="K164" s="2413"/>
      <c r="L164" s="2413"/>
      <c r="M164" s="2413"/>
      <c r="N164" s="2413"/>
      <c r="O164" s="2413"/>
      <c r="P164" s="2413"/>
      <c r="Q164" s="2413"/>
      <c r="R164" s="2413"/>
    </row>
    <row r="165" spans="1:18" s="1413" customFormat="1" hidden="1" x14ac:dyDescent="0.25">
      <c r="A165" s="50"/>
      <c r="B165" s="50"/>
      <c r="C165" s="50"/>
      <c r="D165" s="50"/>
      <c r="E165" s="50"/>
      <c r="F165" s="50"/>
      <c r="G165" s="50"/>
      <c r="H165" s="51"/>
      <c r="I165" s="50"/>
      <c r="J165" s="50"/>
      <c r="K165" s="50"/>
      <c r="L165" s="50"/>
      <c r="M165" s="50"/>
      <c r="N165" s="50"/>
      <c r="O165" s="50"/>
      <c r="P165" s="50"/>
      <c r="Q165" s="50"/>
      <c r="R165" s="51"/>
    </row>
    <row r="166" spans="1:18" s="203" customFormat="1" hidden="1" x14ac:dyDescent="0.25">
      <c r="A166" s="2406" t="s">
        <v>529</v>
      </c>
      <c r="B166" s="2407"/>
      <c r="C166" s="2407"/>
      <c r="D166" s="2407"/>
      <c r="E166" s="2407"/>
      <c r="F166" s="2407"/>
      <c r="G166" s="2407"/>
      <c r="H166" s="2407"/>
      <c r="I166" s="2407"/>
      <c r="J166" s="2407"/>
      <c r="K166" s="2407"/>
      <c r="L166" s="2407"/>
      <c r="M166" s="2407"/>
      <c r="N166" s="2407"/>
      <c r="O166" s="2407"/>
      <c r="P166" s="2407"/>
      <c r="Q166" s="2407"/>
      <c r="R166" s="2408"/>
    </row>
    <row r="167" spans="1:18" s="203" customFormat="1" ht="15.75" hidden="1" thickBot="1" x14ac:dyDescent="0.3">
      <c r="A167" s="2409"/>
      <c r="B167" s="2410"/>
      <c r="C167" s="2410"/>
      <c r="D167" s="2410"/>
      <c r="E167" s="2410"/>
      <c r="F167" s="2410"/>
      <c r="G167" s="2410"/>
      <c r="H167" s="2410"/>
      <c r="I167" s="2410"/>
      <c r="J167" s="2410"/>
      <c r="K167" s="2410"/>
      <c r="L167" s="2410"/>
      <c r="M167" s="2410"/>
      <c r="N167" s="2410"/>
      <c r="O167" s="2410"/>
      <c r="P167" s="2410"/>
      <c r="Q167" s="2410"/>
      <c r="R167" s="2411"/>
    </row>
    <row r="168" spans="1:18" s="203" customFormat="1" ht="20.25" hidden="1" x14ac:dyDescent="0.3">
      <c r="A168" s="1075"/>
      <c r="B168" s="1076"/>
      <c r="C168" s="1076"/>
      <c r="D168" s="1076"/>
      <c r="E168" s="1076"/>
      <c r="F168" s="1076"/>
      <c r="G168" s="1076"/>
      <c r="H168" s="1076"/>
      <c r="I168" s="1075"/>
      <c r="J168" s="1075"/>
      <c r="K168" s="1075"/>
      <c r="L168" s="1075"/>
      <c r="M168" s="1075"/>
      <c r="N168" s="1075"/>
      <c r="O168" s="1075"/>
      <c r="P168" s="1075"/>
      <c r="Q168" s="1075"/>
      <c r="R168" s="1075"/>
    </row>
    <row r="169" spans="1:18" s="203" customFormat="1" ht="21" hidden="1" thickBot="1" x14ac:dyDescent="0.35">
      <c r="A169" s="47"/>
      <c r="B169" s="197" t="s">
        <v>189</v>
      </c>
      <c r="C169" s="198"/>
      <c r="D169" s="198"/>
      <c r="E169" s="198"/>
      <c r="F169" s="198"/>
      <c r="G169" s="198"/>
      <c r="H169" s="199"/>
      <c r="I169" s="48"/>
      <c r="J169" s="202" t="s">
        <v>190</v>
      </c>
      <c r="K169" s="198"/>
      <c r="L169" s="198"/>
      <c r="M169" s="198"/>
      <c r="N169" s="198"/>
      <c r="O169" s="198"/>
      <c r="P169" s="199"/>
      <c r="Q169" s="49"/>
      <c r="R169" s="200" t="s">
        <v>191</v>
      </c>
    </row>
    <row r="170" spans="1:18" s="203" customFormat="1" ht="128.25" hidden="1" x14ac:dyDescent="0.25">
      <c r="A170" s="50"/>
      <c r="B170" s="50" t="s">
        <v>192</v>
      </c>
      <c r="C170" s="50" t="s">
        <v>193</v>
      </c>
      <c r="D170" s="50" t="s">
        <v>194</v>
      </c>
      <c r="E170" s="50" t="s">
        <v>195</v>
      </c>
      <c r="F170" s="50" t="s">
        <v>196</v>
      </c>
      <c r="G170" s="50" t="s">
        <v>197</v>
      </c>
      <c r="H170" s="50" t="s">
        <v>198</v>
      </c>
      <c r="I170" s="50"/>
      <c r="J170" s="50" t="s">
        <v>199</v>
      </c>
      <c r="K170" s="50" t="s">
        <v>200</v>
      </c>
      <c r="L170" s="50" t="s">
        <v>201</v>
      </c>
      <c r="M170" s="50" t="s">
        <v>202</v>
      </c>
      <c r="N170" s="50" t="s">
        <v>203</v>
      </c>
      <c r="O170" s="50" t="s">
        <v>204</v>
      </c>
      <c r="P170" s="50" t="s">
        <v>123</v>
      </c>
      <c r="Q170" s="553"/>
      <c r="R170" s="553" t="s">
        <v>205</v>
      </c>
    </row>
    <row r="171" spans="1:18" s="203" customFormat="1" hidden="1" x14ac:dyDescent="0.25">
      <c r="A171" s="50"/>
      <c r="B171" s="50"/>
      <c r="C171" s="50"/>
      <c r="D171" s="50"/>
      <c r="E171" s="50"/>
      <c r="F171" s="50"/>
      <c r="G171" s="50"/>
      <c r="H171" s="51"/>
      <c r="I171" s="50"/>
      <c r="J171" s="50"/>
      <c r="K171" s="50"/>
      <c r="L171" s="50"/>
      <c r="M171" s="50"/>
      <c r="N171" s="50"/>
      <c r="O171" s="50"/>
      <c r="P171" s="50"/>
      <c r="Q171" s="50"/>
      <c r="R171" s="51"/>
    </row>
    <row r="172" spans="1:18" s="203" customFormat="1" hidden="1" x14ac:dyDescent="0.25">
      <c r="A172" s="1265" t="s">
        <v>206</v>
      </c>
      <c r="B172" s="53">
        <v>1410.9789585606518</v>
      </c>
      <c r="C172" s="53">
        <v>671.46020779324829</v>
      </c>
      <c r="D172" s="53">
        <v>0</v>
      </c>
      <c r="E172" s="53">
        <v>0</v>
      </c>
      <c r="F172" s="53">
        <v>2.5104057724410525</v>
      </c>
      <c r="G172" s="53">
        <v>0</v>
      </c>
      <c r="H172" s="53">
        <v>2084.9495721263411</v>
      </c>
      <c r="I172" s="50"/>
      <c r="J172" s="53">
        <v>57.593872267499627</v>
      </c>
      <c r="K172" s="53">
        <v>14.423620611432201</v>
      </c>
      <c r="L172" s="53">
        <v>397.77021873935968</v>
      </c>
      <c r="M172" s="53">
        <v>66.223316349589368</v>
      </c>
      <c r="N172" s="53">
        <v>0</v>
      </c>
      <c r="O172" s="53">
        <v>152.82564855928445</v>
      </c>
      <c r="P172" s="53">
        <v>10.21375134649363</v>
      </c>
      <c r="Q172" s="50"/>
      <c r="R172" s="53">
        <v>2784</v>
      </c>
    </row>
    <row r="173" spans="1:18" s="203" customFormat="1" hidden="1" x14ac:dyDescent="0.25">
      <c r="A173" s="1265"/>
      <c r="B173" s="53"/>
      <c r="C173" s="53"/>
      <c r="D173" s="53"/>
      <c r="E173" s="53"/>
      <c r="F173" s="53"/>
      <c r="G173" s="53"/>
      <c r="H173" s="53"/>
      <c r="I173" s="50"/>
      <c r="J173" s="53"/>
      <c r="K173" s="53"/>
      <c r="L173" s="53"/>
      <c r="M173" s="53"/>
      <c r="N173" s="53"/>
      <c r="O173" s="53"/>
      <c r="P173" s="53"/>
      <c r="Q173" s="50"/>
      <c r="R173" s="53"/>
    </row>
    <row r="174" spans="1:18" s="203" customFormat="1" hidden="1" x14ac:dyDescent="0.25">
      <c r="A174" s="55" t="s">
        <v>207</v>
      </c>
      <c r="B174" s="53">
        <v>58496.800000000003</v>
      </c>
      <c r="C174" s="53">
        <v>20618.7</v>
      </c>
      <c r="D174" s="53">
        <v>0</v>
      </c>
      <c r="E174" s="53">
        <v>0</v>
      </c>
      <c r="F174" s="53">
        <v>0</v>
      </c>
      <c r="G174" s="53"/>
      <c r="H174" s="53">
        <f>SUM(B174:F174)</f>
        <v>79115.5</v>
      </c>
      <c r="I174" s="53"/>
      <c r="J174" s="53">
        <v>1500</v>
      </c>
      <c r="K174" s="53">
        <v>722.5</v>
      </c>
      <c r="L174" s="53">
        <f>R174-H174-J174-K174-O174-M174-P174</f>
        <v>13979.900000000003</v>
      </c>
      <c r="M174" s="53">
        <v>3100</v>
      </c>
      <c r="N174" s="53">
        <v>0</v>
      </c>
      <c r="O174" s="53">
        <v>9551.2999999999993</v>
      </c>
      <c r="P174" s="53">
        <f>492.6+200</f>
        <v>692.6</v>
      </c>
      <c r="Q174" s="53"/>
      <c r="R174" s="53">
        <v>108661.8</v>
      </c>
    </row>
    <row r="175" spans="1:18" s="203" customFormat="1" hidden="1" x14ac:dyDescent="0.25">
      <c r="A175" s="55" t="s">
        <v>208</v>
      </c>
      <c r="B175" s="53">
        <v>42889.2</v>
      </c>
      <c r="C175" s="53">
        <v>31087.4</v>
      </c>
      <c r="D175" s="53"/>
      <c r="E175" s="53"/>
      <c r="F175" s="53">
        <f>207.1</f>
        <v>207.1</v>
      </c>
      <c r="G175" s="53"/>
      <c r="H175" s="53">
        <f>SUM(B175:F175)</f>
        <v>74183.700000000012</v>
      </c>
      <c r="I175" s="53"/>
      <c r="J175" s="53">
        <v>3251.3</v>
      </c>
      <c r="K175" s="53">
        <f>467.4</f>
        <v>467.4</v>
      </c>
      <c r="L175" s="53">
        <f>R175-H175-J175-K175-M175-O175-P175</f>
        <v>15774.899999999991</v>
      </c>
      <c r="M175" s="53">
        <f>5463.2-M174</f>
        <v>2363.1999999999998</v>
      </c>
      <c r="N175" s="53">
        <v>0</v>
      </c>
      <c r="O175" s="53">
        <v>3056.3</v>
      </c>
      <c r="P175" s="53">
        <v>0</v>
      </c>
      <c r="Q175" s="53"/>
      <c r="R175" s="53">
        <v>99096.8</v>
      </c>
    </row>
    <row r="176" spans="1:18" s="203" customFormat="1" hidden="1" x14ac:dyDescent="0.25">
      <c r="A176" s="55" t="s">
        <v>209</v>
      </c>
      <c r="B176" s="53">
        <v>1396.1</v>
      </c>
      <c r="C176" s="53">
        <v>1322</v>
      </c>
      <c r="D176" s="53">
        <v>0</v>
      </c>
      <c r="E176" s="53">
        <v>0</v>
      </c>
      <c r="F176" s="53">
        <v>0</v>
      </c>
      <c r="G176" s="53"/>
      <c r="H176" s="53">
        <f>SUM(B176:F176)</f>
        <v>2718.1</v>
      </c>
      <c r="I176" s="53"/>
      <c r="J176" s="53">
        <v>0</v>
      </c>
      <c r="K176" s="53">
        <v>0</v>
      </c>
      <c r="L176" s="53">
        <f>R176-H176</f>
        <v>467.09999999999991</v>
      </c>
      <c r="M176" s="53">
        <v>0</v>
      </c>
      <c r="N176" s="53">
        <v>0</v>
      </c>
      <c r="O176" s="53">
        <v>0</v>
      </c>
      <c r="P176" s="53">
        <v>0</v>
      </c>
      <c r="Q176" s="53"/>
      <c r="R176" s="53">
        <v>3185.2</v>
      </c>
    </row>
    <row r="177" spans="1:18" s="203" customFormat="1" hidden="1" x14ac:dyDescent="0.25">
      <c r="A177" s="55" t="s">
        <v>210</v>
      </c>
      <c r="B177" s="53">
        <v>0</v>
      </c>
      <c r="C177" s="53"/>
      <c r="D177" s="53"/>
      <c r="E177" s="53"/>
      <c r="F177" s="53"/>
      <c r="G177" s="53">
        <v>0</v>
      </c>
      <c r="H177" s="53">
        <f>SUM(B177:G177)</f>
        <v>0</v>
      </c>
      <c r="I177" s="53"/>
      <c r="J177" s="53"/>
      <c r="K177" s="53"/>
      <c r="L177" s="53"/>
      <c r="M177" s="53"/>
      <c r="N177" s="53"/>
      <c r="O177" s="53"/>
      <c r="P177" s="53"/>
      <c r="Q177" s="53"/>
      <c r="R177" s="53">
        <f>B177</f>
        <v>0</v>
      </c>
    </row>
    <row r="178" spans="1:18" s="203" customFormat="1" hidden="1" x14ac:dyDescent="0.25">
      <c r="A178" s="55" t="s">
        <v>528</v>
      </c>
      <c r="B178" s="53">
        <v>0</v>
      </c>
      <c r="C178" s="53">
        <v>0</v>
      </c>
      <c r="D178" s="53">
        <v>0</v>
      </c>
      <c r="E178" s="53">
        <v>0</v>
      </c>
      <c r="F178" s="53">
        <v>0</v>
      </c>
      <c r="G178" s="53"/>
      <c r="H178" s="53">
        <f t="shared" ref="H178:H196" si="0">SUM(B178:F178)</f>
        <v>0</v>
      </c>
      <c r="I178" s="53"/>
      <c r="J178" s="53">
        <v>0</v>
      </c>
      <c r="K178" s="53">
        <v>0</v>
      </c>
      <c r="L178" s="53">
        <v>0</v>
      </c>
      <c r="M178" s="53">
        <v>0</v>
      </c>
      <c r="N178" s="53">
        <v>0</v>
      </c>
      <c r="O178" s="53">
        <v>0</v>
      </c>
      <c r="P178" s="53">
        <v>0</v>
      </c>
      <c r="Q178" s="53"/>
      <c r="R178" s="53">
        <v>0</v>
      </c>
    </row>
    <row r="179" spans="1:18" s="203" customFormat="1" hidden="1" x14ac:dyDescent="0.25">
      <c r="A179" s="56" t="s">
        <v>212</v>
      </c>
      <c r="B179" s="53">
        <v>2182.5</v>
      </c>
      <c r="C179" s="53">
        <v>1813</v>
      </c>
      <c r="D179" s="53">
        <v>0</v>
      </c>
      <c r="E179" s="53">
        <v>0</v>
      </c>
      <c r="F179" s="53">
        <v>0</v>
      </c>
      <c r="G179" s="53"/>
      <c r="H179" s="53">
        <f t="shared" si="0"/>
        <v>3995.5</v>
      </c>
      <c r="I179" s="53"/>
      <c r="J179" s="53">
        <v>0</v>
      </c>
      <c r="K179" s="53">
        <v>0</v>
      </c>
      <c r="L179" s="53">
        <f>R179-H179</f>
        <v>1951.3999999999996</v>
      </c>
      <c r="M179" s="53">
        <v>0</v>
      </c>
      <c r="N179" s="53">
        <v>0</v>
      </c>
      <c r="O179" s="53">
        <v>0</v>
      </c>
      <c r="P179" s="53">
        <v>0</v>
      </c>
      <c r="Q179" s="53"/>
      <c r="R179" s="53">
        <v>5946.9</v>
      </c>
    </row>
    <row r="180" spans="1:18" s="203" customFormat="1" hidden="1" x14ac:dyDescent="0.25">
      <c r="A180" s="56" t="s">
        <v>213</v>
      </c>
      <c r="B180" s="53">
        <v>498.3</v>
      </c>
      <c r="C180" s="53"/>
      <c r="D180" s="53"/>
      <c r="E180" s="53"/>
      <c r="F180" s="53"/>
      <c r="G180" s="53"/>
      <c r="H180" s="53">
        <f t="shared" si="0"/>
        <v>498.3</v>
      </c>
      <c r="I180" s="53"/>
      <c r="J180" s="53"/>
      <c r="K180" s="53"/>
      <c r="L180" s="53">
        <v>96</v>
      </c>
      <c r="M180" s="53"/>
      <c r="N180" s="53"/>
      <c r="O180" s="53"/>
      <c r="P180" s="53"/>
      <c r="Q180" s="53"/>
      <c r="R180" s="53">
        <v>594.29999999999995</v>
      </c>
    </row>
    <row r="181" spans="1:18" s="203" customFormat="1" hidden="1" x14ac:dyDescent="0.25">
      <c r="A181" s="56" t="s">
        <v>214</v>
      </c>
      <c r="B181" s="53">
        <v>1337.7</v>
      </c>
      <c r="C181" s="53">
        <v>552.1</v>
      </c>
      <c r="D181" s="53">
        <v>0</v>
      </c>
      <c r="E181" s="53">
        <v>0</v>
      </c>
      <c r="F181" s="53">
        <v>0</v>
      </c>
      <c r="G181" s="53"/>
      <c r="H181" s="53">
        <f t="shared" si="0"/>
        <v>1889.8000000000002</v>
      </c>
      <c r="I181" s="53"/>
      <c r="J181" s="53">
        <v>0</v>
      </c>
      <c r="K181" s="53">
        <v>0</v>
      </c>
      <c r="L181" s="53">
        <f>R181-P181-C181-B181</f>
        <v>443.39999999999986</v>
      </c>
      <c r="M181" s="53">
        <v>0</v>
      </c>
      <c r="N181" s="53">
        <v>0</v>
      </c>
      <c r="O181" s="53">
        <v>0</v>
      </c>
      <c r="P181" s="53">
        <v>150</v>
      </c>
      <c r="Q181" s="53"/>
      <c r="R181" s="53">
        <f>2483.2</f>
        <v>2483.1999999999998</v>
      </c>
    </row>
    <row r="182" spans="1:18" s="203" customFormat="1" hidden="1" x14ac:dyDescent="0.25">
      <c r="A182" s="56" t="s">
        <v>215</v>
      </c>
      <c r="B182" s="53">
        <v>156.1</v>
      </c>
      <c r="C182" s="53">
        <v>0</v>
      </c>
      <c r="D182" s="53">
        <v>0</v>
      </c>
      <c r="E182" s="53">
        <v>0</v>
      </c>
      <c r="F182" s="53">
        <v>0</v>
      </c>
      <c r="G182" s="53"/>
      <c r="H182" s="53">
        <f t="shared" si="0"/>
        <v>156.1</v>
      </c>
      <c r="I182" s="53"/>
      <c r="J182" s="53">
        <v>0</v>
      </c>
      <c r="K182" s="53">
        <v>0</v>
      </c>
      <c r="L182" s="53">
        <v>0</v>
      </c>
      <c r="M182" s="53">
        <v>0</v>
      </c>
      <c r="N182" s="53">
        <v>0</v>
      </c>
      <c r="O182" s="53">
        <v>0</v>
      </c>
      <c r="P182" s="53">
        <v>0</v>
      </c>
      <c r="Q182" s="53"/>
      <c r="R182" s="53">
        <v>156.1</v>
      </c>
    </row>
    <row r="183" spans="1:18" s="203" customFormat="1" hidden="1" x14ac:dyDescent="0.25">
      <c r="A183" s="56" t="s">
        <v>216</v>
      </c>
      <c r="B183" s="53">
        <v>9444.2999999999993</v>
      </c>
      <c r="C183" s="53">
        <v>0</v>
      </c>
      <c r="D183" s="53">
        <v>0</v>
      </c>
      <c r="E183" s="53">
        <v>0</v>
      </c>
      <c r="F183" s="53">
        <v>0</v>
      </c>
      <c r="G183" s="53"/>
      <c r="H183" s="53">
        <f t="shared" si="0"/>
        <v>9444.2999999999993</v>
      </c>
      <c r="I183" s="53"/>
      <c r="J183" s="53">
        <v>0</v>
      </c>
      <c r="K183" s="53">
        <v>0</v>
      </c>
      <c r="L183" s="53">
        <v>102</v>
      </c>
      <c r="M183" s="53">
        <v>0</v>
      </c>
      <c r="N183" s="53">
        <v>0</v>
      </c>
      <c r="O183" s="53">
        <v>0</v>
      </c>
      <c r="P183" s="53">
        <v>0</v>
      </c>
      <c r="Q183" s="53"/>
      <c r="R183" s="53">
        <f>H183+L183</f>
        <v>9546.2999999999993</v>
      </c>
    </row>
    <row r="184" spans="1:18" s="203" customFormat="1" hidden="1" x14ac:dyDescent="0.25">
      <c r="A184" s="56" t="s">
        <v>217</v>
      </c>
      <c r="B184" s="53">
        <f>R184-SUM(J184:P184)-SUM(C184:F184)</f>
        <v>150</v>
      </c>
      <c r="C184" s="53">
        <v>0</v>
      </c>
      <c r="D184" s="53">
        <v>0</v>
      </c>
      <c r="E184" s="53">
        <v>0</v>
      </c>
      <c r="F184" s="53">
        <v>0</v>
      </c>
      <c r="G184" s="53"/>
      <c r="H184" s="53">
        <f t="shared" si="0"/>
        <v>150</v>
      </c>
      <c r="I184" s="53"/>
      <c r="J184" s="53"/>
      <c r="K184" s="53"/>
      <c r="L184" s="53">
        <v>9000</v>
      </c>
      <c r="M184" s="53"/>
      <c r="N184" s="53"/>
      <c r="O184" s="53"/>
      <c r="P184" s="53"/>
      <c r="Q184" s="53"/>
      <c r="R184" s="53">
        <v>9150</v>
      </c>
    </row>
    <row r="185" spans="1:18" s="203" customFormat="1" hidden="1" x14ac:dyDescent="0.25">
      <c r="A185" s="56" t="s">
        <v>218</v>
      </c>
      <c r="B185" s="53">
        <v>84965.8</v>
      </c>
      <c r="C185" s="53">
        <v>22445.7</v>
      </c>
      <c r="D185" s="53"/>
      <c r="E185" s="53"/>
      <c r="F185" s="53"/>
      <c r="G185" s="53"/>
      <c r="H185" s="53">
        <f>SUM(B185:F185)</f>
        <v>107411.5</v>
      </c>
      <c r="I185" s="53"/>
      <c r="J185" s="53"/>
      <c r="K185" s="53">
        <v>1484.2</v>
      </c>
      <c r="L185" s="53">
        <f>R185-H185-K185-P185</f>
        <v>169708.84300000002</v>
      </c>
      <c r="M185" s="53"/>
      <c r="N185" s="53"/>
      <c r="O185" s="53"/>
      <c r="P185" s="53">
        <v>10739.9</v>
      </c>
      <c r="Q185" s="53"/>
      <c r="R185" s="53">
        <v>289344.44300000003</v>
      </c>
    </row>
    <row r="186" spans="1:18" s="203" customFormat="1" hidden="1" x14ac:dyDescent="0.25">
      <c r="A186" s="56" t="s">
        <v>219</v>
      </c>
      <c r="B186" s="53">
        <v>10573.9</v>
      </c>
      <c r="C186" s="53">
        <v>1943</v>
      </c>
      <c r="D186" s="53"/>
      <c r="E186" s="53"/>
      <c r="F186" s="53"/>
      <c r="G186" s="53"/>
      <c r="H186" s="53">
        <f t="shared" si="0"/>
        <v>12516.9</v>
      </c>
      <c r="I186" s="53"/>
      <c r="J186" s="53"/>
      <c r="K186" s="53"/>
      <c r="L186" s="53"/>
      <c r="M186" s="53"/>
      <c r="N186" s="53"/>
      <c r="O186" s="53"/>
      <c r="P186" s="53"/>
      <c r="Q186" s="53"/>
      <c r="R186" s="53">
        <v>12516.9</v>
      </c>
    </row>
    <row r="187" spans="1:18" s="203" customFormat="1" hidden="1" x14ac:dyDescent="0.25">
      <c r="A187" s="56" t="s">
        <v>220</v>
      </c>
      <c r="B187" s="53">
        <v>2969.3</v>
      </c>
      <c r="C187" s="53"/>
      <c r="D187" s="53"/>
      <c r="E187" s="53"/>
      <c r="F187" s="53"/>
      <c r="G187" s="53"/>
      <c r="H187" s="53">
        <f t="shared" si="0"/>
        <v>2969.3</v>
      </c>
      <c r="I187" s="53"/>
      <c r="J187" s="53"/>
      <c r="K187" s="53"/>
      <c r="L187" s="53"/>
      <c r="M187" s="53"/>
      <c r="N187" s="53"/>
      <c r="O187" s="53"/>
      <c r="P187" s="53">
        <f>R187-H187</f>
        <v>1169.8999999999996</v>
      </c>
      <c r="Q187" s="53"/>
      <c r="R187" s="53">
        <v>4139.2</v>
      </c>
    </row>
    <row r="188" spans="1:18" s="203" customFormat="1" hidden="1" x14ac:dyDescent="0.25">
      <c r="A188" s="57" t="s">
        <v>221</v>
      </c>
      <c r="B188" s="53">
        <v>4500</v>
      </c>
      <c r="C188" s="53">
        <v>500</v>
      </c>
      <c r="D188" s="53"/>
      <c r="E188" s="53"/>
      <c r="F188" s="53"/>
      <c r="G188" s="53"/>
      <c r="H188" s="53">
        <f>SUM(B188:F188)</f>
        <v>5000</v>
      </c>
      <c r="I188" s="53"/>
      <c r="J188" s="53">
        <v>0</v>
      </c>
      <c r="K188" s="53">
        <v>0</v>
      </c>
      <c r="L188" s="53">
        <v>0</v>
      </c>
      <c r="M188" s="53">
        <v>0</v>
      </c>
      <c r="N188" s="53">
        <v>0</v>
      </c>
      <c r="O188" s="53">
        <v>0</v>
      </c>
      <c r="P188" s="53">
        <v>0</v>
      </c>
      <c r="Q188" s="53"/>
      <c r="R188" s="53">
        <f>SUM(J188:Q188)+H188</f>
        <v>5000</v>
      </c>
    </row>
    <row r="189" spans="1:18" s="203" customFormat="1" hidden="1" x14ac:dyDescent="0.25">
      <c r="A189" s="56" t="s">
        <v>222</v>
      </c>
      <c r="B189" s="53">
        <v>36028</v>
      </c>
      <c r="C189" s="53">
        <v>21423</v>
      </c>
      <c r="D189" s="53"/>
      <c r="E189" s="53"/>
      <c r="F189" s="53"/>
      <c r="G189" s="53"/>
      <c r="H189" s="53">
        <f t="shared" si="0"/>
        <v>57451</v>
      </c>
      <c r="I189" s="53"/>
      <c r="J189" s="53"/>
      <c r="K189" s="53"/>
      <c r="L189" s="53">
        <f>R189-M189-H189</f>
        <v>37286</v>
      </c>
      <c r="M189" s="53">
        <v>5849.5</v>
      </c>
      <c r="N189" s="53"/>
      <c r="O189" s="53"/>
      <c r="P189" s="53"/>
      <c r="Q189" s="53"/>
      <c r="R189" s="53">
        <v>100586.5</v>
      </c>
    </row>
    <row r="190" spans="1:18" s="203" customFormat="1" hidden="1" x14ac:dyDescent="0.25">
      <c r="A190" s="56" t="s">
        <v>223</v>
      </c>
      <c r="B190" s="53">
        <v>23187.5</v>
      </c>
      <c r="C190" s="53">
        <f>2574.8+4398.3</f>
        <v>6973.1</v>
      </c>
      <c r="D190" s="53"/>
      <c r="E190" s="53"/>
      <c r="F190" s="53"/>
      <c r="G190" s="53"/>
      <c r="H190" s="53">
        <f t="shared" si="0"/>
        <v>30160.6</v>
      </c>
      <c r="I190" s="53"/>
      <c r="J190" s="53"/>
      <c r="K190" s="53"/>
      <c r="L190" s="53">
        <f>R190-H190</f>
        <v>20449.400000000001</v>
      </c>
      <c r="M190" s="53">
        <v>0</v>
      </c>
      <c r="N190" s="53"/>
      <c r="O190" s="53"/>
      <c r="P190" s="53"/>
      <c r="Q190" s="53"/>
      <c r="R190" s="53">
        <v>50610</v>
      </c>
    </row>
    <row r="191" spans="1:18" s="203" customFormat="1" hidden="1" x14ac:dyDescent="0.25">
      <c r="A191" s="57" t="s">
        <v>224</v>
      </c>
      <c r="B191" s="53">
        <v>19652.2</v>
      </c>
      <c r="C191" s="53"/>
      <c r="D191" s="53"/>
      <c r="E191" s="53"/>
      <c r="F191" s="53"/>
      <c r="G191" s="53"/>
      <c r="H191" s="53">
        <f t="shared" si="0"/>
        <v>19652.2</v>
      </c>
      <c r="I191" s="53"/>
      <c r="J191" s="53"/>
      <c r="K191" s="53"/>
      <c r="L191" s="53">
        <f>R191-H191</f>
        <v>18984.600000000002</v>
      </c>
      <c r="M191" s="53"/>
      <c r="N191" s="53"/>
      <c r="O191" s="53"/>
      <c r="P191" s="53"/>
      <c r="Q191" s="53"/>
      <c r="R191" s="53">
        <v>38636.800000000003</v>
      </c>
    </row>
    <row r="192" spans="1:18" s="203" customFormat="1" hidden="1" x14ac:dyDescent="0.25">
      <c r="A192" s="57" t="s">
        <v>225</v>
      </c>
      <c r="B192" s="53">
        <v>48512.1</v>
      </c>
      <c r="C192" s="53">
        <v>34139.4</v>
      </c>
      <c r="D192" s="53"/>
      <c r="E192" s="53"/>
      <c r="F192" s="53"/>
      <c r="G192" s="53"/>
      <c r="H192" s="53">
        <f t="shared" si="0"/>
        <v>82651.5</v>
      </c>
      <c r="I192" s="53"/>
      <c r="J192" s="53"/>
      <c r="K192" s="53">
        <v>0</v>
      </c>
      <c r="L192" s="53">
        <f>R192-H192-P192-O192</f>
        <v>20173.999999999985</v>
      </c>
      <c r="M192" s="53"/>
      <c r="N192" s="53"/>
      <c r="O192" s="53">
        <v>36852.800000000003</v>
      </c>
      <c r="P192" s="53">
        <f>3100+1525.5</f>
        <v>4625.5</v>
      </c>
      <c r="Q192" s="53"/>
      <c r="R192" s="58">
        <v>144303.79999999999</v>
      </c>
    </row>
    <row r="193" spans="1:18" s="203" customFormat="1" hidden="1" x14ac:dyDescent="0.25">
      <c r="A193" s="56" t="s">
        <v>226</v>
      </c>
      <c r="B193" s="53">
        <v>6971.7</v>
      </c>
      <c r="C193" s="53">
        <v>14611.2</v>
      </c>
      <c r="D193" s="53"/>
      <c r="E193" s="53">
        <v>700</v>
      </c>
      <c r="F193" s="53"/>
      <c r="G193" s="53"/>
      <c r="H193" s="53">
        <f t="shared" si="0"/>
        <v>22282.9</v>
      </c>
      <c r="I193" s="53"/>
      <c r="J193" s="53"/>
      <c r="K193" s="53">
        <v>4353.1000000000004</v>
      </c>
      <c r="L193" s="53">
        <v>0</v>
      </c>
      <c r="M193" s="53"/>
      <c r="N193" s="53"/>
      <c r="O193" s="53"/>
      <c r="P193" s="53"/>
      <c r="Q193" s="53"/>
      <c r="R193" s="53">
        <f>K193+H193</f>
        <v>26636</v>
      </c>
    </row>
    <row r="194" spans="1:18" s="203" customFormat="1" hidden="1" x14ac:dyDescent="0.25">
      <c r="A194" s="56" t="s">
        <v>227</v>
      </c>
      <c r="B194" s="53">
        <v>4000</v>
      </c>
      <c r="C194" s="53"/>
      <c r="D194" s="53"/>
      <c r="E194" s="53"/>
      <c r="F194" s="53"/>
      <c r="G194" s="53"/>
      <c r="H194" s="53">
        <f t="shared" si="0"/>
        <v>4000</v>
      </c>
      <c r="I194" s="53"/>
      <c r="J194" s="53"/>
      <c r="K194" s="53"/>
      <c r="L194" s="53"/>
      <c r="M194" s="53"/>
      <c r="N194" s="53">
        <v>6100</v>
      </c>
      <c r="O194" s="53"/>
      <c r="P194" s="53">
        <f>11148.3-N194</f>
        <v>5048.2999999999993</v>
      </c>
      <c r="Q194" s="53"/>
      <c r="R194" s="53">
        <f>H194+SUM(J194:P194)</f>
        <v>15148.3</v>
      </c>
    </row>
    <row r="195" spans="1:18" s="203" customFormat="1" hidden="1" x14ac:dyDescent="0.25">
      <c r="A195" s="59" t="s">
        <v>228</v>
      </c>
      <c r="B195" s="53">
        <v>7000</v>
      </c>
      <c r="C195" s="53"/>
      <c r="D195" s="53">
        <v>34400</v>
      </c>
      <c r="E195" s="53"/>
      <c r="F195" s="53"/>
      <c r="G195" s="53"/>
      <c r="H195" s="53">
        <f t="shared" si="0"/>
        <v>41400</v>
      </c>
      <c r="I195" s="53"/>
      <c r="J195" s="53"/>
      <c r="K195" s="53"/>
      <c r="L195" s="53">
        <v>14159.4</v>
      </c>
      <c r="M195" s="53"/>
      <c r="N195" s="53"/>
      <c r="O195" s="53"/>
      <c r="P195" s="53"/>
      <c r="Q195" s="53"/>
      <c r="R195" s="53">
        <f>L195+H195</f>
        <v>55559.4</v>
      </c>
    </row>
    <row r="196" spans="1:18" s="203" customFormat="1" hidden="1" x14ac:dyDescent="0.25">
      <c r="A196" s="49" t="s">
        <v>229</v>
      </c>
      <c r="B196" s="53">
        <v>19741.900000000001</v>
      </c>
      <c r="C196" s="53">
        <v>0</v>
      </c>
      <c r="D196" s="53"/>
      <c r="E196" s="53"/>
      <c r="F196" s="53"/>
      <c r="G196" s="53"/>
      <c r="H196" s="53">
        <f t="shared" si="0"/>
        <v>19741.900000000001</v>
      </c>
      <c r="I196" s="53"/>
      <c r="J196" s="53"/>
      <c r="K196" s="53"/>
      <c r="L196" s="53">
        <f>R196-P196-M196-C196-B196</f>
        <v>4232.0999999999985</v>
      </c>
      <c r="M196" s="58">
        <v>1423.8</v>
      </c>
      <c r="N196" s="53"/>
      <c r="O196" s="53"/>
      <c r="P196" s="53">
        <f>125</f>
        <v>125</v>
      </c>
      <c r="Q196" s="53"/>
      <c r="R196" s="53">
        <v>25522.799999999999</v>
      </c>
    </row>
    <row r="197" spans="1:18" s="203" customFormat="1" hidden="1" x14ac:dyDescent="0.25">
      <c r="A197" s="49"/>
      <c r="B197" s="53"/>
      <c r="C197" s="53"/>
      <c r="D197" s="53"/>
      <c r="E197" s="53"/>
      <c r="F197" s="53"/>
      <c r="G197" s="53"/>
      <c r="H197" s="53"/>
      <c r="I197" s="53"/>
      <c r="J197" s="53"/>
      <c r="K197" s="53"/>
      <c r="L197" s="53"/>
      <c r="M197" s="53"/>
      <c r="N197" s="53"/>
      <c r="O197" s="53"/>
      <c r="P197" s="53"/>
      <c r="Q197" s="53"/>
      <c r="R197" s="53"/>
    </row>
    <row r="198" spans="1:18" s="203" customFormat="1" ht="15.75" hidden="1" thickBot="1" x14ac:dyDescent="0.3">
      <c r="A198" s="49" t="s">
        <v>230</v>
      </c>
      <c r="B198" s="249">
        <f t="shared" ref="B198:H198" si="1">SUM(B174:B196)</f>
        <v>384653.4</v>
      </c>
      <c r="C198" s="249">
        <f t="shared" si="1"/>
        <v>157428.60000000003</v>
      </c>
      <c r="D198" s="249">
        <f t="shared" si="1"/>
        <v>34400</v>
      </c>
      <c r="E198" s="249">
        <f t="shared" si="1"/>
        <v>700</v>
      </c>
      <c r="F198" s="249">
        <f t="shared" si="1"/>
        <v>207.1</v>
      </c>
      <c r="G198" s="249">
        <f t="shared" si="1"/>
        <v>0</v>
      </c>
      <c r="H198" s="249">
        <f t="shared" si="1"/>
        <v>577389.1</v>
      </c>
      <c r="I198" s="53"/>
      <c r="J198" s="249">
        <f t="shared" ref="J198:P198" si="2">SUM(J174:J196)</f>
        <v>4751.3</v>
      </c>
      <c r="K198" s="249">
        <f t="shared" si="2"/>
        <v>7027.2000000000007</v>
      </c>
      <c r="L198" s="249">
        <f t="shared" si="2"/>
        <v>326809.04300000001</v>
      </c>
      <c r="M198" s="249">
        <f t="shared" si="2"/>
        <v>12736.5</v>
      </c>
      <c r="N198" s="249">
        <f t="shared" si="2"/>
        <v>6100</v>
      </c>
      <c r="O198" s="249">
        <f t="shared" si="2"/>
        <v>49460.4</v>
      </c>
      <c r="P198" s="249">
        <f t="shared" si="2"/>
        <v>22551.200000000001</v>
      </c>
      <c r="Q198" s="53"/>
      <c r="R198" s="1248">
        <f>SUM(J198:P198)+H198</f>
        <v>1006824.743</v>
      </c>
    </row>
    <row r="199" spans="1:18" s="203" customFormat="1" hidden="1" x14ac:dyDescent="0.25">
      <c r="A199" s="49"/>
      <c r="B199" s="53"/>
      <c r="C199" s="53"/>
      <c r="D199" s="53"/>
      <c r="E199" s="53"/>
      <c r="F199" s="53"/>
      <c r="G199" s="53"/>
      <c r="H199" s="53"/>
      <c r="I199" s="53"/>
      <c r="J199" s="53"/>
      <c r="K199" s="53"/>
      <c r="L199" s="53"/>
      <c r="M199" s="53"/>
      <c r="N199" s="53"/>
      <c r="O199" s="53"/>
      <c r="P199" s="53"/>
      <c r="Q199" s="53"/>
      <c r="R199" s="53"/>
    </row>
    <row r="200" spans="1:18" s="203" customFormat="1" hidden="1" x14ac:dyDescent="0.25">
      <c r="A200" s="1249" t="s">
        <v>231</v>
      </c>
      <c r="B200" s="1249">
        <f t="shared" ref="B200:H200" si="3">+B198/$R198</f>
        <v>0.38204603400375514</v>
      </c>
      <c r="C200" s="1249">
        <f t="shared" si="3"/>
        <v>0.15636147313078105</v>
      </c>
      <c r="D200" s="1249">
        <f t="shared" si="3"/>
        <v>3.416682023278405E-2</v>
      </c>
      <c r="E200" s="1249">
        <f t="shared" si="3"/>
        <v>6.9525506287641955E-4</v>
      </c>
      <c r="F200" s="1249">
        <f t="shared" si="3"/>
        <v>2.056961764595807E-4</v>
      </c>
      <c r="G200" s="1249">
        <f t="shared" si="3"/>
        <v>0</v>
      </c>
      <c r="H200" s="1249">
        <f t="shared" si="3"/>
        <v>0.57347527860665615</v>
      </c>
      <c r="I200" s="1249"/>
      <c r="J200" s="1249">
        <f t="shared" ref="J200:P200" si="4">+J198/$R198</f>
        <v>4.7190934003496178E-3</v>
      </c>
      <c r="K200" s="1249">
        <f t="shared" si="4"/>
        <v>6.9795662540645372E-3</v>
      </c>
      <c r="L200" s="1249">
        <f t="shared" si="4"/>
        <v>0.32459377391363931</v>
      </c>
      <c r="M200" s="1249">
        <f t="shared" si="4"/>
        <v>1.2650165869036454E-2</v>
      </c>
      <c r="N200" s="1249">
        <f t="shared" si="4"/>
        <v>6.0586512622087989E-3</v>
      </c>
      <c r="O200" s="1249">
        <f t="shared" si="4"/>
        <v>4.9125133588418378E-2</v>
      </c>
      <c r="P200" s="1249">
        <f t="shared" si="4"/>
        <v>2.2398337105626734E-2</v>
      </c>
      <c r="Q200" s="1249"/>
      <c r="R200" s="1249">
        <f>+R198/$R198</f>
        <v>1</v>
      </c>
    </row>
    <row r="201" spans="1:18" s="203" customFormat="1" hidden="1" x14ac:dyDescent="0.25">
      <c r="A201" s="1268"/>
      <c r="B201" s="1269"/>
      <c r="C201" s="1270"/>
      <c r="D201" s="1270"/>
      <c r="E201" s="1270"/>
      <c r="F201" s="1270"/>
      <c r="G201" s="1270"/>
      <c r="H201" s="1271"/>
      <c r="I201" s="1249"/>
      <c r="J201" s="1270"/>
      <c r="K201" s="1270"/>
      <c r="L201" s="1270"/>
      <c r="M201" s="1270"/>
      <c r="N201" s="1270"/>
      <c r="O201" s="1270"/>
      <c r="P201" s="1270"/>
      <c r="Q201" s="1249"/>
      <c r="R201" s="49"/>
    </row>
    <row r="202" spans="1:18" s="203" customFormat="1" hidden="1" x14ac:dyDescent="0.25">
      <c r="A202" s="2413" t="s">
        <v>232</v>
      </c>
      <c r="B202" s="2413"/>
      <c r="C202" s="2413"/>
      <c r="D202" s="2413"/>
      <c r="E202" s="2413"/>
      <c r="F202" s="2413"/>
      <c r="G202" s="2413"/>
      <c r="H202" s="2413"/>
      <c r="I202" s="2413"/>
      <c r="J202" s="2413"/>
      <c r="K202" s="2413"/>
      <c r="L202" s="2413"/>
      <c r="M202" s="2413"/>
      <c r="N202" s="2413"/>
      <c r="O202" s="2413"/>
      <c r="P202" s="2413"/>
      <c r="Q202" s="2413"/>
      <c r="R202" s="2413"/>
    </row>
    <row r="203" spans="1:18" s="203" customFormat="1" ht="26.25" hidden="1" customHeight="1" thickBot="1" x14ac:dyDescent="0.3">
      <c r="A203" s="2414"/>
      <c r="B203" s="2414"/>
      <c r="C203" s="2414"/>
      <c r="D203" s="2414"/>
      <c r="E203" s="2414"/>
      <c r="F203" s="2414"/>
      <c r="G203" s="2414"/>
      <c r="H203" s="2414"/>
      <c r="I203" s="2414"/>
      <c r="J203" s="2414"/>
      <c r="K203" s="2414"/>
      <c r="L203" s="2414"/>
      <c r="M203" s="2414"/>
      <c r="N203" s="2414"/>
      <c r="O203" s="2414"/>
      <c r="P203" s="2414"/>
      <c r="Q203" s="2414"/>
      <c r="R203" s="2414"/>
    </row>
    <row r="204" spans="1:18" hidden="1" x14ac:dyDescent="0.25">
      <c r="A204" s="2406" t="s">
        <v>529</v>
      </c>
      <c r="B204" s="2407"/>
      <c r="C204" s="2407"/>
      <c r="D204" s="2407"/>
      <c r="E204" s="2407"/>
      <c r="F204" s="2407"/>
      <c r="G204" s="2407"/>
      <c r="H204" s="2407"/>
      <c r="I204" s="2407"/>
      <c r="J204" s="2407"/>
      <c r="K204" s="2407"/>
      <c r="L204" s="2407"/>
      <c r="M204" s="2407"/>
      <c r="N204" s="2407"/>
      <c r="O204" s="2407"/>
      <c r="P204" s="2407"/>
      <c r="Q204" s="2407"/>
      <c r="R204" s="2408"/>
    </row>
    <row r="205" spans="1:18" ht="15.75" hidden="1" thickBot="1" x14ac:dyDescent="0.3">
      <c r="A205" s="2409"/>
      <c r="B205" s="2410"/>
      <c r="C205" s="2410"/>
      <c r="D205" s="2410"/>
      <c r="E205" s="2410"/>
      <c r="F205" s="2410"/>
      <c r="G205" s="2410"/>
      <c r="H205" s="2410"/>
      <c r="I205" s="2410"/>
      <c r="J205" s="2410"/>
      <c r="K205" s="2410"/>
      <c r="L205" s="2410"/>
      <c r="M205" s="2410"/>
      <c r="N205" s="2410"/>
      <c r="O205" s="2410"/>
      <c r="P205" s="2410"/>
      <c r="Q205" s="2410"/>
      <c r="R205" s="2411"/>
    </row>
    <row r="206" spans="1:18" ht="20.25" hidden="1" x14ac:dyDescent="0.3">
      <c r="A206" s="45"/>
      <c r="B206" s="46"/>
      <c r="C206" s="46"/>
      <c r="D206" s="46"/>
      <c r="E206" s="46"/>
      <c r="F206" s="46"/>
      <c r="G206" s="46"/>
      <c r="H206" s="46"/>
      <c r="I206" s="45"/>
      <c r="J206" s="45"/>
      <c r="K206" s="45"/>
      <c r="L206" s="45"/>
      <c r="M206" s="45"/>
      <c r="N206" s="45"/>
      <c r="O206" s="45"/>
      <c r="P206" s="45"/>
      <c r="Q206" s="45"/>
      <c r="R206" s="45"/>
    </row>
    <row r="207" spans="1:18" ht="21" hidden="1" thickBot="1" x14ac:dyDescent="0.35">
      <c r="A207" s="47"/>
      <c r="B207" s="197" t="s">
        <v>189</v>
      </c>
      <c r="C207" s="198"/>
      <c r="D207" s="198"/>
      <c r="E207" s="198"/>
      <c r="F207" s="198"/>
      <c r="G207" s="198"/>
      <c r="H207" s="199"/>
      <c r="I207" s="48"/>
      <c r="J207" s="202" t="s">
        <v>190</v>
      </c>
      <c r="K207" s="198"/>
      <c r="L207" s="198"/>
      <c r="M207" s="198"/>
      <c r="N207" s="198"/>
      <c r="O207" s="198"/>
      <c r="P207" s="199"/>
      <c r="Q207" s="49"/>
      <c r="R207" s="200" t="s">
        <v>191</v>
      </c>
    </row>
    <row r="208" spans="1:18" ht="128.25" hidden="1" x14ac:dyDescent="0.25">
      <c r="A208" s="50"/>
      <c r="B208" s="553" t="s">
        <v>192</v>
      </c>
      <c r="C208" s="553" t="s">
        <v>193</v>
      </c>
      <c r="D208" s="553" t="s">
        <v>194</v>
      </c>
      <c r="E208" s="553" t="s">
        <v>195</v>
      </c>
      <c r="F208" s="553" t="s">
        <v>196</v>
      </c>
      <c r="G208" s="553" t="s">
        <v>197</v>
      </c>
      <c r="H208" s="553" t="s">
        <v>198</v>
      </c>
      <c r="I208" s="553"/>
      <c r="J208" s="553" t="s">
        <v>199</v>
      </c>
      <c r="K208" s="553" t="s">
        <v>200</v>
      </c>
      <c r="L208" s="553" t="s">
        <v>201</v>
      </c>
      <c r="M208" s="553" t="s">
        <v>202</v>
      </c>
      <c r="N208" s="553" t="s">
        <v>203</v>
      </c>
      <c r="O208" s="553" t="s">
        <v>204</v>
      </c>
      <c r="P208" s="553" t="s">
        <v>123</v>
      </c>
      <c r="Q208" s="553"/>
      <c r="R208" s="553" t="s">
        <v>205</v>
      </c>
    </row>
    <row r="209" spans="1:18" hidden="1" x14ac:dyDescent="0.25">
      <c r="A209" s="50"/>
      <c r="B209" s="50"/>
      <c r="C209" s="50"/>
      <c r="D209" s="50"/>
      <c r="E209" s="50"/>
      <c r="F209" s="50"/>
      <c r="G209" s="50"/>
      <c r="H209" s="51"/>
      <c r="I209" s="50"/>
      <c r="J209" s="50"/>
      <c r="K209" s="50"/>
      <c r="L209" s="50"/>
      <c r="M209" s="50"/>
      <c r="N209" s="50"/>
      <c r="O209" s="50"/>
      <c r="P209" s="50"/>
      <c r="Q209" s="50"/>
      <c r="R209" s="51"/>
    </row>
    <row r="210" spans="1:18" s="203" customFormat="1" hidden="1" x14ac:dyDescent="0.25">
      <c r="A210" s="52" t="s">
        <v>206</v>
      </c>
      <c r="B210" s="53">
        <v>1643.2</v>
      </c>
      <c r="C210" s="53">
        <f>539.4+0.3</f>
        <v>539.69999999999993</v>
      </c>
      <c r="D210" s="53"/>
      <c r="E210" s="53">
        <v>1</v>
      </c>
      <c r="F210" s="53"/>
      <c r="G210" s="53"/>
      <c r="H210" s="53">
        <f>SUM(B210:F210)</f>
        <v>2183.9</v>
      </c>
      <c r="I210" s="50"/>
      <c r="J210" s="53">
        <f>873.2*J237/(SUM($J$237:$P$237))</f>
        <v>13.694925798934539</v>
      </c>
      <c r="K210" s="53">
        <f t="shared" ref="K210:P210" si="5">873.2*K237/(SUM($J$237:$P$237))</f>
        <v>13.140697589678323</v>
      </c>
      <c r="L210" s="53">
        <f t="shared" si="5"/>
        <v>680.0963234636497</v>
      </c>
      <c r="M210" s="53">
        <f t="shared" si="5"/>
        <v>26.086206900191392</v>
      </c>
      <c r="N210" s="53">
        <f t="shared" si="5"/>
        <v>12.493688383085424</v>
      </c>
      <c r="O210" s="53">
        <f t="shared" si="5"/>
        <v>93.507474593975431</v>
      </c>
      <c r="P210" s="53">
        <f t="shared" si="5"/>
        <v>34.180683270485147</v>
      </c>
      <c r="Q210" s="50"/>
      <c r="R210" s="54">
        <f>SUM(J210:P210)+H210</f>
        <v>3057.1</v>
      </c>
    </row>
    <row r="211" spans="1:18" s="203" customFormat="1" hidden="1" x14ac:dyDescent="0.25">
      <c r="A211" s="52"/>
      <c r="B211" s="53"/>
      <c r="C211" s="53"/>
      <c r="D211" s="53"/>
      <c r="E211" s="53"/>
      <c r="F211" s="53"/>
      <c r="G211" s="53"/>
      <c r="H211" s="53"/>
      <c r="I211" s="50"/>
      <c r="J211" s="53"/>
      <c r="K211" s="53"/>
      <c r="L211" s="53"/>
      <c r="M211" s="53"/>
      <c r="N211" s="53"/>
      <c r="O211" s="53"/>
      <c r="P211" s="53"/>
      <c r="Q211" s="50"/>
      <c r="R211" s="54"/>
    </row>
    <row r="212" spans="1:18" s="203" customFormat="1" hidden="1" x14ac:dyDescent="0.25">
      <c r="A212" s="55" t="s">
        <v>207</v>
      </c>
      <c r="B212" s="53">
        <v>57815.1</v>
      </c>
      <c r="C212" s="53">
        <v>16958.5</v>
      </c>
      <c r="D212" s="53">
        <v>0</v>
      </c>
      <c r="E212" s="53">
        <v>0</v>
      </c>
      <c r="F212" s="53">
        <v>0</v>
      </c>
      <c r="G212" s="53"/>
      <c r="H212" s="53">
        <f>SUM(B212:F212)</f>
        <v>74773.600000000006</v>
      </c>
      <c r="I212" s="53"/>
      <c r="J212" s="53">
        <f>1125</f>
        <v>1125</v>
      </c>
      <c r="K212" s="53">
        <f>111.2</f>
        <v>111.2</v>
      </c>
      <c r="L212" s="53">
        <f>R212-H212-J212-K212</f>
        <v>33943.199999999997</v>
      </c>
      <c r="M212" s="53">
        <v>0</v>
      </c>
      <c r="N212" s="53">
        <v>0</v>
      </c>
      <c r="O212" s="53">
        <f>8801.9</f>
        <v>8801.9</v>
      </c>
      <c r="P212" s="53">
        <f>492.6+200</f>
        <v>692.6</v>
      </c>
      <c r="Q212" s="53"/>
      <c r="R212" s="53">
        <f>101151.1+O212</f>
        <v>109953</v>
      </c>
    </row>
    <row r="213" spans="1:18" s="203" customFormat="1" hidden="1" x14ac:dyDescent="0.25">
      <c r="A213" s="55" t="s">
        <v>208</v>
      </c>
      <c r="B213" s="53">
        <f>36278.1</f>
        <v>36278.1</v>
      </c>
      <c r="C213" s="53">
        <v>30050.1</v>
      </c>
      <c r="D213" s="53"/>
      <c r="E213" s="53"/>
      <c r="F213" s="53">
        <f>207.1</f>
        <v>207.1</v>
      </c>
      <c r="G213" s="53"/>
      <c r="H213" s="53">
        <f>SUM(B213:F213)</f>
        <v>66535.3</v>
      </c>
      <c r="I213" s="53"/>
      <c r="J213" s="53">
        <f>5561.5</f>
        <v>5561.5</v>
      </c>
      <c r="K213" s="53">
        <f>467.4</f>
        <v>467.4</v>
      </c>
      <c r="L213" s="53">
        <f>R213-H213-J213-K213</f>
        <v>20209.599999999999</v>
      </c>
      <c r="M213" s="53">
        <v>5463.2</v>
      </c>
      <c r="N213" s="53">
        <v>0</v>
      </c>
      <c r="O213" s="53">
        <v>0</v>
      </c>
      <c r="P213" s="53">
        <v>0</v>
      </c>
      <c r="Q213" s="53"/>
      <c r="R213" s="53">
        <v>92773.8</v>
      </c>
    </row>
    <row r="214" spans="1:18" s="203" customFormat="1" hidden="1" x14ac:dyDescent="0.25">
      <c r="A214" s="55" t="s">
        <v>209</v>
      </c>
      <c r="B214" s="53">
        <v>2496</v>
      </c>
      <c r="C214" s="53">
        <v>0</v>
      </c>
      <c r="D214" s="53">
        <v>0</v>
      </c>
      <c r="E214" s="53">
        <v>0</v>
      </c>
      <c r="F214" s="53">
        <v>0</v>
      </c>
      <c r="G214" s="53"/>
      <c r="H214" s="53">
        <f>SUM(B214:F214)</f>
        <v>2496</v>
      </c>
      <c r="I214" s="53"/>
      <c r="J214" s="53">
        <v>0</v>
      </c>
      <c r="K214" s="53">
        <v>0</v>
      </c>
      <c r="L214" s="53">
        <f>R214-H214</f>
        <v>577.69999999999982</v>
      </c>
      <c r="M214" s="53">
        <v>0</v>
      </c>
      <c r="N214" s="53">
        <v>0</v>
      </c>
      <c r="O214" s="53">
        <v>0</v>
      </c>
      <c r="P214" s="53">
        <v>0</v>
      </c>
      <c r="Q214" s="53"/>
      <c r="R214" s="53">
        <v>3073.7</v>
      </c>
    </row>
    <row r="215" spans="1:18" s="203" customFormat="1" hidden="1" x14ac:dyDescent="0.25">
      <c r="A215" s="55" t="s">
        <v>210</v>
      </c>
      <c r="B215" s="53">
        <v>0</v>
      </c>
      <c r="C215" s="53"/>
      <c r="D215" s="53"/>
      <c r="E215" s="53"/>
      <c r="F215" s="53"/>
      <c r="G215" s="53">
        <v>3770</v>
      </c>
      <c r="H215" s="53">
        <f>SUM(B215:G215)</f>
        <v>3770</v>
      </c>
      <c r="I215" s="53"/>
      <c r="J215" s="53"/>
      <c r="K215" s="53"/>
      <c r="L215" s="53"/>
      <c r="M215" s="53"/>
      <c r="N215" s="53"/>
      <c r="O215" s="53"/>
      <c r="P215" s="53"/>
      <c r="Q215" s="53"/>
      <c r="R215" s="53">
        <f>B215</f>
        <v>0</v>
      </c>
    </row>
    <row r="216" spans="1:18" s="203" customFormat="1" hidden="1" x14ac:dyDescent="0.25">
      <c r="A216" s="55" t="s">
        <v>528</v>
      </c>
      <c r="B216" s="53">
        <v>0</v>
      </c>
      <c r="C216" s="53">
        <v>0</v>
      </c>
      <c r="D216" s="53">
        <v>0</v>
      </c>
      <c r="E216" s="53">
        <v>0</v>
      </c>
      <c r="F216" s="53">
        <v>0</v>
      </c>
      <c r="G216" s="53"/>
      <c r="H216" s="53">
        <f t="shared" ref="H216:H235" si="6">SUM(B216:F216)</f>
        <v>0</v>
      </c>
      <c r="I216" s="53"/>
      <c r="J216" s="53">
        <v>0</v>
      </c>
      <c r="K216" s="53">
        <v>0</v>
      </c>
      <c r="L216" s="53">
        <v>0</v>
      </c>
      <c r="M216" s="53">
        <v>0</v>
      </c>
      <c r="N216" s="53">
        <v>0</v>
      </c>
      <c r="O216" s="53">
        <v>0</v>
      </c>
      <c r="P216" s="53">
        <v>0</v>
      </c>
      <c r="Q216" s="53"/>
      <c r="R216" s="53">
        <v>0</v>
      </c>
    </row>
    <row r="217" spans="1:18" s="203" customFormat="1" hidden="1" x14ac:dyDescent="0.25">
      <c r="A217" s="56" t="s">
        <v>211</v>
      </c>
      <c r="B217" s="53">
        <f>R217-SUM(J217:P217)-SUM(C217:F217)</f>
        <v>1707</v>
      </c>
      <c r="C217" s="53">
        <v>0</v>
      </c>
      <c r="D217" s="53">
        <v>0</v>
      </c>
      <c r="E217" s="53">
        <v>0</v>
      </c>
      <c r="F217" s="53">
        <v>0</v>
      </c>
      <c r="G217" s="53"/>
      <c r="H217" s="53">
        <f t="shared" si="6"/>
        <v>1707</v>
      </c>
      <c r="I217" s="53"/>
      <c r="J217" s="53">
        <v>0</v>
      </c>
      <c r="K217" s="53">
        <v>0</v>
      </c>
      <c r="L217" s="53">
        <v>0</v>
      </c>
      <c r="M217" s="53">
        <v>0</v>
      </c>
      <c r="N217" s="53">
        <v>0</v>
      </c>
      <c r="O217" s="53">
        <v>0</v>
      </c>
      <c r="P217" s="53">
        <v>0</v>
      </c>
      <c r="Q217" s="53"/>
      <c r="R217" s="53">
        <v>1707</v>
      </c>
    </row>
    <row r="218" spans="1:18" s="203" customFormat="1" hidden="1" x14ac:dyDescent="0.25">
      <c r="A218" s="56" t="s">
        <v>212</v>
      </c>
      <c r="B218" s="53">
        <f>2599.9</f>
        <v>2599.9</v>
      </c>
      <c r="C218" s="53">
        <v>3866.4</v>
      </c>
      <c r="D218" s="53">
        <v>0</v>
      </c>
      <c r="E218" s="53">
        <v>0</v>
      </c>
      <c r="F218" s="53">
        <v>0</v>
      </c>
      <c r="G218" s="53"/>
      <c r="H218" s="53">
        <f t="shared" si="6"/>
        <v>6466.3</v>
      </c>
      <c r="I218" s="53"/>
      <c r="J218" s="53">
        <v>0</v>
      </c>
      <c r="K218" s="53">
        <v>0</v>
      </c>
      <c r="L218" s="53">
        <f>228.5+575.3+73.4</f>
        <v>877.19999999999993</v>
      </c>
      <c r="M218" s="53">
        <v>0</v>
      </c>
      <c r="N218" s="53">
        <v>0</v>
      </c>
      <c r="O218" s="53">
        <v>0</v>
      </c>
      <c r="P218" s="53">
        <v>0</v>
      </c>
      <c r="Q218" s="53"/>
      <c r="R218" s="53">
        <v>5946.9</v>
      </c>
    </row>
    <row r="219" spans="1:18" s="203" customFormat="1" hidden="1" x14ac:dyDescent="0.25">
      <c r="A219" s="56" t="s">
        <v>213</v>
      </c>
      <c r="B219" s="53">
        <v>497.5</v>
      </c>
      <c r="C219" s="53"/>
      <c r="D219" s="53"/>
      <c r="E219" s="53"/>
      <c r="F219" s="53"/>
      <c r="G219" s="53"/>
      <c r="H219" s="53">
        <f t="shared" si="6"/>
        <v>497.5</v>
      </c>
      <c r="I219" s="53"/>
      <c r="J219" s="53"/>
      <c r="K219" s="53"/>
      <c r="L219" s="53">
        <v>96.7</v>
      </c>
      <c r="M219" s="53"/>
      <c r="N219" s="53"/>
      <c r="O219" s="53"/>
      <c r="P219" s="53"/>
      <c r="Q219" s="53"/>
      <c r="R219" s="53">
        <f>594.2</f>
        <v>594.20000000000005</v>
      </c>
    </row>
    <row r="220" spans="1:18" s="203" customFormat="1" hidden="1" x14ac:dyDescent="0.25">
      <c r="A220" s="56" t="s">
        <v>214</v>
      </c>
      <c r="B220" s="53">
        <v>1330.5</v>
      </c>
      <c r="C220" s="53">
        <v>550.70000000000005</v>
      </c>
      <c r="D220" s="53">
        <v>0</v>
      </c>
      <c r="E220" s="53">
        <v>0</v>
      </c>
      <c r="F220" s="53">
        <v>0</v>
      </c>
      <c r="G220" s="53"/>
      <c r="H220" s="53">
        <f t="shared" si="6"/>
        <v>1881.2</v>
      </c>
      <c r="I220" s="53"/>
      <c r="J220" s="53">
        <v>0</v>
      </c>
      <c r="K220" s="53">
        <v>0</v>
      </c>
      <c r="L220" s="53">
        <f>R220-P220-C220-B220</f>
        <v>449.10000000000014</v>
      </c>
      <c r="M220" s="53">
        <v>0</v>
      </c>
      <c r="N220" s="53">
        <v>0</v>
      </c>
      <c r="O220" s="53">
        <v>0</v>
      </c>
      <c r="P220" s="53">
        <v>150</v>
      </c>
      <c r="Q220" s="53"/>
      <c r="R220" s="53">
        <f>2480.3</f>
        <v>2480.3000000000002</v>
      </c>
    </row>
    <row r="221" spans="1:18" s="203" customFormat="1" hidden="1" x14ac:dyDescent="0.25">
      <c r="A221" s="56" t="s">
        <v>215</v>
      </c>
      <c r="B221" s="53">
        <f>R221-SUM(J221:P221)-SUM(C221:F221)</f>
        <v>155.9</v>
      </c>
      <c r="C221" s="53">
        <v>0</v>
      </c>
      <c r="D221" s="53">
        <v>0</v>
      </c>
      <c r="E221" s="53">
        <v>0</v>
      </c>
      <c r="F221" s="53">
        <v>0</v>
      </c>
      <c r="G221" s="53"/>
      <c r="H221" s="53">
        <f t="shared" si="6"/>
        <v>155.9</v>
      </c>
      <c r="I221" s="53"/>
      <c r="J221" s="53">
        <v>0</v>
      </c>
      <c r="K221" s="53">
        <v>0</v>
      </c>
      <c r="L221" s="53">
        <v>0</v>
      </c>
      <c r="M221" s="53">
        <v>0</v>
      </c>
      <c r="N221" s="53">
        <v>0</v>
      </c>
      <c r="O221" s="53">
        <v>0</v>
      </c>
      <c r="P221" s="53">
        <v>0</v>
      </c>
      <c r="Q221" s="53"/>
      <c r="R221" s="53">
        <v>155.9</v>
      </c>
    </row>
    <row r="222" spans="1:18" s="203" customFormat="1" hidden="1" x14ac:dyDescent="0.25">
      <c r="A222" s="56" t="s">
        <v>216</v>
      </c>
      <c r="B222" s="53">
        <v>9531</v>
      </c>
      <c r="C222" s="53">
        <v>0</v>
      </c>
      <c r="D222" s="53">
        <v>0</v>
      </c>
      <c r="E222" s="53">
        <v>0</v>
      </c>
      <c r="F222" s="53">
        <v>0</v>
      </c>
      <c r="G222" s="53"/>
      <c r="H222" s="53">
        <f t="shared" si="6"/>
        <v>9531</v>
      </c>
      <c r="I222" s="53"/>
      <c r="J222" s="53">
        <v>0</v>
      </c>
      <c r="K222" s="53">
        <v>0</v>
      </c>
      <c r="L222" s="53">
        <v>102</v>
      </c>
      <c r="M222" s="53">
        <v>0</v>
      </c>
      <c r="N222" s="53">
        <v>0</v>
      </c>
      <c r="O222" s="53">
        <v>0</v>
      </c>
      <c r="P222" s="53">
        <v>0</v>
      </c>
      <c r="Q222" s="53"/>
      <c r="R222" s="53">
        <v>9633</v>
      </c>
    </row>
    <row r="223" spans="1:18" s="203" customFormat="1" hidden="1" x14ac:dyDescent="0.25">
      <c r="A223" s="56" t="s">
        <v>217</v>
      </c>
      <c r="B223" s="53">
        <f>R223-SUM(J223:P223)-SUM(C223:F223)</f>
        <v>150</v>
      </c>
      <c r="C223" s="53">
        <v>0</v>
      </c>
      <c r="D223" s="53">
        <v>0</v>
      </c>
      <c r="E223" s="53">
        <v>0</v>
      </c>
      <c r="F223" s="53">
        <v>0</v>
      </c>
      <c r="G223" s="53"/>
      <c r="H223" s="53">
        <f t="shared" si="6"/>
        <v>150</v>
      </c>
      <c r="I223" s="53"/>
      <c r="J223" s="53"/>
      <c r="K223" s="53"/>
      <c r="L223" s="53">
        <v>9000</v>
      </c>
      <c r="M223" s="53"/>
      <c r="N223" s="53"/>
      <c r="O223" s="53"/>
      <c r="P223" s="53"/>
      <c r="Q223" s="53"/>
      <c r="R223" s="53">
        <v>9150</v>
      </c>
    </row>
    <row r="224" spans="1:18" s="203" customFormat="1" hidden="1" x14ac:dyDescent="0.25">
      <c r="A224" s="56" t="s">
        <v>218</v>
      </c>
      <c r="B224" s="53">
        <v>84965.8</v>
      </c>
      <c r="C224" s="53">
        <v>22445.7</v>
      </c>
      <c r="D224" s="53"/>
      <c r="E224" s="966" t="s">
        <v>563</v>
      </c>
      <c r="F224" s="53"/>
      <c r="G224" s="53"/>
      <c r="H224" s="53">
        <f>SUM(B224:F224)</f>
        <v>107411.5</v>
      </c>
      <c r="I224" s="53"/>
      <c r="J224" s="53"/>
      <c r="K224" s="53">
        <v>1484.2</v>
      </c>
      <c r="L224" s="53">
        <f>R224-H224-K224-P224</f>
        <v>170071.90000000002</v>
      </c>
      <c r="M224" s="53"/>
      <c r="N224" s="53"/>
      <c r="O224" s="53"/>
      <c r="P224" s="53">
        <v>4877.3</v>
      </c>
      <c r="Q224" s="53"/>
      <c r="R224" s="53">
        <v>283844.90000000002</v>
      </c>
    </row>
    <row r="225" spans="1:18" s="203" customFormat="1" hidden="1" x14ac:dyDescent="0.25">
      <c r="A225" s="56" t="s">
        <v>219</v>
      </c>
      <c r="B225" s="53">
        <v>10573.9</v>
      </c>
      <c r="C225" s="53">
        <f>R225-B225</f>
        <v>1725.8999999999996</v>
      </c>
      <c r="D225" s="53"/>
      <c r="E225" s="53"/>
      <c r="F225" s="53"/>
      <c r="G225" s="53"/>
      <c r="H225" s="53">
        <f t="shared" si="6"/>
        <v>12299.8</v>
      </c>
      <c r="I225" s="53"/>
      <c r="J225" s="53"/>
      <c r="K225" s="53"/>
      <c r="L225" s="53"/>
      <c r="M225" s="53"/>
      <c r="N225" s="53"/>
      <c r="O225" s="53"/>
      <c r="P225" s="53"/>
      <c r="Q225" s="53"/>
      <c r="R225" s="53">
        <v>12299.8</v>
      </c>
    </row>
    <row r="226" spans="1:18" s="203" customFormat="1" hidden="1" x14ac:dyDescent="0.25">
      <c r="A226" s="56" t="s">
        <v>220</v>
      </c>
      <c r="B226" s="53">
        <v>2969.3</v>
      </c>
      <c r="C226" s="53"/>
      <c r="D226" s="53"/>
      <c r="E226" s="53"/>
      <c r="F226" s="53"/>
      <c r="G226" s="53"/>
      <c r="H226" s="53">
        <f t="shared" si="6"/>
        <v>2969.3</v>
      </c>
      <c r="I226" s="53"/>
      <c r="J226" s="53"/>
      <c r="K226" s="53"/>
      <c r="L226" s="53"/>
      <c r="M226" s="53"/>
      <c r="N226" s="53"/>
      <c r="O226" s="53"/>
      <c r="P226" s="53">
        <f>R226-H226</f>
        <v>1169.8999999999996</v>
      </c>
      <c r="Q226" s="53"/>
      <c r="R226" s="53">
        <v>4139.2</v>
      </c>
    </row>
    <row r="227" spans="1:18" s="203" customFormat="1" hidden="1" x14ac:dyDescent="0.25">
      <c r="A227" s="57" t="s">
        <v>221</v>
      </c>
      <c r="B227" s="53">
        <v>2000</v>
      </c>
      <c r="C227" s="53">
        <v>400</v>
      </c>
      <c r="D227" s="53"/>
      <c r="E227" s="53"/>
      <c r="F227" s="53"/>
      <c r="G227" s="53"/>
      <c r="H227" s="53">
        <f>SUM(B227:F227)</f>
        <v>2400</v>
      </c>
      <c r="I227" s="53"/>
      <c r="J227" s="53">
        <v>0</v>
      </c>
      <c r="K227" s="53">
        <v>0</v>
      </c>
      <c r="L227" s="53">
        <v>0</v>
      </c>
      <c r="M227" s="53">
        <v>0</v>
      </c>
      <c r="N227" s="53">
        <v>0</v>
      </c>
      <c r="O227" s="53">
        <v>0</v>
      </c>
      <c r="P227" s="53">
        <v>0</v>
      </c>
      <c r="Q227" s="53"/>
      <c r="R227" s="53">
        <f>SUM(J227:Q227)+H227</f>
        <v>2400</v>
      </c>
    </row>
    <row r="228" spans="1:18" s="203" customFormat="1" hidden="1" x14ac:dyDescent="0.25">
      <c r="A228" s="56" t="s">
        <v>222</v>
      </c>
      <c r="B228" s="53">
        <v>36028</v>
      </c>
      <c r="C228" s="53">
        <v>21423</v>
      </c>
      <c r="D228" s="53"/>
      <c r="E228" s="53"/>
      <c r="F228" s="53"/>
      <c r="G228" s="53"/>
      <c r="H228" s="53">
        <f t="shared" si="6"/>
        <v>57451</v>
      </c>
      <c r="I228" s="53"/>
      <c r="J228" s="53"/>
      <c r="K228" s="53"/>
      <c r="L228" s="53">
        <f>R228-M228-H228</f>
        <v>27782.570000000007</v>
      </c>
      <c r="M228" s="53">
        <v>5849.5</v>
      </c>
      <c r="N228" s="53"/>
      <c r="O228" s="53"/>
      <c r="P228" s="53"/>
      <c r="Q228" s="53"/>
      <c r="R228" s="53">
        <v>91083.07</v>
      </c>
    </row>
    <row r="229" spans="1:18" s="203" customFormat="1" hidden="1" x14ac:dyDescent="0.25">
      <c r="A229" s="56" t="s">
        <v>223</v>
      </c>
      <c r="B229" s="53">
        <v>23187.5</v>
      </c>
      <c r="C229" s="53">
        <f>2574.8+4398.3</f>
        <v>6973.1</v>
      </c>
      <c r="D229" s="53"/>
      <c r="E229" s="53"/>
      <c r="F229" s="53"/>
      <c r="G229" s="53"/>
      <c r="H229" s="53">
        <f t="shared" si="6"/>
        <v>30160.6</v>
      </c>
      <c r="I229" s="53"/>
      <c r="J229" s="53"/>
      <c r="K229" s="53"/>
      <c r="L229" s="53">
        <f>R229-H229</f>
        <v>21441.599999999999</v>
      </c>
      <c r="M229" s="53">
        <v>0</v>
      </c>
      <c r="N229" s="53"/>
      <c r="O229" s="53"/>
      <c r="P229" s="53"/>
      <c r="Q229" s="53"/>
      <c r="R229" s="53">
        <v>51602.2</v>
      </c>
    </row>
    <row r="230" spans="1:18" s="203" customFormat="1" hidden="1" x14ac:dyDescent="0.25">
      <c r="A230" s="57" t="s">
        <v>224</v>
      </c>
      <c r="B230" s="53">
        <f>R230-SUM(J230:P230)-SUM(C230:F230)</f>
        <v>19980.8</v>
      </c>
      <c r="C230" s="53"/>
      <c r="D230" s="53"/>
      <c r="E230" s="53"/>
      <c r="F230" s="53"/>
      <c r="G230" s="53"/>
      <c r="H230" s="53">
        <f t="shared" si="6"/>
        <v>19980.8</v>
      </c>
      <c r="I230" s="53"/>
      <c r="J230" s="53"/>
      <c r="K230" s="53"/>
      <c r="L230" s="53">
        <v>12772.8</v>
      </c>
      <c r="M230" s="53"/>
      <c r="N230" s="53"/>
      <c r="O230" s="53"/>
      <c r="P230" s="53"/>
      <c r="Q230" s="53"/>
      <c r="R230" s="53">
        <v>32753.599999999999</v>
      </c>
    </row>
    <row r="231" spans="1:18" s="203" customFormat="1" hidden="1" x14ac:dyDescent="0.25">
      <c r="A231" s="57" t="s">
        <v>225</v>
      </c>
      <c r="B231" s="53">
        <v>48512.1</v>
      </c>
      <c r="C231" s="53">
        <v>34340</v>
      </c>
      <c r="D231" s="53"/>
      <c r="E231" s="53"/>
      <c r="F231" s="53"/>
      <c r="G231" s="53"/>
      <c r="H231" s="53">
        <f t="shared" si="6"/>
        <v>82852.100000000006</v>
      </c>
      <c r="I231" s="53"/>
      <c r="J231" s="53"/>
      <c r="K231" s="53">
        <v>0</v>
      </c>
      <c r="L231" s="53">
        <f>R231-H231-P231-O231</f>
        <v>15342.599999999991</v>
      </c>
      <c r="M231" s="53"/>
      <c r="N231" s="53"/>
      <c r="O231" s="53">
        <v>36852.800000000003</v>
      </c>
      <c r="P231" s="53">
        <f>3100+1525.5</f>
        <v>4625.5</v>
      </c>
      <c r="Q231" s="53"/>
      <c r="R231" s="58">
        <v>139673</v>
      </c>
    </row>
    <row r="232" spans="1:18" s="203" customFormat="1" hidden="1" x14ac:dyDescent="0.25">
      <c r="A232" s="56" t="s">
        <v>226</v>
      </c>
      <c r="B232" s="53">
        <v>7794</v>
      </c>
      <c r="C232" s="53">
        <v>13911.2</v>
      </c>
      <c r="D232" s="53"/>
      <c r="E232" s="53">
        <v>700</v>
      </c>
      <c r="F232" s="53"/>
      <c r="G232" s="53"/>
      <c r="H232" s="53">
        <f t="shared" si="6"/>
        <v>22405.200000000001</v>
      </c>
      <c r="I232" s="53"/>
      <c r="J232" s="53"/>
      <c r="K232" s="53">
        <v>4353.1000000000004</v>
      </c>
      <c r="L232" s="53">
        <v>0</v>
      </c>
      <c r="M232" s="53"/>
      <c r="N232" s="53"/>
      <c r="O232" s="53"/>
      <c r="P232" s="53"/>
      <c r="Q232" s="53"/>
      <c r="R232" s="53">
        <f>K232+H232</f>
        <v>26758.300000000003</v>
      </c>
    </row>
    <row r="233" spans="1:18" s="203" customFormat="1" hidden="1" x14ac:dyDescent="0.25">
      <c r="A233" s="56" t="s">
        <v>227</v>
      </c>
      <c r="B233" s="53">
        <v>4000</v>
      </c>
      <c r="C233" s="53"/>
      <c r="D233" s="53"/>
      <c r="E233" s="53"/>
      <c r="F233" s="53"/>
      <c r="G233" s="53"/>
      <c r="H233" s="53">
        <f t="shared" si="6"/>
        <v>4000</v>
      </c>
      <c r="I233" s="53"/>
      <c r="J233" s="53"/>
      <c r="K233" s="53"/>
      <c r="L233" s="53"/>
      <c r="M233" s="53"/>
      <c r="N233" s="53">
        <v>6100</v>
      </c>
      <c r="O233" s="53"/>
      <c r="P233" s="53">
        <f>11148.3-N233</f>
        <v>5048.2999999999993</v>
      </c>
      <c r="Q233" s="53"/>
      <c r="R233" s="53">
        <f>H233+SUM(J233:P233)</f>
        <v>15148.3</v>
      </c>
    </row>
    <row r="234" spans="1:18" s="203" customFormat="1" hidden="1" x14ac:dyDescent="0.25">
      <c r="A234" s="59" t="s">
        <v>228</v>
      </c>
      <c r="B234" s="53">
        <v>7000</v>
      </c>
      <c r="C234" s="53"/>
      <c r="D234" s="53">
        <v>27000</v>
      </c>
      <c r="E234" s="53"/>
      <c r="F234" s="53"/>
      <c r="G234" s="53"/>
      <c r="H234" s="53">
        <f t="shared" si="6"/>
        <v>34000</v>
      </c>
      <c r="I234" s="53"/>
      <c r="J234" s="53"/>
      <c r="K234" s="53"/>
      <c r="L234" s="53">
        <v>14159.4</v>
      </c>
      <c r="M234" s="53"/>
      <c r="N234" s="53"/>
      <c r="O234" s="53"/>
      <c r="P234" s="53"/>
      <c r="Q234" s="53"/>
      <c r="R234" s="53">
        <f>48159.4-2000</f>
        <v>46159.4</v>
      </c>
    </row>
    <row r="235" spans="1:18" s="203" customFormat="1" hidden="1" x14ac:dyDescent="0.25">
      <c r="A235" s="49" t="s">
        <v>229</v>
      </c>
      <c r="B235" s="53">
        <v>18646</v>
      </c>
      <c r="C235" s="53">
        <v>99.7</v>
      </c>
      <c r="D235" s="53"/>
      <c r="E235" s="53"/>
      <c r="F235" s="53"/>
      <c r="G235" s="53"/>
      <c r="H235" s="53">
        <f t="shared" si="6"/>
        <v>18745.7</v>
      </c>
      <c r="I235" s="53"/>
      <c r="J235" s="53"/>
      <c r="K235" s="53"/>
      <c r="L235" s="53">
        <f>R235-P235-M235-C235-B235</f>
        <v>5228.2999999999993</v>
      </c>
      <c r="M235" s="58">
        <v>1423.8</v>
      </c>
      <c r="N235" s="53"/>
      <c r="O235" s="53"/>
      <c r="P235" s="53">
        <f>125</f>
        <v>125</v>
      </c>
      <c r="Q235" s="53"/>
      <c r="R235" s="53">
        <v>25522.799999999999</v>
      </c>
    </row>
    <row r="236" spans="1:18" s="203" customFormat="1" hidden="1" x14ac:dyDescent="0.25">
      <c r="A236" s="44"/>
      <c r="B236" s="54"/>
      <c r="C236" s="54"/>
      <c r="D236" s="54"/>
      <c r="E236" s="54"/>
      <c r="F236" s="54"/>
      <c r="G236" s="54"/>
      <c r="H236" s="54"/>
      <c r="I236" s="54"/>
      <c r="J236" s="54"/>
      <c r="K236" s="54"/>
      <c r="L236" s="54"/>
      <c r="M236" s="54"/>
      <c r="N236" s="54"/>
      <c r="O236" s="54"/>
      <c r="P236" s="54"/>
      <c r="Q236" s="54"/>
      <c r="R236" s="54"/>
    </row>
    <row r="237" spans="1:18" s="203" customFormat="1" ht="15.75" hidden="1" thickBot="1" x14ac:dyDescent="0.3">
      <c r="A237" s="44" t="s">
        <v>230</v>
      </c>
      <c r="B237" s="249">
        <f t="shared" ref="B237:H237" si="7">SUM(B212:B235)</f>
        <v>378218.39999999997</v>
      </c>
      <c r="C237" s="249">
        <f t="shared" si="7"/>
        <v>152744.30000000002</v>
      </c>
      <c r="D237" s="250">
        <f t="shared" si="7"/>
        <v>27000</v>
      </c>
      <c r="E237" s="250">
        <f t="shared" si="7"/>
        <v>700</v>
      </c>
      <c r="F237" s="250">
        <f t="shared" si="7"/>
        <v>207.1</v>
      </c>
      <c r="G237" s="250">
        <f t="shared" si="7"/>
        <v>3770</v>
      </c>
      <c r="H237" s="250">
        <f t="shared" si="7"/>
        <v>562639.80000000005</v>
      </c>
      <c r="I237" s="54"/>
      <c r="J237" s="250">
        <f t="shared" ref="J237:P237" si="8">SUM(J212:J235)</f>
        <v>6686.5</v>
      </c>
      <c r="K237" s="250">
        <f t="shared" si="8"/>
        <v>6415.9000000000005</v>
      </c>
      <c r="L237" s="250">
        <f t="shared" si="8"/>
        <v>332054.67</v>
      </c>
      <c r="M237" s="250">
        <f t="shared" si="8"/>
        <v>12736.5</v>
      </c>
      <c r="N237" s="250">
        <f t="shared" si="8"/>
        <v>6100</v>
      </c>
      <c r="O237" s="250">
        <f t="shared" si="8"/>
        <v>45654.700000000004</v>
      </c>
      <c r="P237" s="250">
        <f t="shared" si="8"/>
        <v>16688.599999999999</v>
      </c>
      <c r="Q237" s="54"/>
      <c r="R237" s="251">
        <f>SUM(J237:P237)+H237</f>
        <v>988976.67</v>
      </c>
    </row>
    <row r="238" spans="1:18" s="203" customFormat="1" hidden="1" x14ac:dyDescent="0.25">
      <c r="A238" s="44"/>
      <c r="B238" s="54"/>
      <c r="C238" s="54"/>
      <c r="D238" s="54"/>
      <c r="E238" s="54"/>
      <c r="F238" s="54"/>
      <c r="G238" s="54"/>
      <c r="H238" s="54"/>
      <c r="I238" s="54"/>
      <c r="J238" s="54"/>
      <c r="K238" s="54"/>
      <c r="L238" s="54"/>
      <c r="M238" s="54"/>
      <c r="N238" s="54"/>
      <c r="O238" s="54"/>
      <c r="P238" s="54"/>
      <c r="Q238" s="54"/>
      <c r="R238" s="54"/>
    </row>
    <row r="239" spans="1:18" s="203" customFormat="1" hidden="1" x14ac:dyDescent="0.25">
      <c r="A239" s="60" t="s">
        <v>231</v>
      </c>
      <c r="B239" s="60">
        <f t="shared" ref="B239:H239" si="9">+B237/$R237</f>
        <v>0.38243409725731947</v>
      </c>
      <c r="C239" s="60">
        <f t="shared" si="9"/>
        <v>0.15444681824496428</v>
      </c>
      <c r="D239" s="60">
        <f t="shared" si="9"/>
        <v>2.7300947351973429E-2</v>
      </c>
      <c r="E239" s="60">
        <f t="shared" si="9"/>
        <v>7.078023387548666E-4</v>
      </c>
      <c r="F239" s="60">
        <f t="shared" si="9"/>
        <v>2.094083776516184E-4</v>
      </c>
      <c r="G239" s="60">
        <f t="shared" si="9"/>
        <v>3.8120211672940676E-3</v>
      </c>
      <c r="H239" s="60">
        <f t="shared" si="9"/>
        <v>0.56891109473795776</v>
      </c>
      <c r="I239" s="60"/>
      <c r="J239" s="60">
        <f t="shared" ref="J239:P239" si="10">+J237/$R237</f>
        <v>6.7610290544063084E-3</v>
      </c>
      <c r="K239" s="60">
        <f t="shared" si="10"/>
        <v>6.487412893167642E-3</v>
      </c>
      <c r="L239" s="60">
        <f t="shared" si="10"/>
        <v>0.33575581717210778</v>
      </c>
      <c r="M239" s="60">
        <f t="shared" si="10"/>
        <v>1.2878463553644798E-2</v>
      </c>
      <c r="N239" s="60">
        <f t="shared" si="10"/>
        <v>6.1679918091495523E-3</v>
      </c>
      <c r="O239" s="60">
        <f t="shared" si="10"/>
        <v>4.6163576335931163E-2</v>
      </c>
      <c r="P239" s="60">
        <f t="shared" si="10"/>
        <v>1.6874614443634951E-2</v>
      </c>
      <c r="Q239" s="60"/>
      <c r="R239" s="60">
        <f>+R237/$R237</f>
        <v>1</v>
      </c>
    </row>
    <row r="240" spans="1:18" s="203" customFormat="1" hidden="1" x14ac:dyDescent="0.25">
      <c r="A240" s="50"/>
      <c r="B240" s="50"/>
      <c r="C240" s="50"/>
      <c r="D240" s="50"/>
      <c r="E240" s="50"/>
      <c r="F240" s="50"/>
      <c r="G240" s="50"/>
      <c r="H240" s="51"/>
      <c r="I240" s="50"/>
      <c r="J240" s="50"/>
      <c r="K240" s="50"/>
      <c r="L240" s="50"/>
      <c r="M240" s="50"/>
      <c r="N240" s="50"/>
      <c r="O240" s="50"/>
      <c r="P240" s="50"/>
      <c r="Q240" s="50"/>
      <c r="R240" s="51"/>
    </row>
    <row r="241" spans="1:18" s="203" customFormat="1" ht="26.25" hidden="1" customHeight="1" x14ac:dyDescent="0.25">
      <c r="A241" s="2412" t="s">
        <v>232</v>
      </c>
      <c r="B241" s="2412"/>
      <c r="C241" s="2412"/>
      <c r="D241" s="2412"/>
      <c r="E241" s="2412"/>
      <c r="F241" s="2412"/>
      <c r="G241" s="2412"/>
      <c r="H241" s="2412"/>
      <c r="I241" s="50"/>
      <c r="J241" s="50"/>
      <c r="K241" s="50"/>
      <c r="L241" s="50"/>
      <c r="M241" s="50"/>
      <c r="N241" s="50"/>
      <c r="O241" s="50"/>
      <c r="P241" s="50"/>
      <c r="Q241" s="50"/>
      <c r="R241" s="51"/>
    </row>
    <row r="242" spans="1:18" s="203" customFormat="1" hidden="1" x14ac:dyDescent="0.25">
      <c r="A242" s="50"/>
      <c r="B242" s="50"/>
      <c r="C242" s="50"/>
      <c r="D242" s="50"/>
      <c r="E242" s="50"/>
      <c r="F242" s="50"/>
      <c r="G242" s="50"/>
      <c r="H242" s="51"/>
      <c r="I242" s="50"/>
      <c r="J242" s="50"/>
      <c r="K242" s="50"/>
      <c r="L242" s="50"/>
      <c r="M242" s="50"/>
      <c r="N242" s="50"/>
      <c r="O242" s="50"/>
      <c r="P242" s="50"/>
      <c r="Q242" s="50"/>
      <c r="R242" s="51"/>
    </row>
    <row r="243" spans="1:18" s="203" customFormat="1" hidden="1" x14ac:dyDescent="0.25">
      <c r="A243" s="2406" t="s">
        <v>259</v>
      </c>
      <c r="B243" s="2407"/>
      <c r="C243" s="2407"/>
      <c r="D243" s="2407"/>
      <c r="E243" s="2407"/>
      <c r="F243" s="2407"/>
      <c r="G243" s="2407"/>
      <c r="H243" s="2407"/>
      <c r="I243" s="2407"/>
      <c r="J243" s="2407"/>
      <c r="K243" s="2407"/>
      <c r="L243" s="2407"/>
      <c r="M243" s="2407"/>
      <c r="N243" s="2407"/>
      <c r="O243" s="2407"/>
      <c r="P243" s="2407"/>
      <c r="Q243" s="2407"/>
      <c r="R243" s="2408"/>
    </row>
    <row r="244" spans="1:18" s="203" customFormat="1" ht="15.75" hidden="1" thickBot="1" x14ac:dyDescent="0.3">
      <c r="A244" s="2409"/>
      <c r="B244" s="2410"/>
      <c r="C244" s="2410"/>
      <c r="D244" s="2410"/>
      <c r="E244" s="2410"/>
      <c r="F244" s="2410"/>
      <c r="G244" s="2410"/>
      <c r="H244" s="2410"/>
      <c r="I244" s="2410"/>
      <c r="J244" s="2410"/>
      <c r="K244" s="2410"/>
      <c r="L244" s="2410"/>
      <c r="M244" s="2410"/>
      <c r="N244" s="2410"/>
      <c r="O244" s="2410"/>
      <c r="P244" s="2410"/>
      <c r="Q244" s="2410"/>
      <c r="R244" s="2411"/>
    </row>
    <row r="245" spans="1:18" s="203" customFormat="1" ht="20.25" hidden="1" x14ac:dyDescent="0.3">
      <c r="A245" s="45"/>
      <c r="B245" s="46"/>
      <c r="C245" s="46"/>
      <c r="D245" s="46"/>
      <c r="E245" s="46"/>
      <c r="F245" s="46"/>
      <c r="G245" s="46"/>
      <c r="H245" s="46"/>
      <c r="I245" s="45"/>
      <c r="J245" s="45"/>
      <c r="K245" s="45"/>
      <c r="L245" s="45"/>
      <c r="M245" s="45"/>
      <c r="N245" s="45"/>
      <c r="O245" s="45"/>
      <c r="P245" s="45"/>
      <c r="Q245" s="45"/>
      <c r="R245" s="45"/>
    </row>
    <row r="246" spans="1:18" s="203" customFormat="1" ht="21" hidden="1" thickBot="1" x14ac:dyDescent="0.35">
      <c r="A246" s="47"/>
      <c r="B246" s="197" t="s">
        <v>189</v>
      </c>
      <c r="C246" s="198"/>
      <c r="D246" s="198"/>
      <c r="E246" s="198"/>
      <c r="F246" s="198"/>
      <c r="G246" s="198"/>
      <c r="H246" s="199"/>
      <c r="I246" s="48"/>
      <c r="J246" s="202" t="s">
        <v>190</v>
      </c>
      <c r="K246" s="198"/>
      <c r="L246" s="198"/>
      <c r="M246" s="198"/>
      <c r="N246" s="198"/>
      <c r="O246" s="198"/>
      <c r="P246" s="199"/>
      <c r="Q246" s="49"/>
      <c r="R246" s="200" t="s">
        <v>191</v>
      </c>
    </row>
    <row r="247" spans="1:18" s="203" customFormat="1" ht="128.25" hidden="1" x14ac:dyDescent="0.25">
      <c r="A247" s="50"/>
      <c r="B247" s="553" t="s">
        <v>192</v>
      </c>
      <c r="C247" s="553" t="s">
        <v>193</v>
      </c>
      <c r="D247" s="553" t="s">
        <v>194</v>
      </c>
      <c r="E247" s="553" t="s">
        <v>195</v>
      </c>
      <c r="F247" s="553" t="s">
        <v>196</v>
      </c>
      <c r="G247" s="553" t="s">
        <v>197</v>
      </c>
      <c r="H247" s="553" t="s">
        <v>198</v>
      </c>
      <c r="I247" s="553"/>
      <c r="J247" s="553" t="s">
        <v>199</v>
      </c>
      <c r="K247" s="553" t="s">
        <v>200</v>
      </c>
      <c r="L247" s="553" t="s">
        <v>201</v>
      </c>
      <c r="M247" s="553" t="s">
        <v>202</v>
      </c>
      <c r="N247" s="553" t="s">
        <v>203</v>
      </c>
      <c r="O247" s="553" t="s">
        <v>204</v>
      </c>
      <c r="P247" s="553" t="s">
        <v>123</v>
      </c>
      <c r="Q247" s="553"/>
      <c r="R247" s="553" t="s">
        <v>205</v>
      </c>
    </row>
    <row r="248" spans="1:18" s="203" customFormat="1" hidden="1" x14ac:dyDescent="0.25">
      <c r="A248" s="50"/>
      <c r="B248" s="50"/>
      <c r="C248" s="50"/>
      <c r="D248" s="50"/>
      <c r="E248" s="50"/>
      <c r="F248" s="50"/>
      <c r="G248" s="50"/>
      <c r="H248" s="51"/>
      <c r="I248" s="50"/>
      <c r="J248" s="50"/>
      <c r="K248" s="50"/>
      <c r="L248" s="50"/>
      <c r="M248" s="50"/>
      <c r="N248" s="50"/>
      <c r="O248" s="50"/>
      <c r="P248" s="50"/>
      <c r="Q248" s="50"/>
      <c r="R248" s="51"/>
    </row>
    <row r="249" spans="1:18" hidden="1" x14ac:dyDescent="0.25">
      <c r="A249" s="52" t="s">
        <v>206</v>
      </c>
      <c r="B249" s="53">
        <v>1643.2</v>
      </c>
      <c r="C249" s="53">
        <f>539.4+0.3</f>
        <v>539.69999999999993</v>
      </c>
      <c r="D249" s="53"/>
      <c r="E249" s="53">
        <v>1</v>
      </c>
      <c r="F249" s="53"/>
      <c r="G249" s="53"/>
      <c r="H249" s="53">
        <f>SUM(B249:F249)</f>
        <v>2183.9</v>
      </c>
      <c r="I249" s="50"/>
      <c r="J249" s="53">
        <f>873.2*J275/(SUM($J$275:$P$275))</f>
        <v>12.252366863796716</v>
      </c>
      <c r="K249" s="53">
        <f t="shared" ref="K249:P249" si="11">873.2*K275/(SUM($J$275:$P$275))</f>
        <v>16.788694791908352</v>
      </c>
      <c r="L249" s="53">
        <f t="shared" si="11"/>
        <v>648.6893143750948</v>
      </c>
      <c r="M249" s="53">
        <f t="shared" si="11"/>
        <v>25.358559545559402</v>
      </c>
      <c r="N249" s="53">
        <f>873.2*N275/(SUM($J$275:$P$275))</f>
        <v>13.673766053012308</v>
      </c>
      <c r="O249" s="53">
        <f t="shared" si="11"/>
        <v>121.72319292361789</v>
      </c>
      <c r="P249" s="53">
        <f t="shared" si="11"/>
        <v>34.714105447010574</v>
      </c>
      <c r="Q249" s="50"/>
      <c r="R249" s="54">
        <f>SUM(J249:P249)+H249</f>
        <v>3057.1000000000004</v>
      </c>
    </row>
    <row r="250" spans="1:18" hidden="1" x14ac:dyDescent="0.25">
      <c r="A250" s="52"/>
      <c r="B250" s="53"/>
      <c r="C250" s="53"/>
      <c r="D250" s="53"/>
      <c r="E250" s="53"/>
      <c r="F250" s="53"/>
      <c r="G250" s="53"/>
      <c r="H250" s="53"/>
      <c r="I250" s="50"/>
      <c r="J250" s="53"/>
      <c r="K250" s="53"/>
      <c r="L250" s="53"/>
      <c r="M250" s="53"/>
      <c r="N250" s="53"/>
      <c r="O250" s="53"/>
      <c r="P250" s="53"/>
      <c r="Q250" s="50"/>
      <c r="R250" s="54"/>
    </row>
    <row r="251" spans="1:18" hidden="1" x14ac:dyDescent="0.25">
      <c r="A251" s="55" t="s">
        <v>207</v>
      </c>
      <c r="B251" s="53">
        <v>54354.6</v>
      </c>
      <c r="C251" s="53">
        <v>20572</v>
      </c>
      <c r="D251" s="53">
        <v>0</v>
      </c>
      <c r="E251" s="53">
        <v>0</v>
      </c>
      <c r="F251" s="53">
        <v>0</v>
      </c>
      <c r="G251" s="53"/>
      <c r="H251" s="53">
        <f>SUM(B251:F251)</f>
        <v>74926.600000000006</v>
      </c>
      <c r="I251" s="53"/>
      <c r="J251" s="53">
        <v>1500</v>
      </c>
      <c r="K251" s="53">
        <v>722.5</v>
      </c>
      <c r="L251" s="53">
        <f>15282.3+4072.9</f>
        <v>19355.2</v>
      </c>
      <c r="M251" s="53">
        <v>0</v>
      </c>
      <c r="N251" s="53">
        <v>0</v>
      </c>
      <c r="O251" s="53">
        <f>8801.9</f>
        <v>8801.9</v>
      </c>
      <c r="P251" s="53">
        <f>492.6+200</f>
        <v>692.6</v>
      </c>
      <c r="Q251" s="53"/>
      <c r="R251" s="53">
        <f>H251+SUM(J251:P251)</f>
        <v>105998.8</v>
      </c>
    </row>
    <row r="252" spans="1:18" hidden="1" x14ac:dyDescent="0.25">
      <c r="A252" s="55" t="s">
        <v>208</v>
      </c>
      <c r="B252" s="53">
        <v>38077</v>
      </c>
      <c r="C252" s="53">
        <v>31000</v>
      </c>
      <c r="D252" s="53">
        <v>0</v>
      </c>
      <c r="E252" s="53">
        <v>0</v>
      </c>
      <c r="F252" s="53">
        <f>207.1</f>
        <v>207.1</v>
      </c>
      <c r="G252" s="53">
        <v>0</v>
      </c>
      <c r="H252" s="53">
        <f>SUM(B252:G252)</f>
        <v>69284.100000000006</v>
      </c>
      <c r="I252" s="53"/>
      <c r="J252" s="53">
        <v>3965.9</v>
      </c>
      <c r="K252" s="53">
        <v>0</v>
      </c>
      <c r="L252" s="53">
        <f>9673.8+975.6-2688.039-207.1</f>
        <v>7754.2609999999986</v>
      </c>
      <c r="M252" s="53">
        <v>5463.2</v>
      </c>
      <c r="N252" s="53">
        <v>0</v>
      </c>
      <c r="O252" s="53">
        <v>4500</v>
      </c>
      <c r="P252" s="53">
        <v>0</v>
      </c>
      <c r="Q252" s="53"/>
      <c r="R252" s="53">
        <f>H252+SUM(J252:P252)</f>
        <v>90967.46100000001</v>
      </c>
    </row>
    <row r="253" spans="1:18" hidden="1" x14ac:dyDescent="0.25">
      <c r="A253" s="55" t="s">
        <v>209</v>
      </c>
      <c r="B253" s="53">
        <v>1298</v>
      </c>
      <c r="C253" s="53">
        <v>1322</v>
      </c>
      <c r="D253" s="53">
        <v>0</v>
      </c>
      <c r="E253" s="53">
        <v>0</v>
      </c>
      <c r="F253" s="53">
        <v>0</v>
      </c>
      <c r="G253" s="53"/>
      <c r="H253" s="53">
        <f>SUM(B253:F253)</f>
        <v>2620</v>
      </c>
      <c r="I253" s="53"/>
      <c r="J253" s="53">
        <v>0</v>
      </c>
      <c r="K253" s="53">
        <v>0</v>
      </c>
      <c r="L253" s="53">
        <f>372+47.3</f>
        <v>419.3</v>
      </c>
      <c r="M253" s="53">
        <v>0</v>
      </c>
      <c r="N253" s="53">
        <v>0</v>
      </c>
      <c r="O253" s="53">
        <v>0</v>
      </c>
      <c r="P253" s="53">
        <v>0</v>
      </c>
      <c r="Q253" s="53"/>
      <c r="R253" s="53">
        <f>-L253+C253+B253</f>
        <v>2200.6999999999998</v>
      </c>
    </row>
    <row r="254" spans="1:18" hidden="1" x14ac:dyDescent="0.25">
      <c r="A254" s="55" t="s">
        <v>210</v>
      </c>
      <c r="B254" s="53">
        <v>0</v>
      </c>
      <c r="C254" s="53"/>
      <c r="D254" s="53"/>
      <c r="E254" s="53"/>
      <c r="F254" s="53"/>
      <c r="G254" s="53">
        <v>3770</v>
      </c>
      <c r="H254" s="53">
        <f>SUM(B254:G254)</f>
        <v>3770</v>
      </c>
      <c r="I254" s="53"/>
      <c r="J254" s="53"/>
      <c r="K254" s="53"/>
      <c r="L254" s="53"/>
      <c r="M254" s="53"/>
      <c r="N254" s="53"/>
      <c r="O254" s="53"/>
      <c r="P254" s="53"/>
      <c r="Q254" s="53"/>
      <c r="R254" s="53">
        <f>B254</f>
        <v>0</v>
      </c>
    </row>
    <row r="255" spans="1:18" hidden="1" x14ac:dyDescent="0.25">
      <c r="A255" s="56" t="s">
        <v>211</v>
      </c>
      <c r="B255" s="53">
        <f>R255-SUM(J255:P255)-SUM(C255:F255)</f>
        <v>1707</v>
      </c>
      <c r="C255" s="53">
        <v>0</v>
      </c>
      <c r="D255" s="53">
        <v>0</v>
      </c>
      <c r="E255" s="53">
        <v>0</v>
      </c>
      <c r="F255" s="53">
        <v>0</v>
      </c>
      <c r="G255" s="53"/>
      <c r="H255" s="53">
        <f t="shared" ref="H255:H273" si="12">SUM(B255:F255)</f>
        <v>1707</v>
      </c>
      <c r="I255" s="53"/>
      <c r="J255" s="53">
        <v>0</v>
      </c>
      <c r="K255" s="53">
        <v>0</v>
      </c>
      <c r="L255" s="53">
        <v>0</v>
      </c>
      <c r="M255" s="53">
        <v>0</v>
      </c>
      <c r="N255" s="53">
        <v>0</v>
      </c>
      <c r="O255" s="53">
        <v>0</v>
      </c>
      <c r="P255" s="53">
        <v>0</v>
      </c>
      <c r="Q255" s="53">
        <v>0</v>
      </c>
      <c r="R255" s="53">
        <v>1707</v>
      </c>
    </row>
    <row r="256" spans="1:18" hidden="1" x14ac:dyDescent="0.25">
      <c r="A256" s="56" t="s">
        <v>212</v>
      </c>
      <c r="B256" s="53">
        <v>2178.6999999999998</v>
      </c>
      <c r="C256" s="53">
        <v>2791.3</v>
      </c>
      <c r="D256" s="53">
        <v>0</v>
      </c>
      <c r="E256" s="53">
        <v>0</v>
      </c>
      <c r="F256" s="53">
        <v>0</v>
      </c>
      <c r="G256" s="53"/>
      <c r="H256" s="53">
        <f t="shared" si="12"/>
        <v>4970</v>
      </c>
      <c r="I256" s="53"/>
      <c r="J256" s="53">
        <v>0</v>
      </c>
      <c r="K256" s="53">
        <v>0</v>
      </c>
      <c r="L256" s="53">
        <f>883.5+127.2</f>
        <v>1010.7</v>
      </c>
      <c r="M256" s="53">
        <v>0</v>
      </c>
      <c r="N256" s="53">
        <v>0</v>
      </c>
      <c r="O256" s="53">
        <v>0</v>
      </c>
      <c r="P256" s="53">
        <v>0</v>
      </c>
      <c r="Q256" s="53"/>
      <c r="R256" s="53">
        <f>L256+H256</f>
        <v>5980.7</v>
      </c>
    </row>
    <row r="257" spans="1:18" hidden="1" x14ac:dyDescent="0.25">
      <c r="A257" s="56" t="s">
        <v>213</v>
      </c>
      <c r="B257" s="53">
        <v>497.5</v>
      </c>
      <c r="C257" s="53"/>
      <c r="D257" s="53"/>
      <c r="E257" s="53"/>
      <c r="F257" s="53"/>
      <c r="G257" s="53"/>
      <c r="H257" s="53">
        <f t="shared" si="12"/>
        <v>497.5</v>
      </c>
      <c r="I257" s="53"/>
      <c r="J257" s="53"/>
      <c r="K257" s="53"/>
      <c r="L257" s="53">
        <v>96.7</v>
      </c>
      <c r="M257" s="53"/>
      <c r="N257" s="53"/>
      <c r="O257" s="53"/>
      <c r="P257" s="53"/>
      <c r="Q257" s="53"/>
      <c r="R257" s="53">
        <f>594.2</f>
        <v>594.20000000000005</v>
      </c>
    </row>
    <row r="258" spans="1:18" hidden="1" x14ac:dyDescent="0.25">
      <c r="A258" s="56" t="s">
        <v>214</v>
      </c>
      <c r="B258" s="53">
        <v>1328.5</v>
      </c>
      <c r="C258" s="53">
        <v>558</v>
      </c>
      <c r="D258" s="53">
        <v>0</v>
      </c>
      <c r="E258" s="53">
        <v>0</v>
      </c>
      <c r="F258" s="53">
        <v>0</v>
      </c>
      <c r="G258" s="53"/>
      <c r="H258" s="53">
        <f t="shared" si="12"/>
        <v>1886.5</v>
      </c>
      <c r="I258" s="53"/>
      <c r="J258" s="53">
        <v>0</v>
      </c>
      <c r="K258" s="53">
        <v>0</v>
      </c>
      <c r="L258" s="53">
        <f>R258-P258-C258-B258</f>
        <v>442.80000000000018</v>
      </c>
      <c r="M258" s="53">
        <v>0</v>
      </c>
      <c r="N258" s="53">
        <v>0</v>
      </c>
      <c r="O258" s="53">
        <v>0</v>
      </c>
      <c r="P258" s="53">
        <v>150</v>
      </c>
      <c r="Q258" s="53">
        <v>0</v>
      </c>
      <c r="R258" s="53">
        <v>2479.3000000000002</v>
      </c>
    </row>
    <row r="259" spans="1:18" hidden="1" x14ac:dyDescent="0.25">
      <c r="A259" s="56" t="s">
        <v>215</v>
      </c>
      <c r="B259" s="53">
        <f>R259-SUM(J259:P259)-SUM(C259:F259)</f>
        <v>155.9</v>
      </c>
      <c r="C259" s="53">
        <v>0</v>
      </c>
      <c r="D259" s="53">
        <v>0</v>
      </c>
      <c r="E259" s="53">
        <v>0</v>
      </c>
      <c r="F259" s="53">
        <v>0</v>
      </c>
      <c r="G259" s="53"/>
      <c r="H259" s="53">
        <f t="shared" si="12"/>
        <v>155.9</v>
      </c>
      <c r="I259" s="53"/>
      <c r="J259" s="53">
        <v>0</v>
      </c>
      <c r="K259" s="53">
        <v>0</v>
      </c>
      <c r="L259" s="53">
        <v>0</v>
      </c>
      <c r="M259" s="53">
        <v>0</v>
      </c>
      <c r="N259" s="53">
        <v>0</v>
      </c>
      <c r="O259" s="53">
        <v>0</v>
      </c>
      <c r="P259" s="53">
        <v>0</v>
      </c>
      <c r="Q259" s="53">
        <v>0</v>
      </c>
      <c r="R259" s="53">
        <v>155.9</v>
      </c>
    </row>
    <row r="260" spans="1:18" hidden="1" x14ac:dyDescent="0.25">
      <c r="A260" s="56" t="s">
        <v>216</v>
      </c>
      <c r="B260" s="53">
        <v>9531</v>
      </c>
      <c r="C260" s="53">
        <v>0</v>
      </c>
      <c r="D260" s="53">
        <v>0</v>
      </c>
      <c r="E260" s="53">
        <v>0</v>
      </c>
      <c r="F260" s="53">
        <v>0</v>
      </c>
      <c r="G260" s="53"/>
      <c r="H260" s="53">
        <f t="shared" si="12"/>
        <v>9531</v>
      </c>
      <c r="I260" s="53"/>
      <c r="J260" s="53">
        <v>0</v>
      </c>
      <c r="K260" s="53">
        <v>0</v>
      </c>
      <c r="L260" s="53">
        <v>102</v>
      </c>
      <c r="M260" s="53">
        <v>0</v>
      </c>
      <c r="N260" s="53">
        <v>0</v>
      </c>
      <c r="O260" s="53">
        <v>0</v>
      </c>
      <c r="P260" s="53">
        <v>0</v>
      </c>
      <c r="Q260" s="53"/>
      <c r="R260" s="53">
        <v>9633</v>
      </c>
    </row>
    <row r="261" spans="1:18" hidden="1" x14ac:dyDescent="0.25">
      <c r="A261" s="56" t="s">
        <v>217</v>
      </c>
      <c r="B261" s="53">
        <f>R261-SUM(J261:P261)-SUM(C261:F261)</f>
        <v>150</v>
      </c>
      <c r="C261" s="53">
        <v>0</v>
      </c>
      <c r="D261" s="53">
        <v>0</v>
      </c>
      <c r="E261" s="53">
        <v>0</v>
      </c>
      <c r="F261" s="53">
        <v>0</v>
      </c>
      <c r="G261" s="53"/>
      <c r="H261" s="53">
        <f t="shared" si="12"/>
        <v>150</v>
      </c>
      <c r="I261" s="53"/>
      <c r="J261" s="53"/>
      <c r="K261" s="53"/>
      <c r="L261" s="53">
        <v>9000</v>
      </c>
      <c r="M261" s="53"/>
      <c r="N261" s="53"/>
      <c r="O261" s="53"/>
      <c r="P261" s="53"/>
      <c r="Q261" s="53"/>
      <c r="R261" s="53">
        <v>9150</v>
      </c>
    </row>
    <row r="262" spans="1:18" hidden="1" x14ac:dyDescent="0.25">
      <c r="A262" s="56" t="s">
        <v>218</v>
      </c>
      <c r="B262" s="53">
        <v>84790.27</v>
      </c>
      <c r="C262" s="53">
        <v>22445.7</v>
      </c>
      <c r="D262" s="53"/>
      <c r="E262" s="53"/>
      <c r="F262" s="53"/>
      <c r="G262" s="53"/>
      <c r="H262" s="53">
        <f>SUM(B262:F262)</f>
        <v>107235.97</v>
      </c>
      <c r="I262" s="53"/>
      <c r="J262" s="53"/>
      <c r="K262" s="53">
        <v>1484.2</v>
      </c>
      <c r="L262" s="53">
        <f>R262-H262-K262-P262</f>
        <v>155981.44999999998</v>
      </c>
      <c r="M262" s="53"/>
      <c r="N262" s="53"/>
      <c r="O262" s="53"/>
      <c r="P262" s="53">
        <v>3800</v>
      </c>
      <c r="Q262" s="53"/>
      <c r="R262" s="53">
        <v>268501.62</v>
      </c>
    </row>
    <row r="263" spans="1:18" hidden="1" x14ac:dyDescent="0.25">
      <c r="A263" s="56" t="s">
        <v>219</v>
      </c>
      <c r="B263" s="53">
        <v>10573.9</v>
      </c>
      <c r="C263" s="53">
        <f>R263-B263</f>
        <v>1725.8999999999996</v>
      </c>
      <c r="D263" s="53"/>
      <c r="E263" s="53"/>
      <c r="F263" s="53"/>
      <c r="G263" s="53"/>
      <c r="H263" s="53">
        <f t="shared" si="12"/>
        <v>12299.8</v>
      </c>
      <c r="I263" s="53"/>
      <c r="J263" s="53"/>
      <c r="K263" s="53"/>
      <c r="L263" s="53"/>
      <c r="M263" s="53"/>
      <c r="N263" s="53"/>
      <c r="O263" s="53"/>
      <c r="P263" s="53"/>
      <c r="Q263" s="53"/>
      <c r="R263" s="53">
        <v>12299.8</v>
      </c>
    </row>
    <row r="264" spans="1:18" hidden="1" x14ac:dyDescent="0.25">
      <c r="A264" s="56" t="s">
        <v>220</v>
      </c>
      <c r="B264" s="53">
        <v>2969.3</v>
      </c>
      <c r="C264" s="53"/>
      <c r="D264" s="53"/>
      <c r="E264" s="53"/>
      <c r="F264" s="53"/>
      <c r="G264" s="53"/>
      <c r="H264" s="53">
        <f t="shared" si="12"/>
        <v>2969.3</v>
      </c>
      <c r="I264" s="53"/>
      <c r="J264" s="53"/>
      <c r="K264" s="53"/>
      <c r="L264" s="53"/>
      <c r="M264" s="53"/>
      <c r="N264" s="53"/>
      <c r="O264" s="53"/>
      <c r="P264" s="53">
        <f>R264-H264</f>
        <v>1169.8999999999996</v>
      </c>
      <c r="Q264" s="53"/>
      <c r="R264" s="53">
        <v>4139.2</v>
      </c>
    </row>
    <row r="265" spans="1:18" hidden="1" x14ac:dyDescent="0.25">
      <c r="A265" s="57" t="s">
        <v>221</v>
      </c>
      <c r="B265" s="53">
        <f>R265-SUM(J265:P265)-SUM(C265:F265)</f>
        <v>2000</v>
      </c>
      <c r="C265" s="53"/>
      <c r="D265" s="53"/>
      <c r="E265" s="53"/>
      <c r="F265" s="53"/>
      <c r="G265" s="53"/>
      <c r="H265" s="53">
        <f t="shared" si="12"/>
        <v>2000</v>
      </c>
      <c r="I265" s="53"/>
      <c r="J265" s="53"/>
      <c r="K265" s="53"/>
      <c r="L265" s="53"/>
      <c r="M265" s="53"/>
      <c r="N265" s="53"/>
      <c r="O265" s="53"/>
      <c r="P265" s="53"/>
      <c r="Q265" s="53"/>
      <c r="R265" s="53">
        <v>2000</v>
      </c>
    </row>
    <row r="266" spans="1:18" hidden="1" x14ac:dyDescent="0.25">
      <c r="A266" s="56" t="s">
        <v>222</v>
      </c>
      <c r="B266" s="53">
        <v>36028</v>
      </c>
      <c r="C266" s="53">
        <v>21423</v>
      </c>
      <c r="D266" s="53"/>
      <c r="E266" s="53"/>
      <c r="F266" s="53"/>
      <c r="G266" s="53"/>
      <c r="H266" s="53">
        <f t="shared" si="12"/>
        <v>57451</v>
      </c>
      <c r="I266" s="53"/>
      <c r="J266" s="53"/>
      <c r="K266" s="53"/>
      <c r="L266" s="53">
        <f>R266-M266-H266</f>
        <v>27687.300000000003</v>
      </c>
      <c r="M266" s="53">
        <v>5849.5</v>
      </c>
      <c r="N266" s="53"/>
      <c r="O266" s="53"/>
      <c r="P266" s="53"/>
      <c r="Q266" s="53"/>
      <c r="R266" s="53">
        <v>90987.8</v>
      </c>
    </row>
    <row r="267" spans="1:18" hidden="1" x14ac:dyDescent="0.25">
      <c r="A267" s="56" t="s">
        <v>223</v>
      </c>
      <c r="B267" s="53">
        <v>23187.5</v>
      </c>
      <c r="C267" s="53">
        <f>2574.8+4398.3</f>
        <v>6973.1</v>
      </c>
      <c r="D267" s="53"/>
      <c r="E267" s="53"/>
      <c r="F267" s="53"/>
      <c r="G267" s="53"/>
      <c r="H267" s="53">
        <f t="shared" si="12"/>
        <v>30160.6</v>
      </c>
      <c r="I267" s="53"/>
      <c r="J267" s="53"/>
      <c r="K267" s="53"/>
      <c r="L267" s="53">
        <f>R267-H267</f>
        <v>22434.9</v>
      </c>
      <c r="M267" s="53">
        <v>0</v>
      </c>
      <c r="N267" s="53"/>
      <c r="O267" s="53"/>
      <c r="P267" s="53"/>
      <c r="Q267" s="53"/>
      <c r="R267" s="53">
        <v>52595.5</v>
      </c>
    </row>
    <row r="268" spans="1:18" hidden="1" x14ac:dyDescent="0.25">
      <c r="A268" s="57" t="s">
        <v>224</v>
      </c>
      <c r="B268" s="53">
        <f>R268-SUM(J268:P268)-SUM(C268:F268)</f>
        <v>19980.8</v>
      </c>
      <c r="C268" s="53"/>
      <c r="D268" s="53"/>
      <c r="E268" s="53"/>
      <c r="F268" s="53"/>
      <c r="G268" s="53"/>
      <c r="H268" s="53">
        <f t="shared" si="12"/>
        <v>19980.8</v>
      </c>
      <c r="I268" s="53"/>
      <c r="J268" s="53"/>
      <c r="K268" s="53"/>
      <c r="L268" s="53">
        <v>12772.8</v>
      </c>
      <c r="M268" s="53"/>
      <c r="N268" s="53"/>
      <c r="O268" s="53"/>
      <c r="P268" s="53"/>
      <c r="Q268" s="53"/>
      <c r="R268" s="53">
        <v>32753.599999999999</v>
      </c>
    </row>
    <row r="269" spans="1:18" hidden="1" x14ac:dyDescent="0.25">
      <c r="A269" s="57" t="s">
        <v>225</v>
      </c>
      <c r="B269" s="53">
        <v>36952.400000000001</v>
      </c>
      <c r="C269" s="53">
        <f>46340.1</f>
        <v>46340.1</v>
      </c>
      <c r="D269" s="53"/>
      <c r="E269" s="53"/>
      <c r="F269" s="53"/>
      <c r="G269" s="53"/>
      <c r="H269" s="53">
        <f t="shared" si="12"/>
        <v>83292.5</v>
      </c>
      <c r="I269" s="53"/>
      <c r="J269" s="53"/>
      <c r="K269" s="53">
        <v>0</v>
      </c>
      <c r="L269" s="53">
        <f>R269-H269-P269-O269</f>
        <v>10755</v>
      </c>
      <c r="M269" s="53"/>
      <c r="N269" s="53"/>
      <c r="O269" s="53">
        <v>41000</v>
      </c>
      <c r="P269" s="53">
        <f>3100+1525.5</f>
        <v>4625.5</v>
      </c>
      <c r="Q269" s="53"/>
      <c r="R269" s="58">
        <v>139673</v>
      </c>
    </row>
    <row r="270" spans="1:18" hidden="1" x14ac:dyDescent="0.25">
      <c r="A270" s="56" t="s">
        <v>226</v>
      </c>
      <c r="B270" s="53">
        <v>15794</v>
      </c>
      <c r="C270" s="53">
        <v>5911.2</v>
      </c>
      <c r="D270" s="53"/>
      <c r="E270" s="53">
        <v>1000</v>
      </c>
      <c r="F270" s="53"/>
      <c r="G270" s="53"/>
      <c r="H270" s="53">
        <f t="shared" si="12"/>
        <v>22705.200000000001</v>
      </c>
      <c r="I270" s="53"/>
      <c r="J270" s="53"/>
      <c r="K270" s="53">
        <f>R270-H270-L270</f>
        <v>5282.8999999999978</v>
      </c>
      <c r="L270" s="53">
        <v>1000</v>
      </c>
      <c r="M270" s="53"/>
      <c r="N270" s="53"/>
      <c r="O270" s="53"/>
      <c r="P270" s="53"/>
      <c r="Q270" s="53"/>
      <c r="R270" s="53">
        <v>28988.1</v>
      </c>
    </row>
    <row r="271" spans="1:18" hidden="1" x14ac:dyDescent="0.25">
      <c r="A271" s="56" t="s">
        <v>227</v>
      </c>
      <c r="B271" s="53">
        <v>4000</v>
      </c>
      <c r="C271" s="53"/>
      <c r="D271" s="53"/>
      <c r="E271" s="53"/>
      <c r="F271" s="53"/>
      <c r="G271" s="53"/>
      <c r="H271" s="53">
        <f t="shared" si="12"/>
        <v>4000</v>
      </c>
      <c r="I271" s="53"/>
      <c r="J271" s="53"/>
      <c r="K271" s="53"/>
      <c r="L271" s="53"/>
      <c r="M271" s="53"/>
      <c r="N271" s="53">
        <v>6100</v>
      </c>
      <c r="O271" s="53"/>
      <c r="P271" s="53">
        <f>11148.3-N271</f>
        <v>5048.2999999999993</v>
      </c>
      <c r="Q271" s="53"/>
      <c r="R271" s="53">
        <f>H271+SUM(J271:P271)</f>
        <v>15148.3</v>
      </c>
    </row>
    <row r="272" spans="1:18" hidden="1" x14ac:dyDescent="0.25">
      <c r="A272" s="59" t="s">
        <v>228</v>
      </c>
      <c r="B272" s="53">
        <v>7000</v>
      </c>
      <c r="C272" s="53"/>
      <c r="D272" s="53">
        <v>27000</v>
      </c>
      <c r="E272" s="53"/>
      <c r="F272" s="53"/>
      <c r="G272" s="53"/>
      <c r="H272" s="53">
        <f t="shared" si="12"/>
        <v>34000</v>
      </c>
      <c r="I272" s="53"/>
      <c r="J272" s="53"/>
      <c r="K272" s="53"/>
      <c r="L272" s="53">
        <v>14159.4</v>
      </c>
      <c r="M272" s="53"/>
      <c r="N272" s="53"/>
      <c r="O272" s="53"/>
      <c r="P272" s="53"/>
      <c r="Q272" s="53"/>
      <c r="R272" s="53">
        <f>48159.4-2000</f>
        <v>46159.4</v>
      </c>
    </row>
    <row r="273" spans="1:18" hidden="1" x14ac:dyDescent="0.25">
      <c r="A273" s="49" t="s">
        <v>229</v>
      </c>
      <c r="B273" s="53">
        <v>19108</v>
      </c>
      <c r="C273" s="53">
        <v>0</v>
      </c>
      <c r="D273" s="53"/>
      <c r="E273" s="53"/>
      <c r="F273" s="53"/>
      <c r="G273" s="53"/>
      <c r="H273" s="53">
        <f t="shared" si="12"/>
        <v>19108</v>
      </c>
      <c r="I273" s="53"/>
      <c r="J273" s="53"/>
      <c r="K273" s="53"/>
      <c r="L273" s="53">
        <f>R273-P273-M273-C273-B273</f>
        <v>6414.7999999999993</v>
      </c>
      <c r="M273" s="58">
        <v>0</v>
      </c>
      <c r="N273" s="53"/>
      <c r="O273" s="53"/>
      <c r="P273" s="53">
        <v>0</v>
      </c>
      <c r="Q273" s="53"/>
      <c r="R273" s="53">
        <v>25522.799999999999</v>
      </c>
    </row>
    <row r="274" spans="1:18" hidden="1" x14ac:dyDescent="0.25">
      <c r="A274" s="44"/>
      <c r="B274" s="54"/>
      <c r="C274" s="54"/>
      <c r="D274" s="54"/>
      <c r="E274" s="54"/>
      <c r="F274" s="54"/>
      <c r="G274" s="54"/>
      <c r="H274" s="54"/>
      <c r="I274" s="54"/>
      <c r="J274" s="54"/>
      <c r="K274" s="54"/>
      <c r="L274" s="54"/>
      <c r="M274" s="54"/>
      <c r="N274" s="54"/>
      <c r="O274" s="54"/>
      <c r="P274" s="54"/>
      <c r="Q274" s="54"/>
      <c r="R274" s="54"/>
    </row>
    <row r="275" spans="1:18" ht="15.75" hidden="1" thickBot="1" x14ac:dyDescent="0.3">
      <c r="A275" s="44" t="s">
        <v>230</v>
      </c>
      <c r="B275" s="249">
        <f t="shared" ref="B275:H275" si="13">SUM(B251:B273)</f>
        <v>371662.37</v>
      </c>
      <c r="C275" s="249">
        <f t="shared" si="13"/>
        <v>161062.30000000002</v>
      </c>
      <c r="D275" s="250">
        <f t="shared" si="13"/>
        <v>27000</v>
      </c>
      <c r="E275" s="250">
        <f t="shared" si="13"/>
        <v>1000</v>
      </c>
      <c r="F275" s="250">
        <f t="shared" si="13"/>
        <v>207.1</v>
      </c>
      <c r="G275" s="250">
        <f t="shared" si="13"/>
        <v>3770</v>
      </c>
      <c r="H275" s="250">
        <f t="shared" si="13"/>
        <v>564701.77</v>
      </c>
      <c r="I275" s="54"/>
      <c r="J275" s="250">
        <f t="shared" ref="J275:P275" si="14">SUM(J251:J273)</f>
        <v>5465.9</v>
      </c>
      <c r="K275" s="250">
        <f t="shared" si="14"/>
        <v>7489.5999999999976</v>
      </c>
      <c r="L275" s="250">
        <f t="shared" si="14"/>
        <v>289386.61099999998</v>
      </c>
      <c r="M275" s="250">
        <f t="shared" si="14"/>
        <v>11312.7</v>
      </c>
      <c r="N275" s="250">
        <f t="shared" si="14"/>
        <v>6100</v>
      </c>
      <c r="O275" s="250">
        <f t="shared" si="14"/>
        <v>54301.9</v>
      </c>
      <c r="P275" s="250">
        <f t="shared" si="14"/>
        <v>15486.3</v>
      </c>
      <c r="Q275" s="54"/>
      <c r="R275" s="251">
        <f>SUM(J275:P275)+H275</f>
        <v>954244.78099999996</v>
      </c>
    </row>
    <row r="276" spans="1:18" hidden="1" x14ac:dyDescent="0.25">
      <c r="A276" s="44"/>
      <c r="B276" s="54"/>
      <c r="C276" s="54"/>
      <c r="D276" s="54"/>
      <c r="E276" s="54"/>
      <c r="F276" s="54"/>
      <c r="G276" s="54"/>
      <c r="H276" s="54"/>
      <c r="I276" s="54"/>
      <c r="J276" s="54"/>
      <c r="K276" s="54"/>
      <c r="L276" s="54"/>
      <c r="M276" s="54"/>
      <c r="N276" s="54"/>
      <c r="O276" s="54"/>
      <c r="P276" s="54"/>
      <c r="Q276" s="54"/>
      <c r="R276" s="54"/>
    </row>
    <row r="277" spans="1:18" hidden="1" x14ac:dyDescent="0.25">
      <c r="A277" s="60" t="s">
        <v>231</v>
      </c>
      <c r="B277" s="60">
        <f t="shared" ref="B277:H277" si="15">+B275/$R275</f>
        <v>0.38948326194722988</v>
      </c>
      <c r="C277" s="60">
        <f t="shared" si="15"/>
        <v>0.16878509917676984</v>
      </c>
      <c r="D277" s="60">
        <f t="shared" si="15"/>
        <v>2.8294626847951292E-2</v>
      </c>
      <c r="E277" s="60">
        <f t="shared" si="15"/>
        <v>1.0479491425167146E-3</v>
      </c>
      <c r="F277" s="60">
        <f t="shared" si="15"/>
        <v>2.1703026741521158E-4</v>
      </c>
      <c r="G277" s="60">
        <f t="shared" si="15"/>
        <v>3.9507682672880141E-3</v>
      </c>
      <c r="H277" s="60">
        <f t="shared" si="15"/>
        <v>0.59177873564917094</v>
      </c>
      <c r="I277" s="60"/>
      <c r="J277" s="60">
        <f t="shared" ref="J277:P277" si="16">+J275/$R275</f>
        <v>5.7279852180821093E-3</v>
      </c>
      <c r="K277" s="60">
        <f t="shared" si="16"/>
        <v>7.8487198977931823E-3</v>
      </c>
      <c r="L277" s="60">
        <f t="shared" si="16"/>
        <v>0.30326245085326803</v>
      </c>
      <c r="M277" s="60">
        <f t="shared" si="16"/>
        <v>1.1855134264548838E-2</v>
      </c>
      <c r="N277" s="60">
        <f t="shared" si="16"/>
        <v>6.3924897693519583E-3</v>
      </c>
      <c r="O277" s="60">
        <f t="shared" si="16"/>
        <v>5.690562954202838E-2</v>
      </c>
      <c r="P277" s="60">
        <f t="shared" si="16"/>
        <v>1.6228854805756594E-2</v>
      </c>
      <c r="Q277" s="60"/>
      <c r="R277" s="60">
        <f>+R275/$R275</f>
        <v>1</v>
      </c>
    </row>
    <row r="278" spans="1:18" hidden="1" x14ac:dyDescent="0.25">
      <c r="A278" s="61"/>
      <c r="B278" s="62"/>
      <c r="C278" s="63"/>
      <c r="D278" s="63"/>
      <c r="E278" s="63"/>
      <c r="F278" s="63"/>
      <c r="G278" s="63"/>
      <c r="H278" s="64"/>
      <c r="I278" s="60"/>
      <c r="J278" s="63"/>
      <c r="K278" s="63"/>
      <c r="L278" s="63"/>
      <c r="M278" s="63"/>
      <c r="N278" s="63"/>
      <c r="O278" s="63"/>
      <c r="P278" s="63"/>
      <c r="Q278" s="60"/>
      <c r="R278" s="44"/>
    </row>
    <row r="279" spans="1:18" ht="15" hidden="1" customHeight="1" x14ac:dyDescent="0.25">
      <c r="A279" s="845" t="s">
        <v>232</v>
      </c>
      <c r="B279" s="845"/>
      <c r="C279" s="845"/>
      <c r="D279" s="845"/>
      <c r="E279" s="845"/>
      <c r="F279" s="845"/>
      <c r="G279" s="845"/>
      <c r="H279" s="845"/>
      <c r="I279" s="845"/>
      <c r="J279" s="845"/>
      <c r="K279" s="845"/>
      <c r="L279" s="845"/>
      <c r="M279" s="845"/>
      <c r="N279" s="845"/>
      <c r="O279" s="845"/>
      <c r="P279" s="845"/>
      <c r="Q279" s="845"/>
      <c r="R279" s="845"/>
    </row>
    <row r="280" spans="1:18" x14ac:dyDescent="0.25">
      <c r="A280" s="845"/>
      <c r="B280" s="845"/>
      <c r="C280" s="845"/>
      <c r="D280" s="845"/>
      <c r="E280" s="845"/>
      <c r="F280" s="845"/>
      <c r="G280" s="845"/>
      <c r="H280" s="845"/>
      <c r="I280" s="845"/>
      <c r="J280" s="845"/>
      <c r="K280" s="845"/>
      <c r="L280" s="845"/>
      <c r="M280" s="845"/>
      <c r="N280" s="845"/>
      <c r="O280" s="845"/>
      <c r="P280" s="845"/>
      <c r="Q280" s="845"/>
      <c r="R280" s="845"/>
    </row>
    <row r="281" spans="1:18" x14ac:dyDescent="0.25">
      <c r="A281" s="907"/>
      <c r="B281" s="907"/>
      <c r="C281" s="907"/>
      <c r="D281" s="907"/>
      <c r="E281" s="907"/>
      <c r="F281" s="907"/>
      <c r="G281" s="907"/>
      <c r="H281" s="907"/>
      <c r="I281" s="907"/>
      <c r="J281" s="907"/>
      <c r="K281" s="907"/>
      <c r="L281" s="907"/>
      <c r="M281" s="907"/>
      <c r="N281" s="907"/>
      <c r="O281" s="907"/>
      <c r="P281" s="907"/>
      <c r="Q281" s="907"/>
      <c r="R281" s="907"/>
    </row>
  </sheetData>
  <sheetProtection algorithmName="SHA-512" hashValue="01NcDi36xhzNHIbzaC9hBQX0lRbBKWczxp+z/qtoXGPIuobUqX9kruyyZ/U/kf8vggk+GAUVre2tktTLerNmOA==" saltValue="1MJ/wk7klrALwMsb8Y3JrQ==" spinCount="100000" sheet="1" objects="1" scenarios="1"/>
  <mergeCells count="16">
    <mergeCell ref="B66:J66"/>
    <mergeCell ref="L66:R66"/>
    <mergeCell ref="A2:T3"/>
    <mergeCell ref="A127:R127"/>
    <mergeCell ref="A204:R205"/>
    <mergeCell ref="A128:R129"/>
    <mergeCell ref="B131:H131"/>
    <mergeCell ref="J131:P131"/>
    <mergeCell ref="A164:R164"/>
    <mergeCell ref="B5:J5"/>
    <mergeCell ref="L5:R5"/>
    <mergeCell ref="A243:R244"/>
    <mergeCell ref="A241:H241"/>
    <mergeCell ref="A166:R167"/>
    <mergeCell ref="A202:R202"/>
    <mergeCell ref="A203:R203"/>
  </mergeCells>
  <printOptions horizontalCentered="1"/>
  <pageMargins left="0.25" right="0.25" top="0.75" bottom="0.25" header="0.3" footer="0.3"/>
  <pageSetup scale="64" firstPageNumber="28" orientation="landscape" useFirstPageNumber="1" r:id="rId1"/>
  <headerFooter>
    <oddHeader>&amp;L&amp;8Semi-Annual Child Welfare Report&amp;C&amp;"-,Bold"&amp;14Arizona Department of Child Safety&amp;R&amp;8&amp;K000000July 01, 2020 through December 31, 2020</oddHeader>
    <oddFooter>&amp;CPage &amp;P</oddFooter>
  </headerFooter>
  <ignoredErrors>
    <ignoredError sqref="H177"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46"/>
  <sheetViews>
    <sheetView showGridLines="0" zoomScaleNormal="100" zoomScaleSheetLayoutView="85" workbookViewId="0">
      <selection activeCell="O5" sqref="O5"/>
    </sheetView>
  </sheetViews>
  <sheetFormatPr defaultColWidth="9.140625" defaultRowHeight="15" x14ac:dyDescent="0.25"/>
  <cols>
    <col min="1" max="1" width="16.42578125" style="203" customWidth="1"/>
    <col min="2" max="5" width="9.28515625" style="203" hidden="1" customWidth="1"/>
    <col min="6" max="8" width="9.28515625" style="203" customWidth="1"/>
    <col min="9" max="9" width="9.28515625" style="1413" customWidth="1"/>
    <col min="10" max="10" width="9.28515625" style="203" customWidth="1"/>
    <col min="11" max="13" width="9.28515625" style="1413" customWidth="1"/>
    <col min="14" max="16384" width="9.140625" style="203"/>
  </cols>
  <sheetData>
    <row r="1" spans="1:18" ht="6" customHeight="1" x14ac:dyDescent="0.25"/>
    <row r="2" spans="1:18" ht="21" customHeight="1" x14ac:dyDescent="0.35">
      <c r="A2" s="2439" t="s">
        <v>277</v>
      </c>
      <c r="B2" s="2440"/>
      <c r="C2" s="2440"/>
      <c r="D2" s="2440"/>
      <c r="E2" s="2440"/>
      <c r="F2" s="2440"/>
      <c r="G2" s="2440"/>
      <c r="H2" s="2440"/>
      <c r="I2" s="2440"/>
      <c r="J2" s="2440"/>
      <c r="K2" s="2440"/>
      <c r="L2" s="2440"/>
      <c r="M2" s="2440"/>
    </row>
    <row r="3" spans="1:18" ht="15.75" thickBot="1" x14ac:dyDescent="0.3">
      <c r="A3" s="2429" t="s">
        <v>686</v>
      </c>
      <c r="B3" s="2391"/>
      <c r="C3" s="2391"/>
      <c r="D3" s="2391"/>
      <c r="E3" s="2391"/>
      <c r="F3" s="2391"/>
      <c r="G3" s="2391"/>
      <c r="H3" s="2391"/>
      <c r="I3" s="2391"/>
      <c r="J3" s="2391"/>
      <c r="K3" s="2391"/>
      <c r="L3" s="2391"/>
      <c r="M3" s="2391"/>
    </row>
    <row r="4" spans="1:18" ht="30.95" customHeight="1" thickBot="1" x14ac:dyDescent="0.3">
      <c r="A4" s="602"/>
      <c r="B4" s="2437" t="s">
        <v>494</v>
      </c>
      <c r="C4" s="2438"/>
      <c r="D4" s="2438"/>
      <c r="E4" s="2438"/>
      <c r="F4" s="2438"/>
      <c r="G4" s="2438"/>
      <c r="H4" s="2438"/>
      <c r="I4" s="2438"/>
      <c r="J4" s="2438"/>
      <c r="K4" s="2438"/>
      <c r="L4" s="2438"/>
      <c r="M4" s="2438"/>
    </row>
    <row r="5" spans="1:18" ht="34.5" customHeight="1" thickBot="1" x14ac:dyDescent="0.3">
      <c r="A5" s="603"/>
      <c r="B5" s="1724" t="s">
        <v>402</v>
      </c>
      <c r="C5" s="1777" t="s">
        <v>403</v>
      </c>
      <c r="D5" s="1724" t="s">
        <v>404</v>
      </c>
      <c r="E5" s="240" t="s">
        <v>241</v>
      </c>
      <c r="F5" s="240" t="s">
        <v>803</v>
      </c>
      <c r="G5" s="240" t="s">
        <v>405</v>
      </c>
      <c r="H5" s="240" t="s">
        <v>406</v>
      </c>
      <c r="I5" s="240" t="s">
        <v>407</v>
      </c>
      <c r="J5" s="240" t="s">
        <v>765</v>
      </c>
      <c r="K5" s="1725" t="s">
        <v>843</v>
      </c>
      <c r="L5" s="240" t="s">
        <v>926</v>
      </c>
      <c r="M5" s="1841" t="s">
        <v>925</v>
      </c>
      <c r="Q5" s="1413"/>
      <c r="R5" s="1413"/>
    </row>
    <row r="6" spans="1:18" ht="38.25" customHeight="1" x14ac:dyDescent="0.25">
      <c r="A6" s="609" t="s">
        <v>279</v>
      </c>
      <c r="B6" s="608">
        <v>334</v>
      </c>
      <c r="C6" s="1778">
        <v>347</v>
      </c>
      <c r="D6" s="608">
        <v>374</v>
      </c>
      <c r="E6" s="604">
        <v>331</v>
      </c>
      <c r="F6" s="604" t="s">
        <v>496</v>
      </c>
      <c r="G6" s="1307" t="s">
        <v>566</v>
      </c>
      <c r="H6" s="604">
        <v>198</v>
      </c>
      <c r="I6" s="1703" t="s">
        <v>719</v>
      </c>
      <c r="J6" s="1703" t="s">
        <v>723</v>
      </c>
      <c r="K6" s="1526">
        <v>163</v>
      </c>
      <c r="L6" s="1703" t="s">
        <v>927</v>
      </c>
      <c r="M6" s="1842"/>
      <c r="Q6" s="1413"/>
      <c r="R6" s="1413"/>
    </row>
    <row r="7" spans="1:18" ht="38.25" customHeight="1" x14ac:dyDescent="0.25">
      <c r="A7" s="609" t="s">
        <v>278</v>
      </c>
      <c r="B7" s="610">
        <v>236</v>
      </c>
      <c r="C7" s="1779">
        <v>261</v>
      </c>
      <c r="D7" s="610">
        <v>316</v>
      </c>
      <c r="E7" s="606">
        <v>288</v>
      </c>
      <c r="F7" s="606" t="s">
        <v>497</v>
      </c>
      <c r="G7" s="1308">
        <v>213</v>
      </c>
      <c r="H7" s="606">
        <v>337</v>
      </c>
      <c r="I7" s="1704" t="s">
        <v>720</v>
      </c>
      <c r="J7" s="1704" t="s">
        <v>777</v>
      </c>
      <c r="K7" s="1527">
        <v>184</v>
      </c>
      <c r="L7" s="1704" t="s">
        <v>928</v>
      </c>
      <c r="M7" s="1843"/>
      <c r="Q7" s="1413"/>
      <c r="R7" s="1413"/>
    </row>
    <row r="8" spans="1:18" ht="63.75" x14ac:dyDescent="0.25">
      <c r="A8" s="609" t="s">
        <v>643</v>
      </c>
      <c r="B8" s="610">
        <v>220</v>
      </c>
      <c r="C8" s="1779">
        <v>229</v>
      </c>
      <c r="D8" s="610">
        <v>342</v>
      </c>
      <c r="E8" s="606">
        <v>340</v>
      </c>
      <c r="F8" s="606" t="s">
        <v>498</v>
      </c>
      <c r="G8" s="1308">
        <v>77</v>
      </c>
      <c r="H8" s="606">
        <v>194</v>
      </c>
      <c r="I8" s="1704" t="s">
        <v>721</v>
      </c>
      <c r="J8" s="1704" t="s">
        <v>778</v>
      </c>
      <c r="K8" s="1527">
        <v>111</v>
      </c>
      <c r="L8" s="1704" t="s">
        <v>778</v>
      </c>
      <c r="M8" s="1843"/>
      <c r="Q8" s="1413"/>
      <c r="R8" s="1413"/>
    </row>
    <row r="9" spans="1:18" ht="38.25" customHeight="1" x14ac:dyDescent="0.25">
      <c r="A9" s="609" t="s">
        <v>644</v>
      </c>
      <c r="B9" s="610">
        <v>3</v>
      </c>
      <c r="C9" s="1779">
        <v>5</v>
      </c>
      <c r="D9" s="610">
        <v>17</v>
      </c>
      <c r="E9" s="606">
        <v>4</v>
      </c>
      <c r="F9" s="606" t="s">
        <v>499</v>
      </c>
      <c r="G9" s="1308">
        <v>1</v>
      </c>
      <c r="H9" s="606">
        <v>31</v>
      </c>
      <c r="I9" s="1704" t="s">
        <v>722</v>
      </c>
      <c r="J9" s="1704" t="s">
        <v>779</v>
      </c>
      <c r="K9" s="1527">
        <v>91</v>
      </c>
      <c r="L9" s="1704" t="s">
        <v>929</v>
      </c>
      <c r="M9" s="1843"/>
      <c r="Q9" s="1413"/>
      <c r="R9" s="1413"/>
    </row>
    <row r="10" spans="1:18" ht="38.25" customHeight="1" thickBot="1" x14ac:dyDescent="0.3">
      <c r="A10" s="611" t="s">
        <v>280</v>
      </c>
      <c r="B10" s="1286">
        <v>347</v>
      </c>
      <c r="C10" s="1780">
        <v>374</v>
      </c>
      <c r="D10" s="1286">
        <v>331</v>
      </c>
      <c r="E10" s="1287">
        <v>275</v>
      </c>
      <c r="F10" s="1287" t="s">
        <v>500</v>
      </c>
      <c r="G10" s="1309" t="s">
        <v>612</v>
      </c>
      <c r="H10" s="1287">
        <v>341</v>
      </c>
      <c r="I10" s="1781" t="s">
        <v>723</v>
      </c>
      <c r="J10" s="1781" t="s">
        <v>780</v>
      </c>
      <c r="K10" s="1528">
        <v>145</v>
      </c>
      <c r="L10" s="1781" t="s">
        <v>930</v>
      </c>
      <c r="M10" s="1845"/>
      <c r="Q10" s="1413"/>
      <c r="R10" s="1413"/>
    </row>
    <row r="11" spans="1:18" ht="42.75" customHeight="1" x14ac:dyDescent="0.25">
      <c r="A11" s="2444" t="s">
        <v>501</v>
      </c>
      <c r="B11" s="2444"/>
      <c r="C11" s="2444"/>
      <c r="D11" s="2444"/>
      <c r="E11" s="2444"/>
      <c r="F11" s="2444"/>
      <c r="G11" s="2444"/>
      <c r="H11" s="2444"/>
      <c r="I11" s="2444"/>
      <c r="J11" s="2444"/>
      <c r="K11" s="2444"/>
      <c r="L11" s="2444"/>
      <c r="M11" s="2444"/>
    </row>
    <row r="12" spans="1:18" ht="15.75" thickBot="1" x14ac:dyDescent="0.3">
      <c r="A12" s="2429" t="s">
        <v>475</v>
      </c>
      <c r="B12" s="2391"/>
      <c r="C12" s="2391"/>
      <c r="D12" s="2391"/>
      <c r="E12" s="2391"/>
      <c r="F12" s="2391"/>
      <c r="G12" s="2391"/>
      <c r="H12" s="2391"/>
      <c r="I12" s="2391"/>
      <c r="J12" s="2391"/>
      <c r="K12" s="2391"/>
      <c r="L12" s="2391"/>
      <c r="M12" s="2391"/>
    </row>
    <row r="13" spans="1:18" ht="30.95" customHeight="1" thickBot="1" x14ac:dyDescent="0.3">
      <c r="A13" s="602"/>
      <c r="B13" s="2442" t="s">
        <v>281</v>
      </c>
      <c r="C13" s="2443"/>
      <c r="D13" s="2443"/>
      <c r="E13" s="2443"/>
      <c r="F13" s="2443"/>
      <c r="G13" s="2443"/>
      <c r="H13" s="2443"/>
      <c r="I13" s="2443"/>
      <c r="J13" s="2443"/>
      <c r="K13" s="2443"/>
      <c r="L13" s="2443"/>
      <c r="M13" s="2443"/>
    </row>
    <row r="14" spans="1:18" ht="38.25" customHeight="1" thickBot="1" x14ac:dyDescent="0.3">
      <c r="A14" s="603"/>
      <c r="B14" s="1690" t="s">
        <v>402</v>
      </c>
      <c r="C14" s="240" t="s">
        <v>403</v>
      </c>
      <c r="D14" s="240" t="s">
        <v>404</v>
      </c>
      <c r="E14" s="240" t="s">
        <v>241</v>
      </c>
      <c r="F14" s="240" t="s">
        <v>240</v>
      </c>
      <c r="G14" s="240" t="s">
        <v>405</v>
      </c>
      <c r="H14" s="240" t="s">
        <v>406</v>
      </c>
      <c r="I14" s="240" t="s">
        <v>407</v>
      </c>
      <c r="J14" s="240" t="s">
        <v>765</v>
      </c>
      <c r="K14" s="1691" t="s">
        <v>843</v>
      </c>
      <c r="L14" s="240" t="s">
        <v>926</v>
      </c>
      <c r="M14" s="1841" t="s">
        <v>925</v>
      </c>
    </row>
    <row r="15" spans="1:18" ht="28.7" customHeight="1" x14ac:dyDescent="0.25">
      <c r="A15" s="609" t="s">
        <v>632</v>
      </c>
      <c r="B15" s="608" t="s">
        <v>291</v>
      </c>
      <c r="C15" s="604" t="s">
        <v>291</v>
      </c>
      <c r="D15" s="604" t="s">
        <v>291</v>
      </c>
      <c r="E15" s="604">
        <v>51</v>
      </c>
      <c r="F15" s="604">
        <v>57</v>
      </c>
      <c r="G15" s="604">
        <v>58.3</v>
      </c>
      <c r="H15" s="604">
        <v>61</v>
      </c>
      <c r="I15" s="604">
        <v>60</v>
      </c>
      <c r="J15" s="1703" t="s">
        <v>781</v>
      </c>
      <c r="K15" s="1526">
        <v>59</v>
      </c>
      <c r="L15" s="1703" t="s">
        <v>923</v>
      </c>
      <c r="M15" s="1842"/>
    </row>
    <row r="16" spans="1:18" ht="28.7" customHeight="1" x14ac:dyDescent="0.25">
      <c r="A16" s="609" t="s">
        <v>633</v>
      </c>
      <c r="B16" s="610" t="s">
        <v>291</v>
      </c>
      <c r="C16" s="606" t="s">
        <v>292</v>
      </c>
      <c r="D16" s="606" t="s">
        <v>291</v>
      </c>
      <c r="E16" s="606">
        <v>78</v>
      </c>
      <c r="F16" s="606">
        <v>89</v>
      </c>
      <c r="G16" s="606">
        <v>90.6</v>
      </c>
      <c r="H16" s="606">
        <v>91</v>
      </c>
      <c r="I16" s="606">
        <v>90</v>
      </c>
      <c r="J16" s="1704" t="s">
        <v>782</v>
      </c>
      <c r="K16" s="1527">
        <v>88</v>
      </c>
      <c r="L16" s="1704" t="s">
        <v>779</v>
      </c>
      <c r="M16" s="1843"/>
    </row>
    <row r="17" spans="1:13" ht="28.7" customHeight="1" thickBot="1" x14ac:dyDescent="0.3">
      <c r="A17" s="611" t="s">
        <v>282</v>
      </c>
      <c r="B17" s="612">
        <v>4.62</v>
      </c>
      <c r="C17" s="607">
        <v>4.38</v>
      </c>
      <c r="D17" s="607">
        <v>4.26</v>
      </c>
      <c r="E17" s="607" t="s">
        <v>283</v>
      </c>
      <c r="F17" s="607" t="s">
        <v>547</v>
      </c>
      <c r="G17" s="607" t="s">
        <v>575</v>
      </c>
      <c r="H17" s="607" t="s">
        <v>645</v>
      </c>
      <c r="I17" s="607">
        <v>3.43</v>
      </c>
      <c r="J17" s="1705" t="s">
        <v>783</v>
      </c>
      <c r="K17" s="1782">
        <v>3.3</v>
      </c>
      <c r="L17" s="1705" t="s">
        <v>924</v>
      </c>
      <c r="M17" s="1844"/>
    </row>
    <row r="18" spans="1:13" ht="11.25" customHeight="1" x14ac:dyDescent="0.25">
      <c r="A18" s="2445" t="s">
        <v>640</v>
      </c>
      <c r="B18" s="2445"/>
      <c r="C18" s="2445"/>
      <c r="D18" s="2445"/>
      <c r="E18" s="2445"/>
      <c r="F18" s="2445"/>
      <c r="G18" s="2445"/>
      <c r="H18" s="2445"/>
      <c r="I18" s="2445"/>
      <c r="J18" s="2445"/>
      <c r="K18" s="2445"/>
      <c r="L18" s="2445"/>
      <c r="M18" s="2445"/>
    </row>
    <row r="19" spans="1:13" ht="11.25" customHeight="1" x14ac:dyDescent="0.25">
      <c r="A19" s="2446"/>
      <c r="B19" s="2446"/>
      <c r="C19" s="2446"/>
      <c r="D19" s="2446"/>
      <c r="E19" s="2446"/>
      <c r="F19" s="2446"/>
      <c r="G19" s="2446"/>
      <c r="H19" s="2446"/>
      <c r="I19" s="2446"/>
      <c r="J19" s="2446"/>
      <c r="K19" s="2446"/>
      <c r="L19" s="2446"/>
      <c r="M19" s="2446"/>
    </row>
    <row r="20" spans="1:13" ht="11.25" customHeight="1" x14ac:dyDescent="0.25">
      <c r="A20" s="2446"/>
      <c r="B20" s="2446"/>
      <c r="C20" s="2446"/>
      <c r="D20" s="2446"/>
      <c r="E20" s="2446"/>
      <c r="F20" s="2446"/>
      <c r="G20" s="2446"/>
      <c r="H20" s="2446"/>
      <c r="I20" s="2446"/>
      <c r="J20" s="2446"/>
      <c r="K20" s="2446"/>
      <c r="L20" s="2446"/>
      <c r="M20" s="2446"/>
    </row>
    <row r="21" spans="1:13" ht="15" customHeight="1" x14ac:dyDescent="0.25">
      <c r="A21" s="2446"/>
      <c r="B21" s="2446"/>
      <c r="C21" s="2446"/>
      <c r="D21" s="2446"/>
      <c r="E21" s="2446"/>
      <c r="F21" s="2446"/>
      <c r="G21" s="2446"/>
      <c r="H21" s="2446"/>
      <c r="I21" s="2446"/>
      <c r="J21" s="2446"/>
      <c r="K21" s="2446"/>
      <c r="L21" s="2446"/>
      <c r="M21" s="2446"/>
    </row>
    <row r="23" spans="1:13" x14ac:dyDescent="0.25">
      <c r="A23" s="2429" t="s">
        <v>284</v>
      </c>
      <c r="B23" s="2391"/>
      <c r="C23" s="2391"/>
      <c r="D23" s="2391"/>
      <c r="E23" s="2391"/>
      <c r="F23" s="2391"/>
      <c r="G23" s="2391"/>
      <c r="H23" s="2391"/>
      <c r="I23" s="2391"/>
      <c r="J23" s="2391"/>
      <c r="K23" s="2391"/>
      <c r="L23" s="2391"/>
      <c r="M23" s="2391"/>
    </row>
    <row r="24" spans="1:13" ht="30.95" customHeight="1" thickBot="1" x14ac:dyDescent="0.3">
      <c r="A24" s="603"/>
      <c r="B24" s="2437" t="s">
        <v>531</v>
      </c>
      <c r="C24" s="2438"/>
      <c r="D24" s="2438"/>
      <c r="E24" s="2438"/>
      <c r="F24" s="2438"/>
      <c r="G24" s="2438"/>
      <c r="H24" s="2438"/>
      <c r="I24" s="2438"/>
      <c r="J24" s="2438"/>
      <c r="K24" s="2438"/>
      <c r="L24" s="2438"/>
      <c r="M24" s="2438"/>
    </row>
    <row r="25" spans="1:13" ht="39" customHeight="1" thickBot="1" x14ac:dyDescent="0.3">
      <c r="A25" s="603"/>
      <c r="B25" s="1724" t="s">
        <v>402</v>
      </c>
      <c r="C25" s="1725" t="s">
        <v>403</v>
      </c>
      <c r="D25" s="1724" t="s">
        <v>404</v>
      </c>
      <c r="E25" s="1725" t="s">
        <v>241</v>
      </c>
      <c r="F25" s="1724" t="s">
        <v>240</v>
      </c>
      <c r="G25" s="1725" t="s">
        <v>405</v>
      </c>
      <c r="H25" s="778" t="s">
        <v>406</v>
      </c>
      <c r="I25" s="1725" t="s">
        <v>407</v>
      </c>
      <c r="J25" s="778" t="s">
        <v>765</v>
      </c>
      <c r="K25" s="1725" t="s">
        <v>843</v>
      </c>
      <c r="L25" s="778" t="s">
        <v>926</v>
      </c>
      <c r="M25" s="1796" t="s">
        <v>925</v>
      </c>
    </row>
    <row r="26" spans="1:13" ht="40.5" customHeight="1" thickBot="1" x14ac:dyDescent="0.3">
      <c r="A26" s="605" t="s">
        <v>285</v>
      </c>
      <c r="B26" s="2430">
        <v>2.2999999999999998</v>
      </c>
      <c r="C26" s="2431"/>
      <c r="D26" s="2430">
        <v>2.2999999999999998</v>
      </c>
      <c r="E26" s="2431"/>
      <c r="F26" s="2432">
        <v>2.5</v>
      </c>
      <c r="G26" s="2433"/>
      <c r="H26" s="2432">
        <v>3.38</v>
      </c>
      <c r="I26" s="2433"/>
      <c r="J26" s="2434">
        <v>3.38</v>
      </c>
      <c r="K26" s="2435"/>
      <c r="L26" s="2434" t="s">
        <v>931</v>
      </c>
      <c r="M26" s="2435"/>
    </row>
    <row r="27" spans="1:13" ht="39" customHeight="1" x14ac:dyDescent="0.25">
      <c r="A27" s="2102" t="s">
        <v>639</v>
      </c>
      <c r="B27" s="2102"/>
      <c r="C27" s="2102"/>
      <c r="D27" s="2102"/>
      <c r="E27" s="2102"/>
      <c r="F27" s="2102"/>
      <c r="G27" s="2102"/>
      <c r="H27" s="2102"/>
      <c r="I27" s="2102"/>
      <c r="J27" s="2102"/>
      <c r="K27" s="2102"/>
      <c r="L27" s="2102"/>
      <c r="M27" s="2102"/>
    </row>
    <row r="28" spans="1:13" ht="4.5" hidden="1" customHeight="1" x14ac:dyDescent="0.25">
      <c r="A28" s="2447"/>
      <c r="B28" s="2447"/>
      <c r="C28" s="2447"/>
      <c r="D28" s="2447"/>
      <c r="E28" s="2447"/>
      <c r="F28" s="2447"/>
      <c r="G28" s="2447"/>
      <c r="H28" s="2447"/>
      <c r="I28" s="2447"/>
      <c r="J28" s="2447"/>
      <c r="K28" s="2447"/>
      <c r="L28" s="2447"/>
      <c r="M28" s="2447"/>
    </row>
    <row r="29" spans="1:13" ht="18.75" hidden="1" customHeight="1" x14ac:dyDescent="0.25">
      <c r="A29" s="2447"/>
      <c r="B29" s="2447"/>
      <c r="C29" s="2447"/>
      <c r="D29" s="2447"/>
      <c r="E29" s="2447"/>
      <c r="F29" s="2447"/>
      <c r="G29" s="2447"/>
      <c r="H29" s="2447"/>
      <c r="I29" s="2447"/>
      <c r="J29" s="2447"/>
      <c r="K29" s="2447"/>
      <c r="L29" s="2447"/>
      <c r="M29" s="2447"/>
    </row>
    <row r="30" spans="1:13" ht="9.75" hidden="1" customHeight="1" x14ac:dyDescent="0.25">
      <c r="A30" s="2447"/>
      <c r="B30" s="2447"/>
      <c r="C30" s="2447"/>
      <c r="D30" s="2447"/>
      <c r="E30" s="2447"/>
      <c r="F30" s="2447"/>
      <c r="G30" s="2447"/>
      <c r="H30" s="2447"/>
      <c r="I30" s="2447"/>
      <c r="J30" s="2447"/>
      <c r="K30" s="2447"/>
      <c r="L30" s="2447"/>
      <c r="M30" s="2447"/>
    </row>
    <row r="31" spans="1:13" ht="14.25" customHeight="1" x14ac:dyDescent="0.25"/>
    <row r="32" spans="1:13" x14ac:dyDescent="0.25">
      <c r="A32" s="2429" t="s">
        <v>286</v>
      </c>
      <c r="B32" s="2391"/>
      <c r="C32" s="2391"/>
      <c r="D32" s="2391"/>
      <c r="E32" s="2391"/>
      <c r="F32" s="2391"/>
      <c r="G32" s="2391"/>
      <c r="H32" s="2391"/>
      <c r="I32" s="2391"/>
      <c r="J32" s="2391"/>
      <c r="K32" s="2391"/>
      <c r="L32" s="2391"/>
      <c r="M32" s="2391"/>
    </row>
    <row r="33" spans="1:17" ht="30.95" customHeight="1" thickBot="1" x14ac:dyDescent="0.3">
      <c r="A33" s="603"/>
      <c r="B33" s="2437" t="s">
        <v>525</v>
      </c>
      <c r="C33" s="2438"/>
      <c r="D33" s="2438"/>
      <c r="E33" s="2438"/>
      <c r="F33" s="2438"/>
      <c r="G33" s="2438"/>
      <c r="H33" s="2438"/>
      <c r="I33" s="2438"/>
      <c r="J33" s="2438"/>
      <c r="K33" s="2438"/>
      <c r="L33" s="2438"/>
      <c r="M33" s="2438"/>
    </row>
    <row r="34" spans="1:17" ht="42" customHeight="1" thickBot="1" x14ac:dyDescent="0.3">
      <c r="A34" s="603"/>
      <c r="B34" s="1724" t="s">
        <v>402</v>
      </c>
      <c r="C34" s="240" t="s">
        <v>403</v>
      </c>
      <c r="D34" s="240" t="s">
        <v>404</v>
      </c>
      <c r="E34" s="240" t="s">
        <v>241</v>
      </c>
      <c r="F34" s="240" t="s">
        <v>240</v>
      </c>
      <c r="G34" s="240" t="s">
        <v>405</v>
      </c>
      <c r="H34" s="240" t="s">
        <v>406</v>
      </c>
      <c r="I34" s="240" t="s">
        <v>407</v>
      </c>
      <c r="J34" s="240" t="s">
        <v>765</v>
      </c>
      <c r="K34" s="1725" t="s">
        <v>843</v>
      </c>
      <c r="L34" s="240" t="s">
        <v>926</v>
      </c>
      <c r="M34" s="1796" t="s">
        <v>925</v>
      </c>
    </row>
    <row r="35" spans="1:17" ht="15.75" hidden="1" thickBot="1" x14ac:dyDescent="0.3">
      <c r="A35" s="1003" t="s">
        <v>524</v>
      </c>
      <c r="B35" s="902"/>
      <c r="C35" s="252"/>
      <c r="D35" s="252"/>
      <c r="E35" s="252"/>
      <c r="F35" s="997">
        <v>2232</v>
      </c>
      <c r="G35" s="998"/>
      <c r="H35" s="998"/>
      <c r="I35" s="999"/>
      <c r="J35" s="998"/>
      <c r="K35" s="1783">
        <v>2081</v>
      </c>
      <c r="L35" s="1783">
        <v>1883</v>
      </c>
      <c r="M35" s="1783"/>
    </row>
    <row r="36" spans="1:17" ht="26.25" hidden="1" thickBot="1" x14ac:dyDescent="0.3">
      <c r="A36" s="1003" t="s">
        <v>532</v>
      </c>
      <c r="B36" s="903"/>
      <c r="C36" s="317"/>
      <c r="D36" s="317"/>
      <c r="E36" s="317"/>
      <c r="F36" s="1000">
        <v>1</v>
      </c>
      <c r="G36" s="1001"/>
      <c r="H36" s="1001"/>
      <c r="I36" s="1002"/>
      <c r="J36" s="1001"/>
      <c r="K36" s="1784">
        <v>23</v>
      </c>
      <c r="L36" s="1784">
        <v>11</v>
      </c>
      <c r="M36" s="1784"/>
    </row>
    <row r="37" spans="1:17" ht="51.75" thickBot="1" x14ac:dyDescent="0.3">
      <c r="A37" s="605" t="s">
        <v>293</v>
      </c>
      <c r="B37" s="613">
        <v>3.5000000000000001E-3</v>
      </c>
      <c r="C37" s="241">
        <v>4.0000000000000001E-3</v>
      </c>
      <c r="D37" s="241">
        <v>4.0000000000000001E-3</v>
      </c>
      <c r="E37" s="241">
        <v>3.0000000000000001E-3</v>
      </c>
      <c r="F37" s="241">
        <f>F36/F35</f>
        <v>4.4802867383512545E-4</v>
      </c>
      <c r="G37" s="241" t="s">
        <v>576</v>
      </c>
      <c r="H37" s="241">
        <v>6.8999999999999999E-3</v>
      </c>
      <c r="I37" s="1529">
        <v>1.3599999999999999E-2</v>
      </c>
      <c r="J37" s="1529">
        <v>5.4999999999999997E-3</v>
      </c>
      <c r="K37" s="1785">
        <f>SUM(K36/K35)</f>
        <v>1.1052378664103796E-2</v>
      </c>
      <c r="L37" s="1785">
        <f>SUM(L36/L35)</f>
        <v>5.8417419012214552E-3</v>
      </c>
      <c r="M37" s="1847"/>
      <c r="O37" s="1426"/>
    </row>
    <row r="39" spans="1:17" ht="15.75" thickBot="1" x14ac:dyDescent="0.3">
      <c r="A39" s="2429" t="s">
        <v>286</v>
      </c>
      <c r="B39" s="2391"/>
      <c r="C39" s="2391"/>
      <c r="D39" s="2391"/>
      <c r="E39" s="2391"/>
      <c r="F39" s="2391"/>
      <c r="G39" s="2391"/>
      <c r="H39" s="2391"/>
      <c r="I39" s="2391"/>
      <c r="J39" s="2391"/>
      <c r="K39" s="2391"/>
      <c r="L39" s="2391"/>
      <c r="M39" s="2391"/>
    </row>
    <row r="40" spans="1:17" ht="30.75" customHeight="1" thickBot="1" x14ac:dyDescent="0.3">
      <c r="A40" s="602"/>
      <c r="B40" s="2437" t="s">
        <v>408</v>
      </c>
      <c r="C40" s="2438"/>
      <c r="D40" s="2438"/>
      <c r="E40" s="2438"/>
      <c r="F40" s="2438"/>
      <c r="G40" s="2438"/>
      <c r="H40" s="2438"/>
      <c r="I40" s="2438"/>
      <c r="J40" s="2438"/>
      <c r="K40" s="2438"/>
      <c r="L40" s="2438"/>
      <c r="M40" s="2438"/>
      <c r="Q40" s="1095"/>
    </row>
    <row r="41" spans="1:17" ht="30.75" thickBot="1" x14ac:dyDescent="0.3">
      <c r="A41" s="603"/>
      <c r="B41" s="1288" t="s">
        <v>402</v>
      </c>
      <c r="C41" s="1289" t="s">
        <v>403</v>
      </c>
      <c r="D41" s="1289" t="s">
        <v>404</v>
      </c>
      <c r="E41" s="1289" t="s">
        <v>241</v>
      </c>
      <c r="F41" s="1289" t="s">
        <v>240</v>
      </c>
      <c r="G41" s="1289" t="s">
        <v>405</v>
      </c>
      <c r="H41" s="1289" t="s">
        <v>406</v>
      </c>
      <c r="I41" s="240" t="s">
        <v>407</v>
      </c>
      <c r="J41" s="240" t="s">
        <v>765</v>
      </c>
      <c r="K41" s="1725" t="s">
        <v>843</v>
      </c>
      <c r="L41" s="240" t="s">
        <v>926</v>
      </c>
      <c r="M41" s="1796" t="s">
        <v>925</v>
      </c>
    </row>
    <row r="42" spans="1:17" ht="15.75" thickBot="1" x14ac:dyDescent="0.3">
      <c r="A42" s="611" t="s">
        <v>524</v>
      </c>
      <c r="B42" s="902"/>
      <c r="C42" s="252"/>
      <c r="D42" s="252"/>
      <c r="E42" s="252"/>
      <c r="F42" s="1101">
        <v>37</v>
      </c>
      <c r="G42" s="1101">
        <v>49</v>
      </c>
      <c r="H42" s="1101">
        <v>44</v>
      </c>
      <c r="I42" s="1530">
        <v>38</v>
      </c>
      <c r="J42" s="1530">
        <v>31</v>
      </c>
      <c r="K42" s="1786">
        <v>18</v>
      </c>
      <c r="L42" s="1938">
        <v>43</v>
      </c>
      <c r="M42" s="1941"/>
      <c r="P42" s="629"/>
    </row>
    <row r="43" spans="1:17" ht="26.25" thickBot="1" x14ac:dyDescent="0.3">
      <c r="A43" s="611" t="s">
        <v>523</v>
      </c>
      <c r="B43" s="1290"/>
      <c r="C43" s="1291"/>
      <c r="D43" s="1291"/>
      <c r="E43" s="1291"/>
      <c r="F43" s="1292">
        <v>23</v>
      </c>
      <c r="G43" s="1292">
        <v>34</v>
      </c>
      <c r="H43" s="1292">
        <v>31</v>
      </c>
      <c r="I43" s="1531">
        <v>21</v>
      </c>
      <c r="J43" s="1531">
        <v>22</v>
      </c>
      <c r="K43" s="1787">
        <v>14</v>
      </c>
      <c r="L43" s="1939">
        <v>38</v>
      </c>
      <c r="M43" s="1942"/>
    </row>
    <row r="44" spans="1:17" ht="51.75" thickBot="1" x14ac:dyDescent="0.3">
      <c r="A44" s="605" t="s">
        <v>548</v>
      </c>
      <c r="B44" s="613">
        <v>0.95</v>
      </c>
      <c r="C44" s="241">
        <v>0.57779999999999998</v>
      </c>
      <c r="D44" s="241">
        <v>0.85719999999999996</v>
      </c>
      <c r="E44" s="241" t="s">
        <v>549</v>
      </c>
      <c r="F44" s="241">
        <f>SUM(F43/F42)</f>
        <v>0.6216216216216216</v>
      </c>
      <c r="G44" s="241">
        <f>SUM(G43/G42)</f>
        <v>0.69387755102040816</v>
      </c>
      <c r="H44" s="241">
        <v>0.70450000000000002</v>
      </c>
      <c r="I44" s="1532">
        <v>0.55259999999999998</v>
      </c>
      <c r="J44" s="1532">
        <f>SUM(J43/J42)</f>
        <v>0.70967741935483875</v>
      </c>
      <c r="K44" s="1788">
        <f>SUM(K43/K42)</f>
        <v>0.77777777777777779</v>
      </c>
      <c r="L44" s="1940">
        <f>SUM(L43/L42)</f>
        <v>0.88372093023255816</v>
      </c>
      <c r="M44" s="1943"/>
    </row>
    <row r="45" spans="1:17" x14ac:dyDescent="0.25">
      <c r="A45" s="2441" t="s">
        <v>409</v>
      </c>
      <c r="B45" s="2441"/>
      <c r="C45" s="2441"/>
      <c r="D45" s="2441"/>
      <c r="E45" s="2441"/>
      <c r="F45" s="2441"/>
      <c r="G45" s="2441"/>
      <c r="H45" s="2441"/>
      <c r="I45" s="2441"/>
      <c r="J45" s="2441"/>
      <c r="K45" s="2441"/>
      <c r="L45" s="2441"/>
      <c r="M45" s="2441"/>
    </row>
    <row r="46" spans="1:17" ht="43.5" customHeight="1" x14ac:dyDescent="0.25">
      <c r="A46" s="2436" t="s">
        <v>805</v>
      </c>
      <c r="B46" s="2436"/>
      <c r="C46" s="2436"/>
      <c r="D46" s="2436"/>
      <c r="E46" s="2436"/>
      <c r="F46" s="2436"/>
      <c r="G46" s="2436"/>
      <c r="H46" s="2436"/>
      <c r="I46" s="2436"/>
      <c r="J46" s="2436"/>
      <c r="K46" s="2436"/>
      <c r="L46" s="2436"/>
      <c r="M46" s="2436"/>
    </row>
  </sheetData>
  <sheetProtection algorithmName="SHA-512" hashValue="cUA6Gec/WcnnjjuB0ab+hWuhGsgtGEIlXuJ/teTsqAIksqfzdqs9ejjJvewQvwDPeLpwBaR/tPqcCnqt7KmZnA==" saltValue="MR1bBFChVkphkRf9EAfGhQ==" spinCount="100000" sheet="1" objects="1" scenarios="1"/>
  <mergeCells count="22">
    <mergeCell ref="A46:M46"/>
    <mergeCell ref="B4:M4"/>
    <mergeCell ref="A3:M3"/>
    <mergeCell ref="A2:M2"/>
    <mergeCell ref="A23:M23"/>
    <mergeCell ref="A45:M45"/>
    <mergeCell ref="B40:M40"/>
    <mergeCell ref="A39:M39"/>
    <mergeCell ref="B33:M33"/>
    <mergeCell ref="A32:M32"/>
    <mergeCell ref="B24:M24"/>
    <mergeCell ref="L26:M26"/>
    <mergeCell ref="B13:M13"/>
    <mergeCell ref="A11:M11"/>
    <mergeCell ref="A18:M21"/>
    <mergeCell ref="A27:M30"/>
    <mergeCell ref="A12:M12"/>
    <mergeCell ref="D26:E26"/>
    <mergeCell ref="F26:G26"/>
    <mergeCell ref="H26:I26"/>
    <mergeCell ref="B26:C26"/>
    <mergeCell ref="J26:K26"/>
  </mergeCells>
  <pageMargins left="0.7" right="0.7" top="0.83333333333333304" bottom="0.75" header="0.3" footer="0.3"/>
  <pageSetup scale="99" firstPageNumber="29" fitToHeight="0"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2448" t="s">
        <v>685</v>
      </c>
      <c r="B1" s="2449"/>
      <c r="C1" s="2449"/>
      <c r="D1" s="2449"/>
      <c r="E1" s="2449"/>
      <c r="F1" s="2449"/>
      <c r="G1" s="2449"/>
      <c r="H1" s="2449"/>
      <c r="I1" s="2449"/>
    </row>
    <row r="2" spans="1:9" ht="15" customHeight="1" x14ac:dyDescent="0.25">
      <c r="A2" s="2449"/>
      <c r="B2" s="2449"/>
      <c r="C2" s="2449"/>
      <c r="D2" s="2449"/>
      <c r="E2" s="2449"/>
      <c r="F2" s="2449"/>
      <c r="G2" s="2449"/>
      <c r="H2" s="2449"/>
      <c r="I2" s="2449"/>
    </row>
    <row r="3" spans="1:9" ht="15" customHeight="1" x14ac:dyDescent="0.25">
      <c r="A3" s="2449"/>
      <c r="B3" s="2449"/>
      <c r="C3" s="2449"/>
      <c r="D3" s="2449"/>
      <c r="E3" s="2449"/>
      <c r="F3" s="2449"/>
      <c r="G3" s="2449"/>
      <c r="H3" s="2449"/>
      <c r="I3" s="2449"/>
    </row>
    <row r="4" spans="1:9" ht="15" customHeight="1" x14ac:dyDescent="0.25">
      <c r="A4" s="2449"/>
      <c r="B4" s="2449"/>
      <c r="C4" s="2449"/>
      <c r="D4" s="2449"/>
      <c r="E4" s="2449"/>
      <c r="F4" s="2449"/>
      <c r="G4" s="2449"/>
      <c r="H4" s="2449"/>
      <c r="I4" s="2449"/>
    </row>
    <row r="5" spans="1:9" ht="15" customHeight="1" x14ac:dyDescent="0.25">
      <c r="A5" s="2449"/>
      <c r="B5" s="2449"/>
      <c r="C5" s="2449"/>
      <c r="D5" s="2449"/>
      <c r="E5" s="2449"/>
      <c r="F5" s="2449"/>
      <c r="G5" s="2449"/>
      <c r="H5" s="2449"/>
      <c r="I5" s="2449"/>
    </row>
    <row r="6" spans="1:9" ht="15" customHeight="1" x14ac:dyDescent="0.25">
      <c r="A6" s="2449"/>
      <c r="B6" s="2449"/>
      <c r="C6" s="2449"/>
      <c r="D6" s="2449"/>
      <c r="E6" s="2449"/>
      <c r="F6" s="2449"/>
      <c r="G6" s="2449"/>
      <c r="H6" s="2449"/>
      <c r="I6" s="2449"/>
    </row>
    <row r="7" spans="1:9" ht="15" customHeight="1" x14ac:dyDescent="0.25">
      <c r="A7" s="2449"/>
      <c r="B7" s="2449"/>
      <c r="C7" s="2449"/>
      <c r="D7" s="2449"/>
      <c r="E7" s="2449"/>
      <c r="F7" s="2449"/>
      <c r="G7" s="2449"/>
      <c r="H7" s="2449"/>
      <c r="I7" s="2449"/>
    </row>
    <row r="8" spans="1:9" ht="15" customHeight="1" x14ac:dyDescent="0.25">
      <c r="A8" s="2449"/>
      <c r="B8" s="2449"/>
      <c r="C8" s="2449"/>
      <c r="D8" s="2449"/>
      <c r="E8" s="2449"/>
      <c r="F8" s="2449"/>
      <c r="G8" s="2449"/>
      <c r="H8" s="2449"/>
      <c r="I8" s="2449"/>
    </row>
    <row r="9" spans="1:9" ht="15" customHeight="1" x14ac:dyDescent="0.25">
      <c r="A9" s="2449"/>
      <c r="B9" s="2449"/>
      <c r="C9" s="2449"/>
      <c r="D9" s="2449"/>
      <c r="E9" s="2449"/>
      <c r="F9" s="2449"/>
      <c r="G9" s="2449"/>
      <c r="H9" s="2449"/>
      <c r="I9" s="2449"/>
    </row>
    <row r="10" spans="1:9" ht="15" customHeight="1" x14ac:dyDescent="0.25">
      <c r="A10" s="2449"/>
      <c r="B10" s="2449"/>
      <c r="C10" s="2449"/>
      <c r="D10" s="2449"/>
      <c r="E10" s="2449"/>
      <c r="F10" s="2449"/>
      <c r="G10" s="2449"/>
      <c r="H10" s="2449"/>
      <c r="I10" s="2449"/>
    </row>
    <row r="11" spans="1:9" ht="15" customHeight="1" x14ac:dyDescent="0.25">
      <c r="A11" s="2449"/>
      <c r="B11" s="2449"/>
      <c r="C11" s="2449"/>
      <c r="D11" s="2449"/>
      <c r="E11" s="2449"/>
      <c r="F11" s="2449"/>
      <c r="G11" s="2449"/>
      <c r="H11" s="2449"/>
      <c r="I11" s="2449"/>
    </row>
    <row r="12" spans="1:9" ht="15" customHeight="1" x14ac:dyDescent="0.25">
      <c r="A12" s="2449"/>
      <c r="B12" s="2449"/>
      <c r="C12" s="2449"/>
      <c r="D12" s="2449"/>
      <c r="E12" s="2449"/>
      <c r="F12" s="2449"/>
      <c r="G12" s="2449"/>
      <c r="H12" s="2449"/>
      <c r="I12" s="2449"/>
    </row>
    <row r="13" spans="1:9" ht="15" customHeight="1" x14ac:dyDescent="0.25">
      <c r="A13" s="2449"/>
      <c r="B13" s="2449"/>
      <c r="C13" s="2449"/>
      <c r="D13" s="2449"/>
      <c r="E13" s="2449"/>
      <c r="F13" s="2449"/>
      <c r="G13" s="2449"/>
      <c r="H13" s="2449"/>
      <c r="I13" s="2449"/>
    </row>
    <row r="14" spans="1:9" ht="15" customHeight="1" x14ac:dyDescent="0.25">
      <c r="A14" s="2449"/>
      <c r="B14" s="2449"/>
      <c r="C14" s="2449"/>
      <c r="D14" s="2449"/>
      <c r="E14" s="2449"/>
      <c r="F14" s="2449"/>
      <c r="G14" s="2449"/>
      <c r="H14" s="2449"/>
      <c r="I14" s="2449"/>
    </row>
    <row r="15" spans="1:9" ht="15" customHeight="1" x14ac:dyDescent="0.25">
      <c r="A15" s="2449"/>
      <c r="B15" s="2449"/>
      <c r="C15" s="2449"/>
      <c r="D15" s="2449"/>
      <c r="E15" s="2449"/>
      <c r="F15" s="2449"/>
      <c r="G15" s="2449"/>
      <c r="H15" s="2449"/>
      <c r="I15" s="2449"/>
    </row>
    <row r="16" spans="1:9" ht="15" customHeight="1" x14ac:dyDescent="0.25">
      <c r="A16" s="2449"/>
      <c r="B16" s="2449"/>
      <c r="C16" s="2449"/>
      <c r="D16" s="2449"/>
      <c r="E16" s="2449"/>
      <c r="F16" s="2449"/>
      <c r="G16" s="2449"/>
      <c r="H16" s="2449"/>
      <c r="I16" s="2449"/>
    </row>
    <row r="17" spans="1:9" ht="15" customHeight="1" x14ac:dyDescent="0.25">
      <c r="A17" s="2449"/>
      <c r="B17" s="2449"/>
      <c r="C17" s="2449"/>
      <c r="D17" s="2449"/>
      <c r="E17" s="2449"/>
      <c r="F17" s="2449"/>
      <c r="G17" s="2449"/>
      <c r="H17" s="2449"/>
      <c r="I17" s="2449"/>
    </row>
    <row r="18" spans="1:9" ht="15" customHeight="1" x14ac:dyDescent="0.25">
      <c r="A18" s="2449"/>
      <c r="B18" s="2449"/>
      <c r="C18" s="2449"/>
      <c r="D18" s="2449"/>
      <c r="E18" s="2449"/>
      <c r="F18" s="2449"/>
      <c r="G18" s="2449"/>
      <c r="H18" s="2449"/>
      <c r="I18" s="2449"/>
    </row>
    <row r="19" spans="1:9" ht="15" customHeight="1" x14ac:dyDescent="0.25">
      <c r="A19" s="2449"/>
      <c r="B19" s="2449"/>
      <c r="C19" s="2449"/>
      <c r="D19" s="2449"/>
      <c r="E19" s="2449"/>
      <c r="F19" s="2449"/>
      <c r="G19" s="2449"/>
      <c r="H19" s="2449"/>
      <c r="I19" s="2449"/>
    </row>
    <row r="20" spans="1:9" ht="8.25" customHeight="1" x14ac:dyDescent="0.25">
      <c r="A20" s="2449"/>
      <c r="B20" s="2449"/>
      <c r="C20" s="2449"/>
      <c r="D20" s="2449"/>
      <c r="E20" s="2449"/>
      <c r="F20" s="2449"/>
      <c r="G20" s="2449"/>
      <c r="H20" s="2449"/>
      <c r="I20" s="2449"/>
    </row>
    <row r="21" spans="1:9" ht="15" hidden="1" customHeight="1" x14ac:dyDescent="0.25">
      <c r="A21" s="2449"/>
      <c r="B21" s="2449"/>
      <c r="C21" s="2449"/>
      <c r="D21" s="2449"/>
      <c r="E21" s="2449"/>
      <c r="F21" s="2449"/>
      <c r="G21" s="2449"/>
      <c r="H21" s="2449"/>
      <c r="I21" s="2449"/>
    </row>
    <row r="22" spans="1:9" ht="15" hidden="1" customHeight="1" x14ac:dyDescent="0.25">
      <c r="A22" s="2449"/>
      <c r="B22" s="2449"/>
      <c r="C22" s="2449"/>
      <c r="D22" s="2449"/>
      <c r="E22" s="2449"/>
      <c r="F22" s="2449"/>
      <c r="G22" s="2449"/>
      <c r="H22" s="2449"/>
      <c r="I22" s="2449"/>
    </row>
    <row r="23" spans="1:9" ht="15" hidden="1" customHeight="1" x14ac:dyDescent="0.25">
      <c r="A23" s="2449"/>
      <c r="B23" s="2449"/>
      <c r="C23" s="2449"/>
      <c r="D23" s="2449"/>
      <c r="E23" s="2449"/>
      <c r="F23" s="2449"/>
      <c r="G23" s="2449"/>
      <c r="H23" s="2449"/>
      <c r="I23" s="2449"/>
    </row>
    <row r="24" spans="1:9" ht="15" hidden="1" customHeight="1" x14ac:dyDescent="0.25">
      <c r="A24" s="2449"/>
      <c r="B24" s="2449"/>
      <c r="C24" s="2449"/>
      <c r="D24" s="2449"/>
      <c r="E24" s="2449"/>
      <c r="F24" s="2449"/>
      <c r="G24" s="2449"/>
      <c r="H24" s="2449"/>
      <c r="I24" s="2449"/>
    </row>
    <row r="25" spans="1:9" ht="15" hidden="1" customHeight="1" x14ac:dyDescent="0.25">
      <c r="A25" s="2449"/>
      <c r="B25" s="2449"/>
      <c r="C25" s="2449"/>
      <c r="D25" s="2449"/>
      <c r="E25" s="2449"/>
      <c r="F25" s="2449"/>
      <c r="G25" s="2449"/>
      <c r="H25" s="2449"/>
      <c r="I25" s="2449"/>
    </row>
    <row r="26" spans="1:9" ht="15" hidden="1" customHeight="1" x14ac:dyDescent="0.25">
      <c r="A26" s="2449"/>
      <c r="B26" s="2449"/>
      <c r="C26" s="2449"/>
      <c r="D26" s="2449"/>
      <c r="E26" s="2449"/>
      <c r="F26" s="2449"/>
      <c r="G26" s="2449"/>
      <c r="H26" s="2449"/>
      <c r="I26" s="2449"/>
    </row>
    <row r="27" spans="1:9" ht="15" hidden="1" customHeight="1" x14ac:dyDescent="0.25">
      <c r="A27" s="2449"/>
      <c r="B27" s="2449"/>
      <c r="C27" s="2449"/>
      <c r="D27" s="2449"/>
      <c r="E27" s="2449"/>
      <c r="F27" s="2449"/>
      <c r="G27" s="2449"/>
      <c r="H27" s="2449"/>
      <c r="I27" s="2449"/>
    </row>
    <row r="28" spans="1:9" ht="15" hidden="1" customHeight="1" x14ac:dyDescent="0.25">
      <c r="A28" s="2449"/>
      <c r="B28" s="2449"/>
      <c r="C28" s="2449"/>
      <c r="D28" s="2449"/>
      <c r="E28" s="2449"/>
      <c r="F28" s="2449"/>
      <c r="G28" s="2449"/>
      <c r="H28" s="2449"/>
      <c r="I28" s="2449"/>
    </row>
    <row r="29" spans="1:9" ht="15" hidden="1" customHeight="1" x14ac:dyDescent="0.25">
      <c r="A29" s="2449"/>
      <c r="B29" s="2449"/>
      <c r="C29" s="2449"/>
      <c r="D29" s="2449"/>
      <c r="E29" s="2449"/>
      <c r="F29" s="2449"/>
      <c r="G29" s="2449"/>
      <c r="H29" s="2449"/>
      <c r="I29" s="2449"/>
    </row>
    <row r="30" spans="1:9" ht="15" hidden="1" customHeight="1" x14ac:dyDescent="0.25">
      <c r="A30" s="2449"/>
      <c r="B30" s="2449"/>
      <c r="C30" s="2449"/>
      <c r="D30" s="2449"/>
      <c r="E30" s="2449"/>
      <c r="F30" s="2449"/>
      <c r="G30" s="2449"/>
      <c r="H30" s="2449"/>
      <c r="I30" s="2449"/>
    </row>
    <row r="31" spans="1:9" ht="15" hidden="1" customHeight="1" x14ac:dyDescent="0.25">
      <c r="A31" s="2449"/>
      <c r="B31" s="2449"/>
      <c r="C31" s="2449"/>
      <c r="D31" s="2449"/>
      <c r="E31" s="2449"/>
      <c r="F31" s="2449"/>
      <c r="G31" s="2449"/>
      <c r="H31" s="2449"/>
      <c r="I31" s="2449"/>
    </row>
    <row r="32" spans="1:9" ht="15" hidden="1" customHeight="1" x14ac:dyDescent="0.25">
      <c r="A32" s="2449"/>
      <c r="B32" s="2449"/>
      <c r="C32" s="2449"/>
      <c r="D32" s="2449"/>
      <c r="E32" s="2449"/>
      <c r="F32" s="2449"/>
      <c r="G32" s="2449"/>
      <c r="H32" s="2449"/>
      <c r="I32" s="2449"/>
    </row>
    <row r="33" spans="1:9" ht="15" hidden="1" customHeight="1" x14ac:dyDescent="0.25">
      <c r="A33" s="2449"/>
      <c r="B33" s="2449"/>
      <c r="C33" s="2449"/>
      <c r="D33" s="2449"/>
      <c r="E33" s="2449"/>
      <c r="F33" s="2449"/>
      <c r="G33" s="2449"/>
      <c r="H33" s="2449"/>
      <c r="I33" s="2449"/>
    </row>
    <row r="34" spans="1:9" ht="15" hidden="1" customHeight="1" x14ac:dyDescent="0.25">
      <c r="A34" s="2449"/>
      <c r="B34" s="2449"/>
      <c r="C34" s="2449"/>
      <c r="D34" s="2449"/>
      <c r="E34" s="2449"/>
      <c r="F34" s="2449"/>
      <c r="G34" s="2449"/>
      <c r="H34" s="2449"/>
      <c r="I34" s="2449"/>
    </row>
    <row r="35" spans="1:9" ht="15" hidden="1" customHeight="1" x14ac:dyDescent="0.25">
      <c r="A35" s="2449"/>
      <c r="B35" s="2449"/>
      <c r="C35" s="2449"/>
      <c r="D35" s="2449"/>
      <c r="E35" s="2449"/>
      <c r="F35" s="2449"/>
      <c r="G35" s="2449"/>
      <c r="H35" s="2449"/>
      <c r="I35" s="2449"/>
    </row>
    <row r="36" spans="1:9" ht="15" hidden="1" customHeight="1" x14ac:dyDescent="0.25">
      <c r="A36" s="2449"/>
      <c r="B36" s="2449"/>
      <c r="C36" s="2449"/>
      <c r="D36" s="2449"/>
      <c r="E36" s="2449"/>
      <c r="F36" s="2449"/>
      <c r="G36" s="2449"/>
      <c r="H36" s="2449"/>
      <c r="I36" s="2449"/>
    </row>
    <row r="37" spans="1:9" ht="15" hidden="1" customHeight="1" x14ac:dyDescent="0.25">
      <c r="A37" s="2449"/>
      <c r="B37" s="2449"/>
      <c r="C37" s="2449"/>
      <c r="D37" s="2449"/>
      <c r="E37" s="2449"/>
      <c r="F37" s="2449"/>
      <c r="G37" s="2449"/>
      <c r="H37" s="2449"/>
      <c r="I37" s="2449"/>
    </row>
    <row r="38" spans="1:9" ht="64.5" customHeight="1" x14ac:dyDescent="0.25">
      <c r="A38" s="2449"/>
      <c r="B38" s="2449"/>
      <c r="C38" s="2449"/>
      <c r="D38" s="2449"/>
      <c r="E38" s="2449"/>
      <c r="F38" s="2449"/>
      <c r="G38" s="2449"/>
      <c r="H38" s="2449"/>
      <c r="I38" s="2449"/>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66"/>
  <sheetViews>
    <sheetView showGridLines="0" showWhiteSpace="0" topLeftCell="K1" zoomScaleNormal="100" workbookViewId="0">
      <selection activeCell="Q7" sqref="Q7"/>
    </sheetView>
  </sheetViews>
  <sheetFormatPr defaultColWidth="9.140625" defaultRowHeight="15" x14ac:dyDescent="0.25"/>
  <cols>
    <col min="1" max="9" width="9.5703125" style="203" hidden="1" customWidth="1"/>
    <col min="10" max="10" width="0" style="203" hidden="1" customWidth="1"/>
    <col min="11" max="11" width="89.140625" style="829" customWidth="1"/>
    <col min="12" max="16384" width="9.140625" style="203"/>
  </cols>
  <sheetData>
    <row r="1" spans="1:11" ht="14.45" customHeight="1" x14ac:dyDescent="0.25">
      <c r="K1" s="2450" t="s">
        <v>922</v>
      </c>
    </row>
    <row r="2" spans="1:11" ht="30.75" customHeight="1" x14ac:dyDescent="0.25">
      <c r="A2" s="2007" t="s">
        <v>476</v>
      </c>
      <c r="B2" s="2007"/>
      <c r="C2" s="2007"/>
      <c r="D2" s="2007"/>
      <c r="E2" s="2007"/>
      <c r="F2" s="2007"/>
      <c r="G2" s="2007"/>
      <c r="H2" s="2007"/>
      <c r="I2" s="2007"/>
      <c r="K2" s="2450"/>
    </row>
    <row r="3" spans="1:11" ht="30.75" customHeight="1" x14ac:dyDescent="0.25">
      <c r="A3" s="2007"/>
      <c r="B3" s="2007"/>
      <c r="C3" s="2007"/>
      <c r="D3" s="2007"/>
      <c r="E3" s="2007"/>
      <c r="F3" s="2007"/>
      <c r="G3" s="2007"/>
      <c r="H3" s="2007"/>
      <c r="I3" s="2007"/>
      <c r="K3" s="2450"/>
    </row>
    <row r="4" spans="1:11" ht="30.75" customHeight="1" x14ac:dyDescent="0.25">
      <c r="A4" s="2007"/>
      <c r="B4" s="2007"/>
      <c r="C4" s="2007"/>
      <c r="D4" s="2007"/>
      <c r="E4" s="2007"/>
      <c r="F4" s="2007"/>
      <c r="G4" s="2007"/>
      <c r="H4" s="2007"/>
      <c r="I4" s="2007"/>
      <c r="K4" s="2450"/>
    </row>
    <row r="5" spans="1:11" ht="30.75" customHeight="1" x14ac:dyDescent="0.25">
      <c r="A5" s="2007"/>
      <c r="B5" s="2007"/>
      <c r="C5" s="2007"/>
      <c r="D5" s="2007"/>
      <c r="E5" s="2007"/>
      <c r="F5" s="2007"/>
      <c r="G5" s="2007"/>
      <c r="H5" s="2007"/>
      <c r="I5" s="2007"/>
      <c r="K5" s="2450"/>
    </row>
    <row r="6" spans="1:11" ht="30.75" customHeight="1" x14ac:dyDescent="0.25">
      <c r="A6" s="2007"/>
      <c r="B6" s="2007"/>
      <c r="C6" s="2007"/>
      <c r="D6" s="2007"/>
      <c r="E6" s="2007"/>
      <c r="F6" s="2007"/>
      <c r="G6" s="2007"/>
      <c r="H6" s="2007"/>
      <c r="I6" s="2007"/>
      <c r="K6" s="2450"/>
    </row>
    <row r="7" spans="1:11" ht="30.75" customHeight="1" x14ac:dyDescent="0.25">
      <c r="A7" s="2007"/>
      <c r="B7" s="2007"/>
      <c r="C7" s="2007"/>
      <c r="D7" s="2007"/>
      <c r="E7" s="2007"/>
      <c r="F7" s="2007"/>
      <c r="G7" s="2007"/>
      <c r="H7" s="2007"/>
      <c r="I7" s="2007"/>
      <c r="K7" s="2450"/>
    </row>
    <row r="8" spans="1:11" ht="30.75" customHeight="1" x14ac:dyDescent="0.25">
      <c r="A8" s="2007"/>
      <c r="B8" s="2007"/>
      <c r="C8" s="2007"/>
      <c r="D8" s="2007"/>
      <c r="E8" s="2007"/>
      <c r="F8" s="2007"/>
      <c r="G8" s="2007"/>
      <c r="H8" s="2007"/>
      <c r="I8" s="2007"/>
      <c r="K8" s="2450"/>
    </row>
    <row r="9" spans="1:11" ht="30.75" customHeight="1" x14ac:dyDescent="0.25">
      <c r="A9" s="2007"/>
      <c r="B9" s="2007"/>
      <c r="C9" s="2007"/>
      <c r="D9" s="2007"/>
      <c r="E9" s="2007"/>
      <c r="F9" s="2007"/>
      <c r="G9" s="2007"/>
      <c r="H9" s="2007"/>
      <c r="I9" s="2007"/>
      <c r="K9" s="2450"/>
    </row>
    <row r="10" spans="1:11" ht="30.75" customHeight="1" x14ac:dyDescent="0.25">
      <c r="A10" s="2007"/>
      <c r="B10" s="2007"/>
      <c r="C10" s="2007"/>
      <c r="D10" s="2007"/>
      <c r="E10" s="2007"/>
      <c r="F10" s="2007"/>
      <c r="G10" s="2007"/>
      <c r="H10" s="2007"/>
      <c r="I10" s="2007"/>
      <c r="K10" s="2450"/>
    </row>
    <row r="11" spans="1:11" ht="30.75" customHeight="1" x14ac:dyDescent="0.25">
      <c r="A11" s="2007"/>
      <c r="B11" s="2007"/>
      <c r="C11" s="2007"/>
      <c r="D11" s="2007"/>
      <c r="E11" s="2007"/>
      <c r="F11" s="2007"/>
      <c r="G11" s="2007"/>
      <c r="H11" s="2007"/>
      <c r="I11" s="2007"/>
      <c r="K11" s="2450"/>
    </row>
    <row r="12" spans="1:11" ht="30.75" customHeight="1" x14ac:dyDescent="0.25">
      <c r="A12" s="2007"/>
      <c r="B12" s="2007"/>
      <c r="C12" s="2007"/>
      <c r="D12" s="2007"/>
      <c r="E12" s="2007"/>
      <c r="F12" s="2007"/>
      <c r="G12" s="2007"/>
      <c r="H12" s="2007"/>
      <c r="I12" s="2007"/>
      <c r="K12" s="2450"/>
    </row>
    <row r="13" spans="1:11" ht="30.75" customHeight="1" x14ac:dyDescent="0.25">
      <c r="A13" s="2007"/>
      <c r="B13" s="2007"/>
      <c r="C13" s="2007"/>
      <c r="D13" s="2007"/>
      <c r="E13" s="2007"/>
      <c r="F13" s="2007"/>
      <c r="G13" s="2007"/>
      <c r="H13" s="2007"/>
      <c r="I13" s="2007"/>
      <c r="K13" s="2450"/>
    </row>
    <row r="14" spans="1:11" ht="30.75" customHeight="1" x14ac:dyDescent="0.25">
      <c r="A14" s="2007"/>
      <c r="B14" s="2007"/>
      <c r="C14" s="2007"/>
      <c r="D14" s="2007"/>
      <c r="E14" s="2007"/>
      <c r="F14" s="2007"/>
      <c r="G14" s="2007"/>
      <c r="H14" s="2007"/>
      <c r="I14" s="2007"/>
      <c r="K14" s="2450"/>
    </row>
    <row r="15" spans="1:11" ht="30.75" customHeight="1" x14ac:dyDescent="0.25">
      <c r="A15" s="2007"/>
      <c r="B15" s="2007"/>
      <c r="C15" s="2007"/>
      <c r="D15" s="2007"/>
      <c r="E15" s="2007"/>
      <c r="F15" s="2007"/>
      <c r="G15" s="2007"/>
      <c r="H15" s="2007"/>
      <c r="I15" s="2007"/>
      <c r="K15" s="2450"/>
    </row>
    <row r="16" spans="1:11" ht="30.75" customHeight="1" x14ac:dyDescent="0.25">
      <c r="A16" s="2007"/>
      <c r="B16" s="2007"/>
      <c r="C16" s="2007"/>
      <c r="D16" s="2007"/>
      <c r="E16" s="2007"/>
      <c r="F16" s="2007"/>
      <c r="G16" s="2007"/>
      <c r="H16" s="2007"/>
      <c r="I16" s="2007"/>
      <c r="K16" s="2450"/>
    </row>
    <row r="17" spans="1:11" ht="30.75" customHeight="1" x14ac:dyDescent="0.25">
      <c r="A17" s="2007"/>
      <c r="B17" s="2007"/>
      <c r="C17" s="2007"/>
      <c r="D17" s="2007"/>
      <c r="E17" s="2007"/>
      <c r="F17" s="2007"/>
      <c r="G17" s="2007"/>
      <c r="H17" s="2007"/>
      <c r="I17" s="2007"/>
      <c r="K17" s="2450"/>
    </row>
    <row r="18" spans="1:11" ht="30.75" customHeight="1" x14ac:dyDescent="0.25">
      <c r="A18" s="2007"/>
      <c r="B18" s="2007"/>
      <c r="C18" s="2007"/>
      <c r="D18" s="2007"/>
      <c r="E18" s="2007"/>
      <c r="F18" s="2007"/>
      <c r="G18" s="2007"/>
      <c r="H18" s="2007"/>
      <c r="I18" s="2007"/>
      <c r="K18" s="2450"/>
    </row>
    <row r="19" spans="1:11" ht="30.75" customHeight="1" x14ac:dyDescent="0.25">
      <c r="A19" s="2007"/>
      <c r="B19" s="2007"/>
      <c r="C19" s="2007"/>
      <c r="D19" s="2007"/>
      <c r="E19" s="2007"/>
      <c r="F19" s="2007"/>
      <c r="G19" s="2007"/>
      <c r="H19" s="2007"/>
      <c r="I19" s="2007"/>
      <c r="K19" s="2450"/>
    </row>
    <row r="20" spans="1:11" ht="30.75" customHeight="1" x14ac:dyDescent="0.25">
      <c r="A20" s="2007"/>
      <c r="B20" s="2007"/>
      <c r="C20" s="2007"/>
      <c r="D20" s="2007"/>
      <c r="E20" s="2007"/>
      <c r="F20" s="2007"/>
      <c r="G20" s="2007"/>
      <c r="H20" s="2007"/>
      <c r="I20" s="2007"/>
      <c r="K20" s="2450"/>
    </row>
    <row r="21" spans="1:11" ht="15" customHeight="1" x14ac:dyDescent="0.25">
      <c r="A21" s="2007"/>
      <c r="B21" s="2007"/>
      <c r="C21" s="2007"/>
      <c r="D21" s="2007"/>
      <c r="E21" s="2007"/>
      <c r="F21" s="2007"/>
      <c r="G21" s="2007"/>
      <c r="H21" s="2007"/>
      <c r="I21" s="2007"/>
      <c r="K21" s="2450"/>
    </row>
    <row r="22" spans="1:11" ht="9" customHeight="1" x14ac:dyDescent="0.25">
      <c r="A22" s="2007"/>
      <c r="B22" s="2007"/>
      <c r="C22" s="2007"/>
      <c r="D22" s="2007"/>
      <c r="E22" s="2007"/>
      <c r="F22" s="2007"/>
      <c r="G22" s="2007"/>
      <c r="H22" s="2007"/>
      <c r="I22" s="2007"/>
      <c r="K22" s="2450"/>
    </row>
    <row r="23" spans="1:11" ht="30" hidden="1" customHeight="1" x14ac:dyDescent="0.25">
      <c r="A23" s="2007"/>
      <c r="B23" s="2007"/>
      <c r="C23" s="2007"/>
      <c r="D23" s="2007"/>
      <c r="E23" s="2007"/>
      <c r="F23" s="2007"/>
      <c r="G23" s="2007"/>
      <c r="H23" s="2007"/>
      <c r="I23" s="2007"/>
      <c r="K23" s="2450"/>
    </row>
    <row r="24" spans="1:11" ht="0.95" hidden="1" customHeight="1" x14ac:dyDescent="0.25">
      <c r="A24" s="2007"/>
      <c r="B24" s="2007"/>
      <c r="C24" s="2007"/>
      <c r="D24" s="2007"/>
      <c r="E24" s="2007"/>
      <c r="F24" s="2007"/>
      <c r="G24" s="2007"/>
      <c r="H24" s="2007"/>
      <c r="I24" s="2007"/>
      <c r="K24" s="2450"/>
    </row>
    <row r="25" spans="1:11" ht="5.0999999999999996" customHeight="1" x14ac:dyDescent="0.25">
      <c r="A25" s="2007"/>
      <c r="B25" s="2007"/>
      <c r="C25" s="2007"/>
      <c r="D25" s="2007"/>
      <c r="E25" s="2007"/>
      <c r="F25" s="2007"/>
      <c r="G25" s="2007"/>
      <c r="H25" s="2007"/>
      <c r="I25" s="2007"/>
      <c r="K25" s="2450"/>
    </row>
    <row r="26" spans="1:11" ht="6.95" customHeight="1" x14ac:dyDescent="0.25">
      <c r="A26" s="2007"/>
      <c r="B26" s="2007"/>
      <c r="C26" s="2007"/>
      <c r="D26" s="2007"/>
      <c r="E26" s="2007"/>
      <c r="F26" s="2007"/>
      <c r="G26" s="2007"/>
      <c r="H26" s="2007"/>
      <c r="I26" s="2007"/>
      <c r="K26" s="2450"/>
    </row>
    <row r="27" spans="1:11" ht="30.75" customHeight="1" x14ac:dyDescent="0.25">
      <c r="A27" s="2007"/>
      <c r="B27" s="2007"/>
      <c r="C27" s="2007"/>
      <c r="D27" s="2007"/>
      <c r="E27" s="2007"/>
      <c r="F27" s="2007"/>
      <c r="G27" s="2007"/>
      <c r="H27" s="2007"/>
      <c r="I27" s="2007"/>
      <c r="K27" s="2450"/>
    </row>
    <row r="28" spans="1:11" ht="30.75" customHeight="1" x14ac:dyDescent="0.25">
      <c r="A28" s="2007"/>
      <c r="B28" s="2007"/>
      <c r="C28" s="2007"/>
      <c r="D28" s="2007"/>
      <c r="E28" s="2007"/>
      <c r="F28" s="2007"/>
      <c r="G28" s="2007"/>
      <c r="H28" s="2007"/>
      <c r="I28" s="2007"/>
      <c r="K28" s="2450"/>
    </row>
    <row r="29" spans="1:11" x14ac:dyDescent="0.25">
      <c r="A29" s="2007"/>
      <c r="B29" s="2007"/>
      <c r="C29" s="2007"/>
      <c r="D29" s="2007"/>
      <c r="E29" s="2007"/>
      <c r="F29" s="2007"/>
      <c r="G29" s="2007"/>
      <c r="H29" s="2007"/>
      <c r="I29" s="2007"/>
      <c r="K29" s="2450"/>
    </row>
    <row r="30" spans="1:11" x14ac:dyDescent="0.25">
      <c r="A30" s="2007"/>
      <c r="B30" s="2007"/>
      <c r="C30" s="2007"/>
      <c r="D30" s="2007"/>
      <c r="E30" s="2007"/>
      <c r="F30" s="2007"/>
      <c r="G30" s="2007"/>
      <c r="H30" s="2007"/>
      <c r="I30" s="2007"/>
      <c r="K30" s="2450"/>
    </row>
    <row r="31" spans="1:11" x14ac:dyDescent="0.25">
      <c r="A31" s="2007"/>
      <c r="B31" s="2007"/>
      <c r="C31" s="2007"/>
      <c r="D31" s="2007"/>
      <c r="E31" s="2007"/>
      <c r="F31" s="2007"/>
      <c r="G31" s="2007"/>
      <c r="H31" s="2007"/>
      <c r="I31" s="2007"/>
      <c r="K31" s="2450"/>
    </row>
    <row r="32" spans="1:11" x14ac:dyDescent="0.25">
      <c r="A32" s="2007"/>
      <c r="B32" s="2007"/>
      <c r="C32" s="2007"/>
      <c r="D32" s="2007"/>
      <c r="E32" s="2007"/>
      <c r="F32" s="2007"/>
      <c r="G32" s="2007"/>
      <c r="H32" s="2007"/>
      <c r="I32" s="2007"/>
      <c r="K32" s="2450"/>
    </row>
    <row r="33" spans="1:11" x14ac:dyDescent="0.25">
      <c r="A33" s="2007"/>
      <c r="B33" s="2007"/>
      <c r="C33" s="2007"/>
      <c r="D33" s="2007"/>
      <c r="E33" s="2007"/>
      <c r="F33" s="2007"/>
      <c r="G33" s="2007"/>
      <c r="H33" s="2007"/>
      <c r="I33" s="2007"/>
      <c r="K33" s="2450"/>
    </row>
    <row r="34" spans="1:11" x14ac:dyDescent="0.25">
      <c r="A34" s="2007"/>
      <c r="B34" s="2007"/>
      <c r="C34" s="2007"/>
      <c r="D34" s="2007"/>
      <c r="E34" s="2007"/>
      <c r="F34" s="2007"/>
      <c r="G34" s="2007"/>
      <c r="H34" s="2007"/>
      <c r="I34" s="2007"/>
      <c r="K34" s="2450"/>
    </row>
    <row r="35" spans="1:11" x14ac:dyDescent="0.25">
      <c r="A35" s="2007"/>
      <c r="B35" s="2007"/>
      <c r="C35" s="2007"/>
      <c r="D35" s="2007"/>
      <c r="E35" s="2007"/>
      <c r="F35" s="2007"/>
      <c r="G35" s="2007"/>
      <c r="H35" s="2007"/>
      <c r="I35" s="2007"/>
      <c r="K35" s="2450"/>
    </row>
    <row r="36" spans="1:11" x14ac:dyDescent="0.25">
      <c r="A36" s="2007"/>
      <c r="B36" s="2007"/>
      <c r="C36" s="2007"/>
      <c r="D36" s="2007"/>
      <c r="E36" s="2007"/>
      <c r="F36" s="2007"/>
      <c r="G36" s="2007"/>
      <c r="H36" s="2007"/>
      <c r="I36" s="2007"/>
      <c r="K36" s="2450"/>
    </row>
    <row r="37" spans="1:11" x14ac:dyDescent="0.25">
      <c r="A37" s="2007"/>
      <c r="B37" s="2007"/>
      <c r="C37" s="2007"/>
      <c r="D37" s="2007"/>
      <c r="E37" s="2007"/>
      <c r="F37" s="2007"/>
      <c r="G37" s="2007"/>
      <c r="H37" s="2007"/>
      <c r="I37" s="2007"/>
      <c r="K37" s="2450"/>
    </row>
    <row r="38" spans="1:11" x14ac:dyDescent="0.25">
      <c r="A38" s="2007"/>
      <c r="B38" s="2007"/>
      <c r="C38" s="2007"/>
      <c r="D38" s="2007"/>
      <c r="E38" s="2007"/>
      <c r="F38" s="2007"/>
      <c r="G38" s="2007"/>
      <c r="H38" s="2007"/>
      <c r="I38" s="2007"/>
      <c r="K38" s="2450"/>
    </row>
    <row r="39" spans="1:11" x14ac:dyDescent="0.25">
      <c r="A39" s="2007"/>
      <c r="B39" s="2007"/>
      <c r="C39" s="2007"/>
      <c r="D39" s="2007"/>
      <c r="E39" s="2007"/>
      <c r="F39" s="2007"/>
      <c r="G39" s="2007"/>
      <c r="H39" s="2007"/>
      <c r="I39" s="2007"/>
      <c r="K39" s="2450"/>
    </row>
    <row r="40" spans="1:11" x14ac:dyDescent="0.25">
      <c r="A40" s="2007"/>
      <c r="B40" s="2007"/>
      <c r="C40" s="2007"/>
      <c r="D40" s="2007"/>
      <c r="E40" s="2007"/>
      <c r="F40" s="2007"/>
      <c r="G40" s="2007"/>
      <c r="H40" s="2007"/>
      <c r="I40" s="2007"/>
      <c r="K40" s="2450"/>
    </row>
    <row r="41" spans="1:11" x14ac:dyDescent="0.25">
      <c r="A41" s="2007"/>
      <c r="B41" s="2007"/>
      <c r="C41" s="2007"/>
      <c r="D41" s="2007"/>
      <c r="E41" s="2007"/>
      <c r="F41" s="2007"/>
      <c r="G41" s="2007"/>
      <c r="H41" s="2007"/>
      <c r="I41" s="2007"/>
      <c r="K41" s="2450"/>
    </row>
    <row r="42" spans="1:11" x14ac:dyDescent="0.25">
      <c r="A42" s="2007"/>
      <c r="B42" s="2007"/>
      <c r="C42" s="2007"/>
      <c r="D42" s="2007"/>
      <c r="E42" s="2007"/>
      <c r="F42" s="2007"/>
      <c r="G42" s="2007"/>
      <c r="H42" s="2007"/>
      <c r="I42" s="2007"/>
      <c r="K42" s="2450"/>
    </row>
    <row r="43" spans="1:11" x14ac:dyDescent="0.25">
      <c r="A43" s="2007"/>
      <c r="B43" s="2007"/>
      <c r="C43" s="2007"/>
      <c r="D43" s="2007"/>
      <c r="E43" s="2007"/>
      <c r="F43" s="2007"/>
      <c r="G43" s="2007"/>
      <c r="H43" s="2007"/>
      <c r="I43" s="2007"/>
      <c r="K43" s="2450"/>
    </row>
    <row r="44" spans="1:11" ht="99.75" customHeight="1" x14ac:dyDescent="0.25">
      <c r="A44" s="2007"/>
      <c r="B44" s="2007"/>
      <c r="C44" s="2007"/>
      <c r="D44" s="2007"/>
      <c r="E44" s="2007"/>
      <c r="F44" s="2007"/>
      <c r="G44" s="2007"/>
      <c r="H44" s="2007"/>
      <c r="I44" s="2007"/>
      <c r="K44" s="2450"/>
    </row>
    <row r="45" spans="1:11" x14ac:dyDescent="0.25">
      <c r="A45" s="2007"/>
      <c r="B45" s="2007"/>
      <c r="C45" s="2007"/>
      <c r="D45" s="2007"/>
      <c r="E45" s="2007"/>
      <c r="F45" s="2007"/>
      <c r="G45" s="2007"/>
      <c r="H45" s="2007"/>
      <c r="I45" s="2007"/>
      <c r="K45" s="2450"/>
    </row>
    <row r="46" spans="1:11" x14ac:dyDescent="0.25">
      <c r="A46" s="2007"/>
      <c r="B46" s="2007"/>
      <c r="C46" s="2007"/>
      <c r="D46" s="2007"/>
      <c r="E46" s="2007"/>
      <c r="F46" s="2007"/>
      <c r="G46" s="2007"/>
      <c r="H46" s="2007"/>
      <c r="I46" s="2007"/>
      <c r="K46" s="2450"/>
    </row>
    <row r="47" spans="1:11" x14ac:dyDescent="0.25">
      <c r="A47" s="2007"/>
      <c r="B47" s="2007"/>
      <c r="C47" s="2007"/>
      <c r="D47" s="2007"/>
      <c r="E47" s="2007"/>
      <c r="F47" s="2007"/>
      <c r="G47" s="2007"/>
      <c r="H47" s="2007"/>
      <c r="I47" s="2007"/>
      <c r="K47" s="2450"/>
    </row>
    <row r="48" spans="1:11" x14ac:dyDescent="0.25">
      <c r="A48" s="2007"/>
      <c r="B48" s="2007"/>
      <c r="C48" s="2007"/>
      <c r="D48" s="2007"/>
      <c r="E48" s="2007"/>
      <c r="F48" s="2007"/>
      <c r="G48" s="2007"/>
      <c r="H48" s="2007"/>
      <c r="I48" s="2007"/>
      <c r="K48" s="2450"/>
    </row>
    <row r="49" spans="1:11" x14ac:dyDescent="0.25">
      <c r="A49" s="2007"/>
      <c r="B49" s="2007"/>
      <c r="C49" s="2007"/>
      <c r="D49" s="2007"/>
      <c r="E49" s="2007"/>
      <c r="F49" s="2007"/>
      <c r="G49" s="2007"/>
      <c r="H49" s="2007"/>
      <c r="I49" s="2007"/>
      <c r="K49" s="2450"/>
    </row>
    <row r="50" spans="1:11" x14ac:dyDescent="0.25">
      <c r="A50" s="2007"/>
      <c r="B50" s="2007"/>
      <c r="C50" s="2007"/>
      <c r="D50" s="2007"/>
      <c r="E50" s="2007"/>
      <c r="F50" s="2007"/>
      <c r="G50" s="2007"/>
      <c r="H50" s="2007"/>
      <c r="I50" s="2007"/>
      <c r="K50" s="2450"/>
    </row>
    <row r="51" spans="1:11" x14ac:dyDescent="0.25">
      <c r="K51" s="2450"/>
    </row>
    <row r="52" spans="1:11" x14ac:dyDescent="0.25">
      <c r="K52" s="2450"/>
    </row>
    <row r="53" spans="1:11" x14ac:dyDescent="0.25">
      <c r="K53" s="2450"/>
    </row>
    <row r="54" spans="1:11" x14ac:dyDescent="0.25">
      <c r="K54" s="2450"/>
    </row>
    <row r="55" spans="1:11" x14ac:dyDescent="0.25">
      <c r="K55" s="2450"/>
    </row>
    <row r="56" spans="1:11" x14ac:dyDescent="0.25">
      <c r="K56" s="2450"/>
    </row>
    <row r="57" spans="1:11" x14ac:dyDescent="0.25">
      <c r="K57" s="2450"/>
    </row>
    <row r="58" spans="1:11" x14ac:dyDescent="0.25">
      <c r="K58" s="2450"/>
    </row>
    <row r="59" spans="1:11" x14ac:dyDescent="0.25">
      <c r="K59" s="2450"/>
    </row>
    <row r="60" spans="1:11" x14ac:dyDescent="0.25">
      <c r="K60" s="2450"/>
    </row>
    <row r="61" spans="1:11" x14ac:dyDescent="0.25">
      <c r="K61" s="2450"/>
    </row>
    <row r="62" spans="1:11" x14ac:dyDescent="0.25">
      <c r="K62" s="2450"/>
    </row>
    <row r="63" spans="1:11" x14ac:dyDescent="0.25">
      <c r="K63" s="2450"/>
    </row>
    <row r="64" spans="1:11" x14ac:dyDescent="0.25">
      <c r="K64" s="2450"/>
    </row>
    <row r="65" spans="11:11" x14ac:dyDescent="0.25">
      <c r="K65" s="2450"/>
    </row>
    <row r="66" spans="11:11" x14ac:dyDescent="0.25">
      <c r="K66" s="2450"/>
    </row>
  </sheetData>
  <sheetProtection algorithmName="SHA-512" hashValue="+9WknlXqaPdUvKIlZEWVY5bo2nc+g8vvNqp6VeNNq2Q8zCvF3DypIvvpPBdLmxcpPKy/EfU1rkXkrF8tmF+BUg==" saltValue="6Gao6ggaNcryInZoR8CPmw=="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56"/>
    <col min="4" max="16384" width="9.140625" style="203"/>
  </cols>
  <sheetData>
    <row r="1" spans="1:5" ht="15.75" thickBot="1" x14ac:dyDescent="0.3"/>
    <row r="2" spans="1:5" x14ac:dyDescent="0.25">
      <c r="A2" s="557" t="s">
        <v>365</v>
      </c>
      <c r="B2" s="558" t="s">
        <v>366</v>
      </c>
      <c r="C2" s="559" t="s">
        <v>367</v>
      </c>
      <c r="D2" s="560"/>
      <c r="E2" s="561"/>
    </row>
    <row r="3" spans="1:5" x14ac:dyDescent="0.25">
      <c r="A3" s="562" t="s">
        <v>368</v>
      </c>
      <c r="B3" s="563"/>
      <c r="C3" s="564"/>
      <c r="D3" s="565"/>
      <c r="E3" s="566"/>
    </row>
    <row r="4" spans="1:5" x14ac:dyDescent="0.25">
      <c r="A4" s="562" t="s">
        <v>369</v>
      </c>
      <c r="B4" s="563"/>
      <c r="C4" s="564"/>
      <c r="D4" s="565"/>
      <c r="E4" s="566"/>
    </row>
    <row r="5" spans="1:5" ht="197.25" customHeight="1" x14ac:dyDescent="0.25">
      <c r="A5" s="562" t="s">
        <v>370</v>
      </c>
      <c r="B5" s="567" t="s">
        <v>371</v>
      </c>
      <c r="C5" s="564" t="s">
        <v>313</v>
      </c>
      <c r="D5" s="565"/>
      <c r="E5" s="566"/>
    </row>
    <row r="6" spans="1:5" ht="78" customHeight="1" x14ac:dyDescent="0.25">
      <c r="A6" s="562" t="s">
        <v>372</v>
      </c>
      <c r="B6" s="567" t="s">
        <v>373</v>
      </c>
      <c r="C6" s="564" t="s">
        <v>313</v>
      </c>
      <c r="D6" s="565"/>
      <c r="E6" s="566"/>
    </row>
    <row r="7" spans="1:5" ht="30" x14ac:dyDescent="0.25">
      <c r="A7" s="562" t="s">
        <v>374</v>
      </c>
      <c r="B7" s="567" t="s">
        <v>375</v>
      </c>
      <c r="C7" s="564" t="s">
        <v>313</v>
      </c>
      <c r="D7" s="565"/>
      <c r="E7" s="566"/>
    </row>
    <row r="8" spans="1:5" ht="45" x14ac:dyDescent="0.25">
      <c r="A8" s="562" t="s">
        <v>376</v>
      </c>
      <c r="B8" s="567" t="s">
        <v>377</v>
      </c>
      <c r="C8" s="564" t="s">
        <v>313</v>
      </c>
      <c r="D8" s="565"/>
      <c r="E8" s="566"/>
    </row>
    <row r="9" spans="1:5" x14ac:dyDescent="0.25">
      <c r="A9" s="562" t="s">
        <v>349</v>
      </c>
      <c r="B9" s="563"/>
      <c r="C9" s="564"/>
      <c r="D9" s="565"/>
      <c r="E9" s="566"/>
    </row>
    <row r="10" spans="1:5" x14ac:dyDescent="0.25">
      <c r="A10" s="562" t="s">
        <v>19</v>
      </c>
      <c r="B10" s="563"/>
      <c r="C10" s="564"/>
      <c r="D10" s="565"/>
      <c r="E10" s="566"/>
    </row>
    <row r="11" spans="1:5" x14ac:dyDescent="0.25">
      <c r="A11" s="562" t="s">
        <v>17</v>
      </c>
      <c r="B11" s="563"/>
      <c r="C11" s="564"/>
      <c r="D11" s="565"/>
      <c r="E11" s="566"/>
    </row>
    <row r="12" spans="1:5" x14ac:dyDescent="0.25">
      <c r="A12" s="562" t="s">
        <v>18</v>
      </c>
      <c r="B12" s="563"/>
      <c r="C12" s="564"/>
      <c r="D12" s="565"/>
      <c r="E12" s="566"/>
    </row>
    <row r="13" spans="1:5" x14ac:dyDescent="0.25">
      <c r="A13" s="562" t="s">
        <v>16</v>
      </c>
      <c r="B13" s="563"/>
      <c r="C13" s="564"/>
      <c r="D13" s="565"/>
      <c r="E13" s="566"/>
    </row>
    <row r="14" spans="1:5" x14ac:dyDescent="0.25">
      <c r="A14" s="562"/>
      <c r="B14" s="563"/>
      <c r="C14" s="564"/>
      <c r="D14" s="565"/>
      <c r="E14" s="566"/>
    </row>
    <row r="15" spans="1:5" x14ac:dyDescent="0.25">
      <c r="A15" s="562"/>
      <c r="B15" s="563"/>
      <c r="C15" s="564"/>
      <c r="D15" s="565"/>
      <c r="E15" s="566"/>
    </row>
    <row r="16" spans="1:5" x14ac:dyDescent="0.25">
      <c r="A16" s="562"/>
      <c r="B16" s="563"/>
      <c r="C16" s="564"/>
      <c r="D16" s="565"/>
      <c r="E16" s="566"/>
    </row>
    <row r="17" spans="1:5" x14ac:dyDescent="0.25">
      <c r="A17" s="562"/>
      <c r="B17" s="563"/>
      <c r="C17" s="564"/>
      <c r="D17" s="565"/>
      <c r="E17" s="566"/>
    </row>
    <row r="18" spans="1:5" x14ac:dyDescent="0.25">
      <c r="A18" s="562"/>
      <c r="B18" s="563"/>
      <c r="C18" s="564"/>
      <c r="D18" s="565"/>
      <c r="E18" s="566"/>
    </row>
    <row r="19" spans="1:5" x14ac:dyDescent="0.25">
      <c r="A19" s="562"/>
      <c r="B19" s="563"/>
      <c r="C19" s="564"/>
      <c r="D19" s="565"/>
      <c r="E19" s="566"/>
    </row>
    <row r="20" spans="1:5" x14ac:dyDescent="0.25">
      <c r="A20" s="562"/>
      <c r="B20" s="563"/>
      <c r="C20" s="564"/>
      <c r="D20" s="565"/>
      <c r="E20" s="566"/>
    </row>
    <row r="21" spans="1:5" x14ac:dyDescent="0.25">
      <c r="A21" s="562"/>
      <c r="B21" s="563"/>
      <c r="C21" s="564"/>
      <c r="D21" s="565"/>
      <c r="E21" s="566"/>
    </row>
    <row r="22" spans="1:5" x14ac:dyDescent="0.25">
      <c r="A22" s="562"/>
      <c r="B22" s="563"/>
      <c r="C22" s="564"/>
      <c r="D22" s="565"/>
      <c r="E22" s="566"/>
    </row>
    <row r="23" spans="1:5" x14ac:dyDescent="0.25">
      <c r="A23" s="562"/>
      <c r="B23" s="563"/>
      <c r="C23" s="564"/>
      <c r="D23" s="565"/>
      <c r="E23" s="566"/>
    </row>
    <row r="24" spans="1:5" x14ac:dyDescent="0.25">
      <c r="A24" s="562"/>
      <c r="B24" s="563"/>
      <c r="C24" s="564"/>
      <c r="D24" s="565"/>
      <c r="E24" s="566"/>
    </row>
    <row r="25" spans="1:5" x14ac:dyDescent="0.25">
      <c r="A25" s="562"/>
      <c r="B25" s="563"/>
      <c r="C25" s="564"/>
      <c r="D25" s="565"/>
      <c r="E25" s="566"/>
    </row>
    <row r="26" spans="1:5" x14ac:dyDescent="0.25">
      <c r="A26" s="562"/>
      <c r="B26" s="563"/>
      <c r="C26" s="564"/>
      <c r="D26" s="565"/>
      <c r="E26" s="566"/>
    </row>
    <row r="27" spans="1:5" x14ac:dyDescent="0.25">
      <c r="A27" s="562"/>
      <c r="B27" s="563"/>
      <c r="C27" s="564"/>
      <c r="D27" s="565"/>
      <c r="E27" s="566"/>
    </row>
    <row r="28" spans="1:5" x14ac:dyDescent="0.25">
      <c r="A28" s="562"/>
      <c r="B28" s="563"/>
      <c r="C28" s="564"/>
      <c r="D28" s="565"/>
      <c r="E28" s="566"/>
    </row>
    <row r="29" spans="1:5" x14ac:dyDescent="0.25">
      <c r="A29" s="562"/>
      <c r="B29" s="563"/>
      <c r="C29" s="564"/>
      <c r="D29" s="565"/>
      <c r="E29" s="566"/>
    </row>
    <row r="30" spans="1:5" x14ac:dyDescent="0.25">
      <c r="A30" s="562"/>
      <c r="B30" s="563"/>
      <c r="C30" s="564"/>
      <c r="D30" s="565"/>
      <c r="E30" s="566"/>
    </row>
    <row r="31" spans="1:5" x14ac:dyDescent="0.25">
      <c r="A31" s="562"/>
      <c r="B31" s="563"/>
      <c r="C31" s="564"/>
      <c r="D31" s="565"/>
      <c r="E31" s="566"/>
    </row>
    <row r="32" spans="1:5" x14ac:dyDescent="0.25">
      <c r="A32" s="562"/>
      <c r="B32" s="563"/>
      <c r="C32" s="564"/>
      <c r="D32" s="565"/>
      <c r="E32" s="566"/>
    </row>
    <row r="33" spans="1:5" x14ac:dyDescent="0.25">
      <c r="A33" s="562"/>
      <c r="B33" s="563"/>
      <c r="C33" s="564"/>
      <c r="D33" s="565"/>
      <c r="E33" s="566"/>
    </row>
    <row r="34" spans="1:5" x14ac:dyDescent="0.25">
      <c r="A34" s="562"/>
      <c r="B34" s="563"/>
      <c r="C34" s="564"/>
      <c r="D34" s="565"/>
      <c r="E34" s="566"/>
    </row>
    <row r="35" spans="1:5" x14ac:dyDescent="0.25">
      <c r="A35" s="562"/>
      <c r="B35" s="563"/>
      <c r="C35" s="564"/>
      <c r="D35" s="565"/>
      <c r="E35" s="566"/>
    </row>
    <row r="36" spans="1:5" x14ac:dyDescent="0.25">
      <c r="A36" s="562"/>
      <c r="B36" s="563"/>
      <c r="C36" s="564"/>
      <c r="D36" s="565"/>
      <c r="E36" s="566"/>
    </row>
    <row r="37" spans="1:5" x14ac:dyDescent="0.25">
      <c r="A37" s="562"/>
      <c r="B37" s="563"/>
      <c r="C37" s="564"/>
      <c r="D37" s="565"/>
      <c r="E37" s="566"/>
    </row>
    <row r="38" spans="1:5" x14ac:dyDescent="0.25">
      <c r="A38" s="562"/>
      <c r="B38" s="563"/>
      <c r="C38" s="564"/>
      <c r="D38" s="565"/>
      <c r="E38" s="566"/>
    </row>
    <row r="39" spans="1:5" x14ac:dyDescent="0.25">
      <c r="A39" s="562"/>
      <c r="B39" s="563"/>
      <c r="C39" s="564"/>
      <c r="D39" s="565"/>
      <c r="E39" s="566"/>
    </row>
    <row r="40" spans="1:5" x14ac:dyDescent="0.25">
      <c r="A40" s="562"/>
      <c r="B40" s="563"/>
      <c r="C40" s="564"/>
      <c r="D40" s="565"/>
      <c r="E40" s="566"/>
    </row>
    <row r="41" spans="1:5" x14ac:dyDescent="0.25">
      <c r="A41" s="562"/>
      <c r="B41" s="563"/>
      <c r="C41" s="564"/>
      <c r="D41" s="565"/>
      <c r="E41" s="566"/>
    </row>
    <row r="42" spans="1:5" x14ac:dyDescent="0.25">
      <c r="A42" s="562"/>
      <c r="B42" s="563"/>
      <c r="C42" s="564"/>
      <c r="D42" s="565"/>
      <c r="E42" s="566"/>
    </row>
    <row r="43" spans="1:5" x14ac:dyDescent="0.25">
      <c r="A43" s="562"/>
      <c r="B43" s="563"/>
      <c r="C43" s="564"/>
      <c r="D43" s="565"/>
      <c r="E43" s="566"/>
    </row>
    <row r="44" spans="1:5" x14ac:dyDescent="0.25">
      <c r="A44" s="562"/>
      <c r="B44" s="563"/>
      <c r="C44" s="564"/>
      <c r="D44" s="565"/>
      <c r="E44" s="566"/>
    </row>
    <row r="45" spans="1:5" x14ac:dyDescent="0.25">
      <c r="A45" s="562"/>
      <c r="B45" s="563"/>
      <c r="C45" s="564"/>
      <c r="D45" s="565"/>
      <c r="E45" s="566"/>
    </row>
    <row r="46" spans="1:5" x14ac:dyDescent="0.25">
      <c r="A46" s="562"/>
      <c r="B46" s="563"/>
      <c r="C46" s="564"/>
      <c r="D46" s="565"/>
      <c r="E46" s="566"/>
    </row>
    <row r="47" spans="1:5" x14ac:dyDescent="0.25">
      <c r="A47" s="562"/>
      <c r="B47" s="563"/>
      <c r="C47" s="564"/>
      <c r="D47" s="565"/>
      <c r="E47" s="566"/>
    </row>
    <row r="48" spans="1:5" x14ac:dyDescent="0.25">
      <c r="A48" s="562"/>
      <c r="B48" s="563"/>
      <c r="C48" s="564"/>
      <c r="D48" s="565"/>
      <c r="E48" s="566"/>
    </row>
    <row r="49" spans="1:5" x14ac:dyDescent="0.25">
      <c r="A49" s="562"/>
      <c r="B49" s="563"/>
      <c r="C49" s="564"/>
      <c r="D49" s="565"/>
      <c r="E49" s="566"/>
    </row>
    <row r="50" spans="1:5" x14ac:dyDescent="0.25">
      <c r="A50" s="562"/>
      <c r="B50" s="563"/>
      <c r="C50" s="564"/>
      <c r="D50" s="565"/>
      <c r="E50" s="566"/>
    </row>
    <row r="51" spans="1:5" x14ac:dyDescent="0.25">
      <c r="A51" s="562"/>
      <c r="B51" s="563"/>
      <c r="C51" s="564"/>
      <c r="D51" s="565"/>
      <c r="E51" s="566"/>
    </row>
    <row r="52" spans="1:5" x14ac:dyDescent="0.25">
      <c r="A52" s="562"/>
      <c r="B52" s="563"/>
      <c r="C52" s="564"/>
      <c r="D52" s="565"/>
      <c r="E52" s="566"/>
    </row>
    <row r="53" spans="1:5" x14ac:dyDescent="0.25">
      <c r="A53" s="562"/>
      <c r="B53" s="563"/>
      <c r="C53" s="564"/>
      <c r="D53" s="565"/>
      <c r="E53" s="566"/>
    </row>
    <row r="54" spans="1:5" x14ac:dyDescent="0.25">
      <c r="A54" s="562"/>
      <c r="B54" s="563"/>
      <c r="C54" s="564"/>
      <c r="D54" s="565"/>
      <c r="E54" s="566"/>
    </row>
    <row r="55" spans="1:5" x14ac:dyDescent="0.25">
      <c r="A55" s="562"/>
      <c r="B55" s="563"/>
      <c r="C55" s="564"/>
      <c r="D55" s="565"/>
      <c r="E55" s="566"/>
    </row>
    <row r="56" spans="1:5" x14ac:dyDescent="0.25">
      <c r="A56" s="562"/>
      <c r="B56" s="563"/>
      <c r="C56" s="564"/>
      <c r="D56" s="565"/>
      <c r="E56" s="566"/>
    </row>
    <row r="57" spans="1:5" x14ac:dyDescent="0.25">
      <c r="A57" s="562"/>
      <c r="B57" s="563"/>
      <c r="C57" s="564"/>
      <c r="D57" s="565"/>
      <c r="E57" s="566"/>
    </row>
    <row r="58" spans="1:5" x14ac:dyDescent="0.25">
      <c r="A58" s="562"/>
      <c r="B58" s="563"/>
      <c r="C58" s="564"/>
      <c r="D58" s="565"/>
      <c r="E58" s="566"/>
    </row>
    <row r="59" spans="1:5" x14ac:dyDescent="0.25">
      <c r="A59" s="562"/>
      <c r="B59" s="563"/>
      <c r="C59" s="564"/>
      <c r="D59" s="565"/>
      <c r="E59" s="566"/>
    </row>
    <row r="60" spans="1:5" x14ac:dyDescent="0.25">
      <c r="A60" s="562"/>
      <c r="B60" s="563"/>
      <c r="C60" s="564"/>
      <c r="D60" s="565"/>
      <c r="E60" s="566"/>
    </row>
    <row r="61" spans="1:5" x14ac:dyDescent="0.25">
      <c r="A61" s="562"/>
      <c r="B61" s="563"/>
      <c r="C61" s="564"/>
      <c r="D61" s="565"/>
      <c r="E61" s="566"/>
    </row>
    <row r="62" spans="1:5" x14ac:dyDescent="0.25">
      <c r="A62" s="562"/>
      <c r="B62" s="563"/>
      <c r="C62" s="564"/>
      <c r="D62" s="565"/>
      <c r="E62" s="566"/>
    </row>
    <row r="63" spans="1:5" x14ac:dyDescent="0.25">
      <c r="A63" s="562"/>
      <c r="B63" s="563"/>
      <c r="C63" s="564"/>
      <c r="D63" s="565"/>
      <c r="E63" s="566"/>
    </row>
    <row r="64" spans="1:5" x14ac:dyDescent="0.25">
      <c r="A64" s="562"/>
      <c r="B64" s="563"/>
      <c r="C64" s="564"/>
      <c r="D64" s="565"/>
      <c r="E64" s="566"/>
    </row>
    <row r="65" spans="1:5" x14ac:dyDescent="0.25">
      <c r="A65" s="562"/>
      <c r="B65" s="563"/>
      <c r="C65" s="564"/>
      <c r="D65" s="565"/>
      <c r="E65" s="566"/>
    </row>
    <row r="66" spans="1:5" x14ac:dyDescent="0.25">
      <c r="A66" s="562"/>
      <c r="B66" s="563"/>
      <c r="C66" s="564"/>
      <c r="D66" s="565"/>
      <c r="E66" s="566"/>
    </row>
    <row r="67" spans="1:5" x14ac:dyDescent="0.25">
      <c r="A67" s="562"/>
      <c r="B67" s="563"/>
      <c r="C67" s="564"/>
      <c r="D67" s="565"/>
      <c r="E67" s="566"/>
    </row>
    <row r="68" spans="1:5" x14ac:dyDescent="0.25">
      <c r="A68" s="562"/>
      <c r="B68" s="563"/>
      <c r="C68" s="564"/>
      <c r="D68" s="565"/>
      <c r="E68" s="566"/>
    </row>
    <row r="69" spans="1:5" x14ac:dyDescent="0.25">
      <c r="A69" s="562"/>
      <c r="B69" s="563"/>
      <c r="C69" s="564"/>
      <c r="D69" s="565"/>
      <c r="E69" s="566"/>
    </row>
    <row r="70" spans="1:5" x14ac:dyDescent="0.25">
      <c r="A70" s="562"/>
      <c r="B70" s="563"/>
      <c r="C70" s="564"/>
      <c r="D70" s="565"/>
      <c r="E70" s="566"/>
    </row>
    <row r="71" spans="1:5" x14ac:dyDescent="0.25">
      <c r="A71" s="562"/>
      <c r="B71" s="563"/>
      <c r="C71" s="564"/>
      <c r="D71" s="565"/>
      <c r="E71" s="566"/>
    </row>
    <row r="72" spans="1:5" x14ac:dyDescent="0.25">
      <c r="A72" s="562"/>
      <c r="B72" s="563"/>
      <c r="C72" s="564"/>
      <c r="D72" s="565"/>
      <c r="E72" s="566"/>
    </row>
    <row r="73" spans="1:5" x14ac:dyDescent="0.25">
      <c r="A73" s="562"/>
      <c r="B73" s="563"/>
      <c r="C73" s="564"/>
      <c r="D73" s="565"/>
      <c r="E73" s="566"/>
    </row>
    <row r="74" spans="1:5" x14ac:dyDescent="0.25">
      <c r="A74" s="562"/>
      <c r="B74" s="563"/>
      <c r="C74" s="564"/>
      <c r="D74" s="565"/>
      <c r="E74" s="566"/>
    </row>
    <row r="75" spans="1:5" x14ac:dyDescent="0.25">
      <c r="A75" s="562"/>
      <c r="B75" s="563"/>
      <c r="C75" s="564"/>
      <c r="D75" s="565"/>
      <c r="E75" s="566"/>
    </row>
    <row r="76" spans="1:5" x14ac:dyDescent="0.25">
      <c r="A76" s="562"/>
      <c r="B76" s="563"/>
      <c r="C76" s="564"/>
      <c r="D76" s="565"/>
      <c r="E76" s="566"/>
    </row>
    <row r="77" spans="1:5" x14ac:dyDescent="0.25">
      <c r="A77" s="562"/>
      <c r="B77" s="563"/>
      <c r="C77" s="564"/>
      <c r="D77" s="565"/>
      <c r="E77" s="566"/>
    </row>
    <row r="78" spans="1:5" x14ac:dyDescent="0.25">
      <c r="A78" s="562"/>
      <c r="B78" s="563"/>
      <c r="C78" s="564"/>
      <c r="D78" s="565"/>
      <c r="E78" s="566"/>
    </row>
    <row r="79" spans="1:5" x14ac:dyDescent="0.25">
      <c r="A79" s="562"/>
      <c r="B79" s="563"/>
      <c r="C79" s="564"/>
      <c r="D79" s="565"/>
      <c r="E79" s="566"/>
    </row>
    <row r="80" spans="1:5" x14ac:dyDescent="0.25">
      <c r="A80" s="562"/>
      <c r="B80" s="563"/>
      <c r="C80" s="564"/>
      <c r="D80" s="565"/>
      <c r="E80" s="566"/>
    </row>
    <row r="81" spans="1:5" x14ac:dyDescent="0.25">
      <c r="A81" s="562"/>
      <c r="B81" s="563"/>
      <c r="C81" s="564"/>
      <c r="D81" s="565"/>
      <c r="E81" s="566"/>
    </row>
    <row r="82" spans="1:5" x14ac:dyDescent="0.25">
      <c r="A82" s="562"/>
      <c r="B82" s="563"/>
      <c r="C82" s="564"/>
      <c r="D82" s="565"/>
      <c r="E82" s="566"/>
    </row>
    <row r="83" spans="1:5" x14ac:dyDescent="0.25">
      <c r="A83" s="562"/>
      <c r="B83" s="563"/>
      <c r="C83" s="564"/>
      <c r="D83" s="565"/>
      <c r="E83" s="566"/>
    </row>
    <row r="84" spans="1:5" x14ac:dyDescent="0.25">
      <c r="A84" s="562"/>
      <c r="B84" s="563"/>
      <c r="C84" s="564"/>
      <c r="D84" s="565"/>
      <c r="E84" s="566"/>
    </row>
    <row r="85" spans="1:5" x14ac:dyDescent="0.25">
      <c r="A85" s="562"/>
      <c r="B85" s="563"/>
      <c r="C85" s="564"/>
      <c r="D85" s="565"/>
      <c r="E85" s="566"/>
    </row>
    <row r="86" spans="1:5" x14ac:dyDescent="0.25">
      <c r="A86" s="562"/>
      <c r="B86" s="563"/>
      <c r="C86" s="564"/>
      <c r="D86" s="565"/>
      <c r="E86" s="566"/>
    </row>
    <row r="87" spans="1:5" x14ac:dyDescent="0.25">
      <c r="A87" s="562"/>
      <c r="B87" s="563"/>
      <c r="C87" s="564"/>
      <c r="D87" s="565"/>
      <c r="E87" s="566"/>
    </row>
    <row r="88" spans="1:5" x14ac:dyDescent="0.25">
      <c r="A88" s="562"/>
      <c r="B88" s="563"/>
      <c r="C88" s="564"/>
      <c r="D88" s="565"/>
      <c r="E88" s="566"/>
    </row>
    <row r="89" spans="1:5" x14ac:dyDescent="0.25">
      <c r="A89" s="562"/>
      <c r="B89" s="563"/>
      <c r="C89" s="564"/>
      <c r="D89" s="565"/>
      <c r="E89" s="566"/>
    </row>
    <row r="90" spans="1:5" x14ac:dyDescent="0.25">
      <c r="A90" s="562"/>
      <c r="B90" s="563"/>
      <c r="C90" s="564"/>
      <c r="D90" s="565"/>
      <c r="E90" s="566"/>
    </row>
    <row r="91" spans="1:5" x14ac:dyDescent="0.25">
      <c r="A91" s="562"/>
      <c r="B91" s="563"/>
      <c r="C91" s="564"/>
      <c r="D91" s="565"/>
      <c r="E91" s="566"/>
    </row>
    <row r="92" spans="1:5" x14ac:dyDescent="0.25">
      <c r="A92" s="562"/>
      <c r="B92" s="563"/>
      <c r="C92" s="564"/>
      <c r="D92" s="565"/>
      <c r="E92" s="566"/>
    </row>
    <row r="93" spans="1:5" x14ac:dyDescent="0.25">
      <c r="A93" s="562"/>
      <c r="B93" s="563"/>
      <c r="C93" s="564"/>
      <c r="D93" s="565"/>
      <c r="E93" s="566"/>
    </row>
    <row r="94" spans="1:5" x14ac:dyDescent="0.25">
      <c r="A94" s="562"/>
      <c r="B94" s="563"/>
      <c r="C94" s="564"/>
      <c r="D94" s="565"/>
      <c r="E94" s="566"/>
    </row>
    <row r="95" spans="1:5" x14ac:dyDescent="0.25">
      <c r="A95" s="562"/>
      <c r="B95" s="563"/>
      <c r="C95" s="564"/>
      <c r="D95" s="565"/>
      <c r="E95" s="566"/>
    </row>
    <row r="96" spans="1:5" x14ac:dyDescent="0.25">
      <c r="A96" s="562"/>
      <c r="B96" s="563"/>
      <c r="C96" s="564"/>
      <c r="D96" s="565"/>
      <c r="E96" s="566"/>
    </row>
    <row r="97" spans="1:5" x14ac:dyDescent="0.25">
      <c r="A97" s="562"/>
      <c r="B97" s="563"/>
      <c r="C97" s="564"/>
      <c r="D97" s="565"/>
      <c r="E97" s="566"/>
    </row>
    <row r="98" spans="1:5" x14ac:dyDescent="0.25">
      <c r="A98" s="562"/>
      <c r="B98" s="563"/>
      <c r="C98" s="564"/>
      <c r="D98" s="565"/>
      <c r="E98" s="566"/>
    </row>
    <row r="99" spans="1:5" x14ac:dyDescent="0.25">
      <c r="A99" s="562"/>
      <c r="B99" s="563"/>
      <c r="C99" s="564"/>
      <c r="D99" s="565"/>
      <c r="E99" s="566"/>
    </row>
    <row r="100" spans="1:5" x14ac:dyDescent="0.25">
      <c r="A100" s="562"/>
      <c r="B100" s="563"/>
      <c r="C100" s="564"/>
      <c r="D100" s="565"/>
      <c r="E100" s="566"/>
    </row>
    <row r="101" spans="1:5" x14ac:dyDescent="0.25">
      <c r="A101" s="562"/>
      <c r="B101" s="563"/>
      <c r="C101" s="564"/>
      <c r="D101" s="565"/>
      <c r="E101" s="566"/>
    </row>
    <row r="102" spans="1:5" x14ac:dyDescent="0.25">
      <c r="A102" s="562"/>
      <c r="B102" s="563"/>
      <c r="C102" s="564"/>
      <c r="D102" s="565"/>
      <c r="E102" s="566"/>
    </row>
    <row r="103" spans="1:5" x14ac:dyDescent="0.25">
      <c r="A103" s="562"/>
      <c r="B103" s="563"/>
      <c r="C103" s="564"/>
      <c r="D103" s="565"/>
      <c r="E103" s="566"/>
    </row>
    <row r="104" spans="1:5" x14ac:dyDescent="0.25">
      <c r="A104" s="562"/>
      <c r="B104" s="563"/>
      <c r="C104" s="564"/>
      <c r="D104" s="565"/>
      <c r="E104" s="566"/>
    </row>
    <row r="105" spans="1:5" x14ac:dyDescent="0.25">
      <c r="A105" s="562"/>
      <c r="B105" s="563"/>
      <c r="C105" s="564"/>
      <c r="D105" s="565"/>
      <c r="E105" s="566"/>
    </row>
    <row r="106" spans="1:5" x14ac:dyDescent="0.25">
      <c r="A106" s="562"/>
      <c r="B106" s="563"/>
      <c r="C106" s="564"/>
      <c r="D106" s="565"/>
      <c r="E106" s="566"/>
    </row>
    <row r="107" spans="1:5" x14ac:dyDescent="0.25">
      <c r="A107" s="562"/>
      <c r="B107" s="563"/>
      <c r="C107" s="564"/>
      <c r="D107" s="565"/>
      <c r="E107" s="566"/>
    </row>
    <row r="108" spans="1:5" x14ac:dyDescent="0.25">
      <c r="A108" s="562"/>
      <c r="B108" s="563"/>
      <c r="C108" s="564"/>
      <c r="D108" s="565"/>
      <c r="E108" s="566"/>
    </row>
    <row r="109" spans="1:5" x14ac:dyDescent="0.25">
      <c r="A109" s="562"/>
      <c r="B109" s="563"/>
      <c r="C109" s="564"/>
      <c r="D109" s="565"/>
      <c r="E109" s="566"/>
    </row>
    <row r="110" spans="1:5" x14ac:dyDescent="0.25">
      <c r="A110" s="562"/>
      <c r="B110" s="563"/>
      <c r="C110" s="564"/>
      <c r="D110" s="565"/>
      <c r="E110" s="566"/>
    </row>
    <row r="111" spans="1:5" x14ac:dyDescent="0.25">
      <c r="A111" s="562"/>
      <c r="B111" s="563"/>
      <c r="C111" s="564"/>
      <c r="D111" s="565"/>
      <c r="E111" s="566"/>
    </row>
    <row r="112" spans="1:5" x14ac:dyDescent="0.25">
      <c r="A112" s="562"/>
      <c r="B112" s="563"/>
      <c r="C112" s="564"/>
      <c r="D112" s="565"/>
      <c r="E112" s="566"/>
    </row>
    <row r="113" spans="1:5" x14ac:dyDescent="0.25">
      <c r="A113" s="562"/>
      <c r="B113" s="563"/>
      <c r="C113" s="564"/>
      <c r="D113" s="565"/>
      <c r="E113" s="566"/>
    </row>
    <row r="114" spans="1:5" x14ac:dyDescent="0.25">
      <c r="A114" s="562"/>
      <c r="B114" s="563"/>
      <c r="C114" s="564"/>
      <c r="D114" s="565"/>
      <c r="E114" s="566"/>
    </row>
    <row r="115" spans="1:5" x14ac:dyDescent="0.25">
      <c r="A115" s="562"/>
      <c r="B115" s="563"/>
      <c r="C115" s="564"/>
      <c r="D115" s="565"/>
      <c r="E115" s="566"/>
    </row>
    <row r="116" spans="1:5" x14ac:dyDescent="0.25">
      <c r="A116" s="562"/>
      <c r="B116" s="563"/>
      <c r="C116" s="564"/>
      <c r="D116" s="565"/>
      <c r="E116" s="566"/>
    </row>
    <row r="117" spans="1:5" x14ac:dyDescent="0.25">
      <c r="A117" s="562"/>
      <c r="B117" s="563"/>
      <c r="C117" s="564"/>
      <c r="D117" s="565"/>
      <c r="E117" s="566"/>
    </row>
    <row r="118" spans="1:5" x14ac:dyDescent="0.25">
      <c r="A118" s="562"/>
      <c r="B118" s="563"/>
      <c r="C118" s="564"/>
      <c r="D118" s="565"/>
      <c r="E118" s="566"/>
    </row>
    <row r="119" spans="1:5" x14ac:dyDescent="0.25">
      <c r="A119" s="562"/>
      <c r="B119" s="563"/>
      <c r="C119" s="564"/>
      <c r="D119" s="565"/>
      <c r="E119" s="566"/>
    </row>
    <row r="120" spans="1:5" x14ac:dyDescent="0.25">
      <c r="A120" s="562"/>
      <c r="B120" s="563"/>
      <c r="C120" s="564"/>
      <c r="D120" s="565"/>
      <c r="E120" s="566"/>
    </row>
    <row r="121" spans="1:5" x14ac:dyDescent="0.25">
      <c r="A121" s="562"/>
      <c r="B121" s="563"/>
      <c r="C121" s="564"/>
      <c r="D121" s="565"/>
      <c r="E121" s="566"/>
    </row>
    <row r="122" spans="1:5" x14ac:dyDescent="0.25">
      <c r="A122" s="562"/>
      <c r="B122" s="563"/>
      <c r="C122" s="564"/>
      <c r="D122" s="565"/>
      <c r="E122" s="566"/>
    </row>
    <row r="123" spans="1:5" x14ac:dyDescent="0.25">
      <c r="A123" s="562"/>
      <c r="B123" s="563"/>
      <c r="C123" s="564"/>
      <c r="D123" s="565"/>
      <c r="E123" s="566"/>
    </row>
    <row r="124" spans="1:5" x14ac:dyDescent="0.25">
      <c r="A124" s="562"/>
      <c r="B124" s="563"/>
      <c r="C124" s="564"/>
      <c r="D124" s="565"/>
      <c r="E124" s="566"/>
    </row>
    <row r="125" spans="1:5" x14ac:dyDescent="0.25">
      <c r="A125" s="562"/>
      <c r="B125" s="563"/>
      <c r="C125" s="564"/>
      <c r="D125" s="565"/>
      <c r="E125" s="566"/>
    </row>
    <row r="126" spans="1:5" x14ac:dyDescent="0.25">
      <c r="A126" s="562"/>
      <c r="B126" s="563"/>
      <c r="C126" s="564"/>
      <c r="D126" s="565"/>
      <c r="E126" s="566"/>
    </row>
    <row r="127" spans="1:5" x14ac:dyDescent="0.25">
      <c r="A127" s="562"/>
      <c r="B127" s="563"/>
      <c r="C127" s="564"/>
      <c r="D127" s="565"/>
      <c r="E127" s="566"/>
    </row>
    <row r="128" spans="1:5" x14ac:dyDescent="0.25">
      <c r="A128" s="562"/>
      <c r="B128" s="563"/>
      <c r="C128" s="564"/>
      <c r="D128" s="565"/>
      <c r="E128" s="566"/>
    </row>
    <row r="129" spans="1:5" x14ac:dyDescent="0.25">
      <c r="A129" s="562"/>
      <c r="B129" s="563"/>
      <c r="C129" s="564"/>
      <c r="D129" s="565"/>
      <c r="E129" s="566"/>
    </row>
    <row r="130" spans="1:5" x14ac:dyDescent="0.25">
      <c r="A130" s="562"/>
      <c r="B130" s="563"/>
      <c r="C130" s="564"/>
      <c r="D130" s="565"/>
      <c r="E130" s="566"/>
    </row>
    <row r="131" spans="1:5" x14ac:dyDescent="0.25">
      <c r="A131" s="562"/>
      <c r="B131" s="563"/>
      <c r="C131" s="564"/>
      <c r="D131" s="565"/>
      <c r="E131" s="566"/>
    </row>
    <row r="132" spans="1:5" x14ac:dyDescent="0.25">
      <c r="A132" s="562"/>
      <c r="B132" s="563"/>
      <c r="C132" s="564"/>
      <c r="D132" s="565"/>
      <c r="E132" s="566"/>
    </row>
    <row r="133" spans="1:5" x14ac:dyDescent="0.25">
      <c r="A133" s="562"/>
      <c r="B133" s="563"/>
      <c r="C133" s="564"/>
      <c r="D133" s="565"/>
      <c r="E133" s="566"/>
    </row>
    <row r="134" spans="1:5" x14ac:dyDescent="0.25">
      <c r="A134" s="562"/>
      <c r="B134" s="563"/>
      <c r="C134" s="564"/>
      <c r="D134" s="565"/>
      <c r="E134" s="566"/>
    </row>
    <row r="135" spans="1:5" x14ac:dyDescent="0.25">
      <c r="A135" s="562"/>
      <c r="B135" s="563"/>
      <c r="C135" s="564"/>
      <c r="D135" s="565"/>
      <c r="E135" s="566"/>
    </row>
    <row r="136" spans="1:5" x14ac:dyDescent="0.25">
      <c r="A136" s="562"/>
      <c r="B136" s="563"/>
      <c r="C136" s="564"/>
      <c r="D136" s="565"/>
      <c r="E136" s="566"/>
    </row>
    <row r="137" spans="1:5" x14ac:dyDescent="0.25">
      <c r="A137" s="562"/>
      <c r="B137" s="563"/>
      <c r="C137" s="564"/>
      <c r="D137" s="565"/>
      <c r="E137" s="566"/>
    </row>
    <row r="138" spans="1:5" x14ac:dyDescent="0.25">
      <c r="A138" s="562"/>
      <c r="B138" s="563"/>
      <c r="C138" s="564"/>
      <c r="D138" s="565"/>
      <c r="E138" s="566"/>
    </row>
    <row r="139" spans="1:5" x14ac:dyDescent="0.25">
      <c r="A139" s="562"/>
      <c r="B139" s="563"/>
      <c r="C139" s="564"/>
      <c r="D139" s="565"/>
      <c r="E139" s="566"/>
    </row>
    <row r="140" spans="1:5" x14ac:dyDescent="0.25">
      <c r="A140" s="562"/>
      <c r="B140" s="563"/>
      <c r="C140" s="564"/>
      <c r="D140" s="565"/>
      <c r="E140" s="566"/>
    </row>
    <row r="141" spans="1:5" x14ac:dyDescent="0.25">
      <c r="A141" s="562"/>
      <c r="B141" s="563"/>
      <c r="C141" s="564"/>
      <c r="D141" s="565"/>
      <c r="E141" s="566"/>
    </row>
    <row r="142" spans="1:5" x14ac:dyDescent="0.25">
      <c r="A142" s="562"/>
      <c r="B142" s="563"/>
      <c r="C142" s="564"/>
      <c r="D142" s="565"/>
      <c r="E142" s="566"/>
    </row>
    <row r="143" spans="1:5" x14ac:dyDescent="0.25">
      <c r="A143" s="562"/>
      <c r="B143" s="563"/>
      <c r="C143" s="564"/>
      <c r="D143" s="565"/>
      <c r="E143" s="566"/>
    </row>
    <row r="144" spans="1:5" x14ac:dyDescent="0.25">
      <c r="A144" s="562"/>
      <c r="B144" s="563"/>
      <c r="C144" s="564"/>
      <c r="D144" s="565"/>
      <c r="E144" s="566"/>
    </row>
    <row r="145" spans="1:5" x14ac:dyDescent="0.25">
      <c r="A145" s="562"/>
      <c r="B145" s="563"/>
      <c r="C145" s="564"/>
      <c r="D145" s="565"/>
      <c r="E145" s="566"/>
    </row>
    <row r="146" spans="1:5" x14ac:dyDescent="0.25">
      <c r="A146" s="562"/>
      <c r="B146" s="563"/>
      <c r="C146" s="564"/>
      <c r="D146" s="565"/>
      <c r="E146" s="566"/>
    </row>
    <row r="147" spans="1:5" x14ac:dyDescent="0.25">
      <c r="A147" s="562"/>
      <c r="B147" s="563"/>
      <c r="C147" s="564"/>
      <c r="D147" s="565"/>
      <c r="E147" s="566"/>
    </row>
    <row r="148" spans="1:5" x14ac:dyDescent="0.25">
      <c r="A148" s="562"/>
      <c r="B148" s="563"/>
      <c r="C148" s="564"/>
      <c r="D148" s="565"/>
      <c r="E148" s="566"/>
    </row>
    <row r="149" spans="1:5" x14ac:dyDescent="0.25">
      <c r="A149" s="562"/>
      <c r="B149" s="563"/>
      <c r="C149" s="564"/>
      <c r="D149" s="565"/>
      <c r="E149" s="566"/>
    </row>
    <row r="150" spans="1:5" x14ac:dyDescent="0.25">
      <c r="A150" s="562"/>
      <c r="B150" s="563"/>
      <c r="C150" s="564"/>
      <c r="D150" s="565"/>
      <c r="E150" s="566"/>
    </row>
    <row r="151" spans="1:5" x14ac:dyDescent="0.25">
      <c r="A151" s="562"/>
      <c r="B151" s="563"/>
      <c r="C151" s="564"/>
      <c r="D151" s="565"/>
      <c r="E151" s="566"/>
    </row>
    <row r="152" spans="1:5" x14ac:dyDescent="0.25">
      <c r="A152" s="562"/>
      <c r="B152" s="563"/>
      <c r="C152" s="564"/>
      <c r="D152" s="565"/>
      <c r="E152" s="566"/>
    </row>
    <row r="153" spans="1:5" x14ac:dyDescent="0.25">
      <c r="A153" s="562"/>
      <c r="B153" s="563"/>
      <c r="C153" s="564"/>
      <c r="D153" s="565"/>
      <c r="E153" s="566"/>
    </row>
    <row r="154" spans="1:5" x14ac:dyDescent="0.25">
      <c r="A154" s="562"/>
      <c r="B154" s="563"/>
      <c r="C154" s="564"/>
      <c r="D154" s="565"/>
      <c r="E154" s="566"/>
    </row>
    <row r="155" spans="1:5" x14ac:dyDescent="0.25">
      <c r="A155" s="562"/>
      <c r="B155" s="563"/>
      <c r="C155" s="564"/>
      <c r="D155" s="565"/>
      <c r="E155" s="566"/>
    </row>
    <row r="156" spans="1:5" x14ac:dyDescent="0.25">
      <c r="A156" s="562"/>
      <c r="B156" s="563"/>
      <c r="C156" s="564"/>
      <c r="D156" s="565"/>
      <c r="E156" s="566"/>
    </row>
    <row r="157" spans="1:5" x14ac:dyDescent="0.25">
      <c r="A157" s="562"/>
      <c r="B157" s="563"/>
      <c r="C157" s="564"/>
      <c r="D157" s="565"/>
      <c r="E157" s="566"/>
    </row>
    <row r="158" spans="1:5" x14ac:dyDescent="0.25">
      <c r="A158" s="562"/>
      <c r="B158" s="563"/>
      <c r="C158" s="564"/>
      <c r="D158" s="565"/>
      <c r="E158" s="566"/>
    </row>
    <row r="159" spans="1:5" x14ac:dyDescent="0.25">
      <c r="A159" s="562"/>
      <c r="B159" s="563"/>
      <c r="C159" s="564"/>
      <c r="D159" s="565"/>
      <c r="E159" s="566"/>
    </row>
    <row r="160" spans="1:5" x14ac:dyDescent="0.25">
      <c r="A160" s="562"/>
      <c r="B160" s="563"/>
      <c r="C160" s="564"/>
      <c r="D160" s="565"/>
      <c r="E160" s="566"/>
    </row>
    <row r="161" spans="1:5" x14ac:dyDescent="0.25">
      <c r="A161" s="562"/>
      <c r="B161" s="563"/>
      <c r="C161" s="564"/>
      <c r="D161" s="565"/>
      <c r="E161" s="566"/>
    </row>
    <row r="162" spans="1:5" x14ac:dyDescent="0.25">
      <c r="A162" s="562"/>
      <c r="B162" s="563"/>
      <c r="C162" s="564"/>
      <c r="D162" s="565"/>
      <c r="E162" s="566"/>
    </row>
    <row r="163" spans="1:5" x14ac:dyDescent="0.25">
      <c r="A163" s="562"/>
      <c r="B163" s="563"/>
      <c r="C163" s="564"/>
      <c r="D163" s="565"/>
      <c r="E163" s="566"/>
    </row>
    <row r="164" spans="1:5" x14ac:dyDescent="0.25">
      <c r="A164" s="562"/>
      <c r="B164" s="563"/>
      <c r="C164" s="564"/>
      <c r="D164" s="565"/>
      <c r="E164" s="566"/>
    </row>
    <row r="165" spans="1:5" x14ac:dyDescent="0.25">
      <c r="A165" s="562"/>
      <c r="B165" s="563"/>
      <c r="C165" s="564"/>
      <c r="D165" s="565"/>
      <c r="E165" s="566"/>
    </row>
    <row r="166" spans="1:5" x14ac:dyDescent="0.25">
      <c r="A166" s="562"/>
      <c r="B166" s="563"/>
      <c r="C166" s="564"/>
      <c r="D166" s="565"/>
      <c r="E166" s="566"/>
    </row>
    <row r="167" spans="1:5" x14ac:dyDescent="0.25">
      <c r="A167" s="562"/>
      <c r="B167" s="563"/>
      <c r="C167" s="564"/>
      <c r="D167" s="565"/>
      <c r="E167" s="566"/>
    </row>
    <row r="168" spans="1:5" x14ac:dyDescent="0.25">
      <c r="A168" s="562"/>
      <c r="B168" s="563"/>
      <c r="C168" s="564"/>
      <c r="D168" s="565"/>
      <c r="E168" s="566"/>
    </row>
    <row r="169" spans="1:5" x14ac:dyDescent="0.25">
      <c r="A169" s="562"/>
      <c r="B169" s="563"/>
      <c r="C169" s="564"/>
      <c r="D169" s="565"/>
      <c r="E169" s="566"/>
    </row>
    <row r="170" spans="1:5" x14ac:dyDescent="0.25">
      <c r="A170" s="562"/>
      <c r="B170" s="563"/>
      <c r="C170" s="564"/>
      <c r="D170" s="565"/>
      <c r="E170" s="566"/>
    </row>
    <row r="171" spans="1:5" x14ac:dyDescent="0.25">
      <c r="A171" s="562"/>
      <c r="B171" s="563"/>
      <c r="C171" s="564"/>
      <c r="D171" s="565"/>
      <c r="E171" s="566"/>
    </row>
    <row r="172" spans="1:5" x14ac:dyDescent="0.25">
      <c r="A172" s="562"/>
      <c r="B172" s="563"/>
      <c r="C172" s="564"/>
      <c r="D172" s="565"/>
      <c r="E172" s="566"/>
    </row>
    <row r="173" spans="1:5" x14ac:dyDescent="0.25">
      <c r="A173" s="562"/>
      <c r="B173" s="563"/>
      <c r="C173" s="564"/>
      <c r="D173" s="565"/>
      <c r="E173" s="566"/>
    </row>
    <row r="174" spans="1:5" x14ac:dyDescent="0.25">
      <c r="A174" s="562"/>
      <c r="B174" s="563"/>
      <c r="C174" s="564"/>
      <c r="D174" s="565"/>
      <c r="E174" s="566"/>
    </row>
    <row r="175" spans="1:5" x14ac:dyDescent="0.25">
      <c r="A175" s="562"/>
      <c r="B175" s="563"/>
      <c r="C175" s="564"/>
      <c r="D175" s="565"/>
      <c r="E175" s="566"/>
    </row>
    <row r="176" spans="1:5" x14ac:dyDescent="0.25">
      <c r="A176" s="562"/>
      <c r="B176" s="563"/>
      <c r="C176" s="564"/>
      <c r="D176" s="565"/>
      <c r="E176" s="566"/>
    </row>
    <row r="177" spans="1:5" x14ac:dyDescent="0.25">
      <c r="A177" s="562"/>
      <c r="B177" s="563"/>
      <c r="C177" s="564"/>
      <c r="D177" s="565"/>
      <c r="E177" s="566"/>
    </row>
    <row r="178" spans="1:5" x14ac:dyDescent="0.25">
      <c r="A178" s="562"/>
      <c r="B178" s="563"/>
      <c r="C178" s="564"/>
      <c r="D178" s="565"/>
      <c r="E178" s="566"/>
    </row>
    <row r="179" spans="1:5" x14ac:dyDescent="0.25">
      <c r="A179" s="562"/>
      <c r="B179" s="563"/>
      <c r="C179" s="564"/>
      <c r="D179" s="565"/>
      <c r="E179" s="566"/>
    </row>
    <row r="180" spans="1:5" x14ac:dyDescent="0.25">
      <c r="A180" s="562"/>
      <c r="B180" s="563"/>
      <c r="C180" s="564"/>
      <c r="D180" s="565"/>
      <c r="E180" s="566"/>
    </row>
    <row r="181" spans="1:5" x14ac:dyDescent="0.25">
      <c r="A181" s="562"/>
      <c r="B181" s="563"/>
      <c r="C181" s="564"/>
      <c r="D181" s="565"/>
      <c r="E181" s="566"/>
    </row>
    <row r="182" spans="1:5" x14ac:dyDescent="0.25">
      <c r="A182" s="562"/>
      <c r="B182" s="563"/>
      <c r="C182" s="564"/>
      <c r="D182" s="565"/>
      <c r="E182" s="566"/>
    </row>
    <row r="183" spans="1:5" x14ac:dyDescent="0.25">
      <c r="A183" s="562"/>
      <c r="B183" s="563"/>
      <c r="C183" s="564"/>
      <c r="D183" s="565"/>
      <c r="E183" s="566"/>
    </row>
    <row r="184" spans="1:5" x14ac:dyDescent="0.25">
      <c r="A184" s="562"/>
      <c r="B184" s="563"/>
      <c r="C184" s="564"/>
      <c r="D184" s="565"/>
      <c r="E184" s="566"/>
    </row>
    <row r="185" spans="1:5" x14ac:dyDescent="0.25">
      <c r="A185" s="562"/>
      <c r="B185" s="563"/>
      <c r="C185" s="564"/>
      <c r="D185" s="565"/>
      <c r="E185" s="566"/>
    </row>
    <row r="186" spans="1:5" x14ac:dyDescent="0.25">
      <c r="A186" s="562"/>
      <c r="B186" s="563"/>
      <c r="C186" s="564"/>
      <c r="D186" s="565"/>
      <c r="E186" s="566"/>
    </row>
    <row r="187" spans="1:5" x14ac:dyDescent="0.25">
      <c r="A187" s="562"/>
      <c r="B187" s="563"/>
      <c r="C187" s="564"/>
      <c r="D187" s="565"/>
      <c r="E187" s="566"/>
    </row>
    <row r="188" spans="1:5" x14ac:dyDescent="0.25">
      <c r="A188" s="562"/>
      <c r="B188" s="563"/>
      <c r="C188" s="564"/>
      <c r="D188" s="565"/>
      <c r="E188" s="566"/>
    </row>
    <row r="189" spans="1:5" x14ac:dyDescent="0.25">
      <c r="A189" s="562"/>
      <c r="B189" s="563"/>
      <c r="C189" s="564"/>
      <c r="D189" s="565"/>
      <c r="E189" s="566"/>
    </row>
    <row r="190" spans="1:5" x14ac:dyDescent="0.25">
      <c r="A190" s="562"/>
      <c r="B190" s="563"/>
      <c r="C190" s="564"/>
      <c r="D190" s="565"/>
      <c r="E190" s="566"/>
    </row>
    <row r="191" spans="1:5" x14ac:dyDescent="0.25">
      <c r="A191" s="562"/>
      <c r="B191" s="563"/>
      <c r="C191" s="564"/>
      <c r="D191" s="565"/>
      <c r="E191" s="566"/>
    </row>
    <row r="192" spans="1:5" x14ac:dyDescent="0.25">
      <c r="A192" s="562"/>
      <c r="B192" s="563"/>
      <c r="C192" s="564"/>
      <c r="D192" s="565"/>
      <c r="E192" s="566"/>
    </row>
    <row r="193" spans="1:5" x14ac:dyDescent="0.25">
      <c r="A193" s="562"/>
      <c r="B193" s="563"/>
      <c r="C193" s="564"/>
      <c r="D193" s="565"/>
      <c r="E193" s="566"/>
    </row>
    <row r="194" spans="1:5" x14ac:dyDescent="0.25">
      <c r="A194" s="562"/>
      <c r="B194" s="563"/>
      <c r="C194" s="564"/>
      <c r="D194" s="565"/>
      <c r="E194" s="566"/>
    </row>
    <row r="195" spans="1:5" x14ac:dyDescent="0.25">
      <c r="A195" s="562"/>
      <c r="B195" s="563"/>
      <c r="C195" s="564"/>
      <c r="D195" s="565"/>
      <c r="E195" s="566"/>
    </row>
    <row r="196" spans="1:5" x14ac:dyDescent="0.25">
      <c r="A196" s="562"/>
      <c r="B196" s="563"/>
      <c r="C196" s="564"/>
      <c r="D196" s="565"/>
      <c r="E196" s="566"/>
    </row>
    <row r="197" spans="1:5" x14ac:dyDescent="0.25">
      <c r="A197" s="562"/>
      <c r="B197" s="563"/>
      <c r="C197" s="564"/>
      <c r="D197" s="565"/>
      <c r="E197" s="566"/>
    </row>
    <row r="198" spans="1:5" x14ac:dyDescent="0.25">
      <c r="A198" s="562"/>
      <c r="B198" s="563"/>
      <c r="C198" s="564"/>
      <c r="D198" s="565"/>
      <c r="E198" s="566"/>
    </row>
    <row r="199" spans="1:5" x14ac:dyDescent="0.25">
      <c r="A199" s="562"/>
      <c r="B199" s="563"/>
      <c r="C199" s="564"/>
      <c r="D199" s="565"/>
      <c r="E199" s="566"/>
    </row>
    <row r="200" spans="1:5" x14ac:dyDescent="0.25">
      <c r="A200" s="562"/>
      <c r="B200" s="563"/>
      <c r="C200" s="564"/>
      <c r="D200" s="565"/>
      <c r="E200" s="566"/>
    </row>
    <row r="201" spans="1:5" x14ac:dyDescent="0.25">
      <c r="A201" s="562"/>
      <c r="B201" s="563"/>
      <c r="C201" s="564"/>
      <c r="D201" s="565"/>
      <c r="E201" s="566"/>
    </row>
    <row r="202" spans="1:5" x14ac:dyDescent="0.25">
      <c r="A202" s="562"/>
      <c r="B202" s="563"/>
      <c r="C202" s="564"/>
      <c r="D202" s="565"/>
      <c r="E202" s="566"/>
    </row>
    <row r="203" spans="1:5" x14ac:dyDescent="0.25">
      <c r="A203" s="562"/>
      <c r="B203" s="563"/>
      <c r="C203" s="564"/>
      <c r="D203" s="565"/>
      <c r="E203" s="566"/>
    </row>
    <row r="204" spans="1:5" x14ac:dyDescent="0.25">
      <c r="A204" s="562"/>
      <c r="B204" s="563"/>
      <c r="C204" s="564"/>
      <c r="D204" s="565"/>
      <c r="E204" s="566"/>
    </row>
    <row r="205" spans="1:5" x14ac:dyDescent="0.25">
      <c r="A205" s="562"/>
      <c r="B205" s="563"/>
      <c r="C205" s="564"/>
      <c r="D205" s="565"/>
      <c r="E205" s="566"/>
    </row>
    <row r="206" spans="1:5" x14ac:dyDescent="0.25">
      <c r="A206" s="562"/>
      <c r="B206" s="563"/>
      <c r="C206" s="564"/>
      <c r="D206" s="565"/>
      <c r="E206" s="566"/>
    </row>
    <row r="207" spans="1:5" x14ac:dyDescent="0.25">
      <c r="A207" s="562"/>
      <c r="B207" s="563"/>
      <c r="C207" s="564"/>
      <c r="D207" s="565"/>
      <c r="E207" s="566"/>
    </row>
    <row r="208" spans="1:5" x14ac:dyDescent="0.25">
      <c r="A208" s="562"/>
      <c r="B208" s="563"/>
      <c r="C208" s="564"/>
      <c r="D208" s="565"/>
      <c r="E208" s="566"/>
    </row>
    <row r="209" spans="1:5" x14ac:dyDescent="0.25">
      <c r="A209" s="562"/>
      <c r="B209" s="563"/>
      <c r="C209" s="564"/>
      <c r="D209" s="565"/>
      <c r="E209" s="566"/>
    </row>
    <row r="210" spans="1:5" x14ac:dyDescent="0.25">
      <c r="A210" s="562"/>
      <c r="B210" s="563"/>
      <c r="C210" s="564"/>
      <c r="D210" s="565"/>
      <c r="E210" s="566"/>
    </row>
    <row r="211" spans="1:5" x14ac:dyDescent="0.25">
      <c r="A211" s="562"/>
      <c r="B211" s="563"/>
      <c r="C211" s="564"/>
      <c r="D211" s="565"/>
      <c r="E211" s="566"/>
    </row>
    <row r="212" spans="1:5" x14ac:dyDescent="0.25">
      <c r="A212" s="562"/>
      <c r="B212" s="563"/>
      <c r="C212" s="564"/>
      <c r="D212" s="565"/>
      <c r="E212" s="566"/>
    </row>
    <row r="213" spans="1:5" x14ac:dyDescent="0.25">
      <c r="A213" s="562"/>
      <c r="B213" s="563"/>
      <c r="C213" s="564"/>
      <c r="D213" s="565"/>
      <c r="E213" s="566"/>
    </row>
    <row r="214" spans="1:5" x14ac:dyDescent="0.25">
      <c r="A214" s="562"/>
      <c r="B214" s="563"/>
      <c r="C214" s="564"/>
      <c r="D214" s="565"/>
      <c r="E214" s="566"/>
    </row>
    <row r="215" spans="1:5" x14ac:dyDescent="0.25">
      <c r="A215" s="562"/>
      <c r="B215" s="563"/>
      <c r="C215" s="564"/>
      <c r="D215" s="565"/>
      <c r="E215" s="566"/>
    </row>
    <row r="216" spans="1:5" x14ac:dyDescent="0.25">
      <c r="A216" s="562"/>
      <c r="B216" s="563"/>
      <c r="C216" s="564"/>
      <c r="D216" s="565"/>
      <c r="E216" s="566"/>
    </row>
    <row r="217" spans="1:5" x14ac:dyDescent="0.25">
      <c r="A217" s="562"/>
      <c r="B217" s="563"/>
      <c r="C217" s="564"/>
      <c r="D217" s="565"/>
      <c r="E217" s="566"/>
    </row>
    <row r="218" spans="1:5" x14ac:dyDescent="0.25">
      <c r="A218" s="562"/>
      <c r="B218" s="563"/>
      <c r="C218" s="564"/>
      <c r="D218" s="565"/>
      <c r="E218" s="566"/>
    </row>
    <row r="219" spans="1:5" x14ac:dyDescent="0.25">
      <c r="A219" s="562"/>
      <c r="B219" s="563"/>
      <c r="C219" s="564"/>
      <c r="D219" s="565"/>
      <c r="E219" s="566"/>
    </row>
    <row r="220" spans="1:5" x14ac:dyDescent="0.25">
      <c r="A220" s="562"/>
      <c r="B220" s="563"/>
      <c r="C220" s="564"/>
      <c r="D220" s="565"/>
      <c r="E220" s="566"/>
    </row>
    <row r="221" spans="1:5" x14ac:dyDescent="0.25">
      <c r="A221" s="562"/>
      <c r="B221" s="563"/>
      <c r="C221" s="564"/>
      <c r="D221" s="565"/>
      <c r="E221" s="566"/>
    </row>
    <row r="222" spans="1:5" x14ac:dyDescent="0.25">
      <c r="A222" s="562"/>
      <c r="B222" s="563"/>
      <c r="C222" s="564"/>
      <c r="D222" s="565"/>
      <c r="E222" s="566"/>
    </row>
    <row r="223" spans="1:5" x14ac:dyDescent="0.25">
      <c r="A223" s="562"/>
      <c r="B223" s="563"/>
      <c r="C223" s="564"/>
      <c r="D223" s="565"/>
      <c r="E223" s="566"/>
    </row>
    <row r="224" spans="1:5" x14ac:dyDescent="0.25">
      <c r="A224" s="562"/>
      <c r="B224" s="563"/>
      <c r="C224" s="564"/>
      <c r="D224" s="565"/>
      <c r="E224" s="566"/>
    </row>
    <row r="225" spans="1:5" x14ac:dyDescent="0.25">
      <c r="A225" s="562"/>
      <c r="B225" s="563"/>
      <c r="C225" s="564"/>
      <c r="D225" s="565"/>
      <c r="E225" s="566"/>
    </row>
    <row r="226" spans="1:5" x14ac:dyDescent="0.25">
      <c r="A226" s="562"/>
      <c r="B226" s="563"/>
      <c r="C226" s="564"/>
      <c r="D226" s="565"/>
      <c r="E226" s="566"/>
    </row>
    <row r="227" spans="1:5" x14ac:dyDescent="0.25">
      <c r="A227" s="562"/>
      <c r="B227" s="563"/>
      <c r="C227" s="564"/>
      <c r="D227" s="565"/>
      <c r="E227" s="566"/>
    </row>
    <row r="228" spans="1:5" x14ac:dyDescent="0.25">
      <c r="A228" s="562"/>
      <c r="B228" s="563"/>
      <c r="C228" s="564"/>
      <c r="D228" s="565"/>
      <c r="E228" s="566"/>
    </row>
    <row r="229" spans="1:5" x14ac:dyDescent="0.25">
      <c r="A229" s="562"/>
      <c r="B229" s="563"/>
      <c r="C229" s="564"/>
      <c r="D229" s="565"/>
      <c r="E229" s="566"/>
    </row>
    <row r="230" spans="1:5" x14ac:dyDescent="0.25">
      <c r="A230" s="562"/>
      <c r="B230" s="563"/>
      <c r="C230" s="564"/>
      <c r="D230" s="565"/>
      <c r="E230" s="566"/>
    </row>
    <row r="231" spans="1:5" x14ac:dyDescent="0.25">
      <c r="A231" s="562"/>
      <c r="B231" s="563"/>
      <c r="C231" s="564"/>
      <c r="D231" s="565"/>
      <c r="E231" s="566"/>
    </row>
    <row r="232" spans="1:5" x14ac:dyDescent="0.25">
      <c r="A232" s="562"/>
      <c r="B232" s="563"/>
      <c r="C232" s="564"/>
      <c r="D232" s="565"/>
      <c r="E232" s="566"/>
    </row>
    <row r="233" spans="1:5" x14ac:dyDescent="0.25">
      <c r="A233" s="562"/>
      <c r="B233" s="563"/>
      <c r="C233" s="564"/>
      <c r="D233" s="565"/>
      <c r="E233" s="566"/>
    </row>
    <row r="234" spans="1:5" x14ac:dyDescent="0.25">
      <c r="A234" s="562"/>
      <c r="B234" s="563"/>
      <c r="C234" s="564"/>
      <c r="D234" s="565"/>
      <c r="E234" s="566"/>
    </row>
    <row r="235" spans="1:5" x14ac:dyDescent="0.25">
      <c r="A235" s="562"/>
      <c r="B235" s="563"/>
      <c r="C235" s="564"/>
      <c r="D235" s="565"/>
      <c r="E235" s="566"/>
    </row>
    <row r="236" spans="1:5" x14ac:dyDescent="0.25">
      <c r="A236" s="562"/>
      <c r="B236" s="563"/>
      <c r="C236" s="564"/>
      <c r="D236" s="565"/>
      <c r="E236" s="566"/>
    </row>
    <row r="237" spans="1:5" x14ac:dyDescent="0.25">
      <c r="A237" s="562"/>
      <c r="B237" s="563"/>
      <c r="C237" s="564"/>
      <c r="D237" s="565"/>
      <c r="E237" s="566"/>
    </row>
    <row r="238" spans="1:5" x14ac:dyDescent="0.25">
      <c r="A238" s="562"/>
      <c r="B238" s="563"/>
      <c r="C238" s="564"/>
      <c r="D238" s="565"/>
      <c r="E238" s="566"/>
    </row>
    <row r="239" spans="1:5" x14ac:dyDescent="0.25">
      <c r="A239" s="562"/>
      <c r="B239" s="563"/>
      <c r="C239" s="564"/>
      <c r="D239" s="565"/>
      <c r="E239" s="566"/>
    </row>
    <row r="240" spans="1:5" x14ac:dyDescent="0.25">
      <c r="A240" s="562"/>
      <c r="B240" s="563"/>
      <c r="C240" s="564"/>
      <c r="D240" s="565"/>
      <c r="E240" s="566"/>
    </row>
    <row r="241" spans="1:5" x14ac:dyDescent="0.25">
      <c r="A241" s="562"/>
      <c r="B241" s="563"/>
      <c r="C241" s="564"/>
      <c r="D241" s="565"/>
      <c r="E241" s="566"/>
    </row>
    <row r="242" spans="1:5" x14ac:dyDescent="0.25">
      <c r="A242" s="562"/>
      <c r="B242" s="563"/>
      <c r="C242" s="564"/>
      <c r="D242" s="565"/>
      <c r="E242" s="566"/>
    </row>
    <row r="243" spans="1:5" x14ac:dyDescent="0.25">
      <c r="A243" s="562"/>
      <c r="B243" s="563"/>
      <c r="C243" s="564"/>
      <c r="D243" s="565"/>
      <c r="E243" s="566"/>
    </row>
    <row r="244" spans="1:5" x14ac:dyDescent="0.25">
      <c r="A244" s="562"/>
      <c r="B244" s="563"/>
      <c r="C244" s="564"/>
      <c r="D244" s="565"/>
      <c r="E244" s="566"/>
    </row>
    <row r="245" spans="1:5" x14ac:dyDescent="0.25">
      <c r="A245" s="562"/>
      <c r="B245" s="563"/>
      <c r="C245" s="564"/>
      <c r="D245" s="565"/>
      <c r="E245" s="566"/>
    </row>
    <row r="246" spans="1:5" x14ac:dyDescent="0.25">
      <c r="A246" s="562"/>
      <c r="B246" s="563"/>
      <c r="C246" s="564"/>
      <c r="D246" s="565"/>
      <c r="E246" s="566"/>
    </row>
    <row r="247" spans="1:5" x14ac:dyDescent="0.25">
      <c r="A247" s="562"/>
      <c r="B247" s="563"/>
      <c r="C247" s="564"/>
      <c r="D247" s="565"/>
      <c r="E247" s="566"/>
    </row>
    <row r="248" spans="1:5" x14ac:dyDescent="0.25">
      <c r="A248" s="562"/>
      <c r="B248" s="563"/>
      <c r="C248" s="564"/>
      <c r="D248" s="565"/>
      <c r="E248" s="566"/>
    </row>
    <row r="249" spans="1:5" x14ac:dyDescent="0.25">
      <c r="A249" s="562"/>
      <c r="B249" s="563"/>
      <c r="C249" s="564"/>
      <c r="D249" s="565"/>
      <c r="E249" s="566"/>
    </row>
    <row r="250" spans="1:5" x14ac:dyDescent="0.25">
      <c r="A250" s="562"/>
      <c r="B250" s="563"/>
      <c r="C250" s="564"/>
      <c r="D250" s="565"/>
      <c r="E250" s="566"/>
    </row>
    <row r="251" spans="1:5" x14ac:dyDescent="0.25">
      <c r="A251" s="562"/>
      <c r="B251" s="563"/>
      <c r="C251" s="564"/>
      <c r="D251" s="565"/>
      <c r="E251" s="566"/>
    </row>
    <row r="252" spans="1:5" x14ac:dyDescent="0.25">
      <c r="A252" s="562"/>
      <c r="B252" s="563"/>
      <c r="C252" s="564"/>
      <c r="D252" s="565"/>
      <c r="E252" s="566"/>
    </row>
    <row r="253" spans="1:5" x14ac:dyDescent="0.25">
      <c r="A253" s="562"/>
      <c r="B253" s="563"/>
      <c r="C253" s="564"/>
      <c r="D253" s="565"/>
      <c r="E253" s="566"/>
    </row>
    <row r="254" spans="1:5" x14ac:dyDescent="0.25">
      <c r="A254" s="562"/>
      <c r="B254" s="563"/>
      <c r="C254" s="564"/>
      <c r="D254" s="565"/>
      <c r="E254" s="566"/>
    </row>
    <row r="255" spans="1:5" x14ac:dyDescent="0.25">
      <c r="A255" s="562"/>
      <c r="B255" s="563"/>
      <c r="C255" s="564"/>
      <c r="D255" s="565"/>
      <c r="E255" s="566"/>
    </row>
    <row r="256" spans="1:5" x14ac:dyDescent="0.25">
      <c r="A256" s="562"/>
      <c r="B256" s="563"/>
      <c r="C256" s="564"/>
      <c r="D256" s="565"/>
      <c r="E256" s="566"/>
    </row>
    <row r="257" spans="1:5" x14ac:dyDescent="0.25">
      <c r="A257" s="562"/>
      <c r="B257" s="563"/>
      <c r="C257" s="564"/>
      <c r="D257" s="565"/>
      <c r="E257" s="566"/>
    </row>
    <row r="258" spans="1:5" x14ac:dyDescent="0.25">
      <c r="A258" s="562"/>
      <c r="B258" s="563"/>
      <c r="C258" s="564"/>
      <c r="D258" s="565"/>
      <c r="E258" s="566"/>
    </row>
    <row r="259" spans="1:5" x14ac:dyDescent="0.25">
      <c r="A259" s="562"/>
      <c r="B259" s="563"/>
      <c r="C259" s="564"/>
      <c r="D259" s="565"/>
      <c r="E259" s="566"/>
    </row>
    <row r="260" spans="1:5" x14ac:dyDescent="0.25">
      <c r="A260" s="562"/>
      <c r="B260" s="563"/>
      <c r="C260" s="564"/>
      <c r="D260" s="565"/>
      <c r="E260" s="566"/>
    </row>
    <row r="261" spans="1:5" x14ac:dyDescent="0.25">
      <c r="A261" s="562"/>
      <c r="B261" s="563"/>
      <c r="C261" s="564"/>
      <c r="D261" s="565"/>
      <c r="E261" s="566"/>
    </row>
    <row r="262" spans="1:5" x14ac:dyDescent="0.25">
      <c r="A262" s="562"/>
      <c r="B262" s="563"/>
      <c r="C262" s="564"/>
      <c r="D262" s="565"/>
      <c r="E262" s="566"/>
    </row>
    <row r="263" spans="1:5" x14ac:dyDescent="0.25">
      <c r="A263" s="562"/>
      <c r="B263" s="563"/>
      <c r="C263" s="564"/>
      <c r="D263" s="565"/>
      <c r="E263" s="566"/>
    </row>
    <row r="264" spans="1:5" x14ac:dyDescent="0.25">
      <c r="A264" s="562"/>
      <c r="B264" s="563"/>
      <c r="C264" s="564"/>
      <c r="D264" s="565"/>
      <c r="E264" s="566"/>
    </row>
    <row r="265" spans="1:5" x14ac:dyDescent="0.25">
      <c r="A265" s="562"/>
      <c r="B265" s="563"/>
      <c r="C265" s="564"/>
      <c r="D265" s="565"/>
      <c r="E265" s="566"/>
    </row>
    <row r="266" spans="1:5" x14ac:dyDescent="0.25">
      <c r="A266" s="562"/>
      <c r="B266" s="563"/>
      <c r="C266" s="564"/>
      <c r="D266" s="565"/>
      <c r="E266" s="566"/>
    </row>
    <row r="267" spans="1:5" x14ac:dyDescent="0.25">
      <c r="A267" s="562"/>
      <c r="B267" s="563"/>
      <c r="C267" s="564"/>
      <c r="D267" s="565"/>
      <c r="E267" s="566"/>
    </row>
    <row r="268" spans="1:5" x14ac:dyDescent="0.25">
      <c r="A268" s="562"/>
      <c r="B268" s="563"/>
      <c r="C268" s="564"/>
      <c r="D268" s="565"/>
      <c r="E268" s="566"/>
    </row>
    <row r="269" spans="1:5" x14ac:dyDescent="0.25">
      <c r="A269" s="562"/>
      <c r="B269" s="563"/>
      <c r="C269" s="564"/>
      <c r="D269" s="565"/>
      <c r="E269" s="566"/>
    </row>
    <row r="270" spans="1:5" x14ac:dyDescent="0.25">
      <c r="A270" s="562"/>
      <c r="B270" s="563"/>
      <c r="C270" s="564"/>
      <c r="D270" s="565"/>
      <c r="E270" s="566"/>
    </row>
    <row r="271" spans="1:5" x14ac:dyDescent="0.25">
      <c r="A271" s="562"/>
      <c r="B271" s="563"/>
      <c r="C271" s="564"/>
      <c r="D271" s="565"/>
      <c r="E271" s="566"/>
    </row>
    <row r="272" spans="1:5" x14ac:dyDescent="0.25">
      <c r="A272" s="562"/>
      <c r="B272" s="563"/>
      <c r="C272" s="564"/>
      <c r="D272" s="565"/>
      <c r="E272" s="566"/>
    </row>
    <row r="273" spans="1:5" x14ac:dyDescent="0.25">
      <c r="A273" s="562"/>
      <c r="B273" s="563"/>
      <c r="C273" s="564"/>
      <c r="D273" s="565"/>
      <c r="E273" s="566"/>
    </row>
    <row r="274" spans="1:5" x14ac:dyDescent="0.25">
      <c r="A274" s="562"/>
      <c r="B274" s="563"/>
      <c r="C274" s="564"/>
      <c r="D274" s="565"/>
      <c r="E274" s="566"/>
    </row>
    <row r="275" spans="1:5" x14ac:dyDescent="0.25">
      <c r="A275" s="562"/>
      <c r="B275" s="563"/>
      <c r="C275" s="564"/>
      <c r="D275" s="565"/>
      <c r="E275" s="566"/>
    </row>
    <row r="276" spans="1:5" x14ac:dyDescent="0.25">
      <c r="A276" s="562"/>
      <c r="B276" s="563"/>
      <c r="C276" s="564"/>
      <c r="D276" s="565"/>
      <c r="E276" s="566"/>
    </row>
    <row r="277" spans="1:5" x14ac:dyDescent="0.25">
      <c r="A277" s="562"/>
      <c r="B277" s="563"/>
      <c r="C277" s="564"/>
      <c r="D277" s="565"/>
      <c r="E277" s="566"/>
    </row>
    <row r="278" spans="1:5" x14ac:dyDescent="0.25">
      <c r="A278" s="562"/>
      <c r="B278" s="563"/>
      <c r="C278" s="564"/>
      <c r="D278" s="565"/>
      <c r="E278" s="566"/>
    </row>
    <row r="279" spans="1:5" x14ac:dyDescent="0.25">
      <c r="A279" s="562"/>
      <c r="B279" s="563"/>
      <c r="C279" s="564"/>
      <c r="D279" s="565"/>
      <c r="E279" s="566"/>
    </row>
    <row r="280" spans="1:5" x14ac:dyDescent="0.25">
      <c r="A280" s="562"/>
      <c r="B280" s="563"/>
      <c r="C280" s="564"/>
      <c r="D280" s="565"/>
      <c r="E280" s="566"/>
    </row>
    <row r="281" spans="1:5" x14ac:dyDescent="0.25">
      <c r="A281" s="562"/>
      <c r="B281" s="563"/>
      <c r="C281" s="564"/>
      <c r="D281" s="565"/>
      <c r="E281" s="566"/>
    </row>
    <row r="282" spans="1:5" x14ac:dyDescent="0.25">
      <c r="A282" s="562"/>
      <c r="B282" s="563"/>
      <c r="C282" s="564"/>
      <c r="D282" s="565"/>
      <c r="E282" s="566"/>
    </row>
    <row r="283" spans="1:5" x14ac:dyDescent="0.25">
      <c r="A283" s="562"/>
      <c r="B283" s="563"/>
      <c r="C283" s="564"/>
      <c r="D283" s="565"/>
      <c r="E283" s="566"/>
    </row>
    <row r="284" spans="1:5" x14ac:dyDescent="0.25">
      <c r="A284" s="562"/>
      <c r="B284" s="563"/>
      <c r="C284" s="564"/>
      <c r="D284" s="565"/>
      <c r="E284" s="566"/>
    </row>
    <row r="285" spans="1:5" x14ac:dyDescent="0.25">
      <c r="A285" s="562"/>
      <c r="B285" s="563"/>
      <c r="C285" s="564"/>
      <c r="D285" s="565"/>
      <c r="E285" s="566"/>
    </row>
    <row r="286" spans="1:5" x14ac:dyDescent="0.25">
      <c r="A286" s="562"/>
      <c r="B286" s="563"/>
      <c r="C286" s="564"/>
      <c r="D286" s="565"/>
      <c r="E286" s="566"/>
    </row>
    <row r="287" spans="1:5" x14ac:dyDescent="0.25">
      <c r="A287" s="562"/>
      <c r="B287" s="563"/>
      <c r="C287" s="564"/>
      <c r="D287" s="565"/>
      <c r="E287" s="566"/>
    </row>
    <row r="288" spans="1:5" x14ac:dyDescent="0.25">
      <c r="A288" s="562"/>
      <c r="B288" s="563"/>
      <c r="C288" s="564"/>
      <c r="D288" s="565"/>
      <c r="E288" s="566"/>
    </row>
    <row r="289" spans="1:5" x14ac:dyDescent="0.25">
      <c r="A289" s="562"/>
      <c r="B289" s="563"/>
      <c r="C289" s="564"/>
      <c r="D289" s="565"/>
      <c r="E289" s="566"/>
    </row>
    <row r="290" spans="1:5" x14ac:dyDescent="0.25">
      <c r="A290" s="562"/>
      <c r="B290" s="563"/>
      <c r="C290" s="564"/>
      <c r="D290" s="565"/>
      <c r="E290" s="566"/>
    </row>
    <row r="291" spans="1:5" x14ac:dyDescent="0.25">
      <c r="A291" s="562"/>
      <c r="B291" s="563"/>
      <c r="C291" s="564"/>
      <c r="D291" s="565"/>
      <c r="E291" s="566"/>
    </row>
    <row r="292" spans="1:5" x14ac:dyDescent="0.25">
      <c r="A292" s="562"/>
      <c r="B292" s="563"/>
      <c r="C292" s="564"/>
      <c r="D292" s="565"/>
      <c r="E292" s="566"/>
    </row>
    <row r="293" spans="1:5" x14ac:dyDescent="0.25">
      <c r="A293" s="562"/>
      <c r="B293" s="563"/>
      <c r="C293" s="564"/>
      <c r="D293" s="565"/>
      <c r="E293" s="566"/>
    </row>
    <row r="294" spans="1:5" x14ac:dyDescent="0.25">
      <c r="A294" s="562"/>
      <c r="B294" s="563"/>
      <c r="C294" s="564"/>
      <c r="D294" s="565"/>
      <c r="E294" s="566"/>
    </row>
    <row r="295" spans="1:5" x14ac:dyDescent="0.25">
      <c r="A295" s="562"/>
      <c r="B295" s="563"/>
      <c r="C295" s="564"/>
      <c r="D295" s="565"/>
      <c r="E295" s="566"/>
    </row>
    <row r="296" spans="1:5" x14ac:dyDescent="0.25">
      <c r="A296" s="562"/>
      <c r="B296" s="563"/>
      <c r="C296" s="564"/>
      <c r="D296" s="565"/>
      <c r="E296" s="566"/>
    </row>
    <row r="297" spans="1:5" x14ac:dyDescent="0.25">
      <c r="A297" s="562"/>
      <c r="B297" s="563"/>
      <c r="C297" s="564"/>
      <c r="D297" s="565"/>
      <c r="E297" s="566"/>
    </row>
    <row r="298" spans="1:5" x14ac:dyDescent="0.25">
      <c r="A298" s="562"/>
      <c r="B298" s="563"/>
      <c r="C298" s="564"/>
      <c r="D298" s="565"/>
      <c r="E298" s="566"/>
    </row>
    <row r="299" spans="1:5" x14ac:dyDescent="0.25">
      <c r="A299" s="562"/>
      <c r="B299" s="563"/>
      <c r="C299" s="564"/>
      <c r="D299" s="565"/>
      <c r="E299" s="566"/>
    </row>
    <row r="300" spans="1:5" x14ac:dyDescent="0.25">
      <c r="A300" s="562"/>
      <c r="B300" s="563"/>
      <c r="C300" s="564"/>
      <c r="D300" s="565"/>
      <c r="E300" s="566"/>
    </row>
    <row r="301" spans="1:5" x14ac:dyDescent="0.25">
      <c r="A301" s="562"/>
      <c r="B301" s="563"/>
      <c r="C301" s="564"/>
      <c r="D301" s="565"/>
      <c r="E301" s="566"/>
    </row>
    <row r="302" spans="1:5" x14ac:dyDescent="0.25">
      <c r="A302" s="562"/>
      <c r="B302" s="563"/>
      <c r="C302" s="564"/>
      <c r="D302" s="565"/>
      <c r="E302" s="566"/>
    </row>
    <row r="303" spans="1:5" x14ac:dyDescent="0.25">
      <c r="A303" s="562"/>
      <c r="B303" s="563"/>
      <c r="C303" s="564"/>
      <c r="D303" s="565"/>
      <c r="E303" s="566"/>
    </row>
    <row r="304" spans="1:5" x14ac:dyDescent="0.25">
      <c r="A304" s="562"/>
      <c r="B304" s="563"/>
      <c r="C304" s="564"/>
      <c r="D304" s="565"/>
      <c r="E304" s="566"/>
    </row>
    <row r="305" spans="1:5" x14ac:dyDescent="0.25">
      <c r="A305" s="562"/>
      <c r="B305" s="563"/>
      <c r="C305" s="564"/>
      <c r="D305" s="565"/>
      <c r="E305" s="566"/>
    </row>
    <row r="306" spans="1:5" x14ac:dyDescent="0.25">
      <c r="A306" s="562"/>
      <c r="B306" s="563"/>
      <c r="C306" s="564"/>
      <c r="D306" s="565"/>
      <c r="E306" s="566"/>
    </row>
    <row r="307" spans="1:5" x14ac:dyDescent="0.25">
      <c r="A307" s="562"/>
      <c r="B307" s="563"/>
      <c r="C307" s="564"/>
      <c r="D307" s="565"/>
      <c r="E307" s="566"/>
    </row>
    <row r="308" spans="1:5" x14ac:dyDescent="0.25">
      <c r="A308" s="562"/>
      <c r="B308" s="563"/>
      <c r="C308" s="564"/>
      <c r="D308" s="565"/>
      <c r="E308" s="566"/>
    </row>
    <row r="309" spans="1:5" x14ac:dyDescent="0.25">
      <c r="A309" s="562"/>
      <c r="B309" s="563"/>
      <c r="C309" s="564"/>
      <c r="D309" s="565"/>
      <c r="E309" s="566"/>
    </row>
    <row r="310" spans="1:5" x14ac:dyDescent="0.25">
      <c r="A310" s="562"/>
      <c r="B310" s="563"/>
      <c r="C310" s="564"/>
      <c r="D310" s="565"/>
      <c r="E310" s="566"/>
    </row>
    <row r="311" spans="1:5" x14ac:dyDescent="0.25">
      <c r="A311" s="562"/>
      <c r="B311" s="563"/>
      <c r="C311" s="564"/>
      <c r="D311" s="565"/>
      <c r="E311" s="566"/>
    </row>
    <row r="312" spans="1:5" x14ac:dyDescent="0.25">
      <c r="A312" s="562"/>
      <c r="B312" s="563"/>
      <c r="C312" s="564"/>
      <c r="D312" s="565"/>
      <c r="E312" s="566"/>
    </row>
    <row r="313" spans="1:5" x14ac:dyDescent="0.25">
      <c r="A313" s="562"/>
      <c r="B313" s="563"/>
      <c r="C313" s="564"/>
      <c r="D313" s="565"/>
      <c r="E313" s="566"/>
    </row>
    <row r="314" spans="1:5" x14ac:dyDescent="0.25">
      <c r="A314" s="562"/>
      <c r="B314" s="563"/>
      <c r="C314" s="564"/>
      <c r="D314" s="565"/>
      <c r="E314" s="566"/>
    </row>
    <row r="315" spans="1:5" x14ac:dyDescent="0.25">
      <c r="A315" s="562"/>
      <c r="B315" s="563"/>
      <c r="C315" s="564"/>
      <c r="D315" s="565"/>
      <c r="E315" s="566"/>
    </row>
    <row r="316" spans="1:5" x14ac:dyDescent="0.25">
      <c r="A316" s="562"/>
      <c r="B316" s="563"/>
      <c r="C316" s="564"/>
      <c r="D316" s="565"/>
      <c r="E316" s="566"/>
    </row>
    <row r="317" spans="1:5" x14ac:dyDescent="0.25">
      <c r="A317" s="562"/>
      <c r="B317" s="563"/>
      <c r="C317" s="564"/>
      <c r="D317" s="565"/>
      <c r="E317" s="566"/>
    </row>
    <row r="318" spans="1:5" x14ac:dyDescent="0.25">
      <c r="A318" s="562"/>
      <c r="B318" s="563"/>
      <c r="C318" s="564"/>
      <c r="D318" s="565"/>
      <c r="E318" s="566"/>
    </row>
    <row r="319" spans="1:5" x14ac:dyDescent="0.25">
      <c r="A319" s="562"/>
      <c r="B319" s="563"/>
      <c r="C319" s="564"/>
      <c r="D319" s="565"/>
      <c r="E319" s="566"/>
    </row>
    <row r="320" spans="1:5" x14ac:dyDescent="0.25">
      <c r="A320" s="562"/>
      <c r="B320" s="563"/>
      <c r="C320" s="564"/>
      <c r="D320" s="565"/>
      <c r="E320" s="566"/>
    </row>
    <row r="321" spans="1:5" x14ac:dyDescent="0.25">
      <c r="A321" s="562"/>
      <c r="B321" s="563"/>
      <c r="C321" s="564"/>
      <c r="D321" s="565"/>
      <c r="E321" s="566"/>
    </row>
    <row r="322" spans="1:5" x14ac:dyDescent="0.25">
      <c r="A322" s="562"/>
      <c r="B322" s="563"/>
      <c r="C322" s="564"/>
      <c r="D322" s="565"/>
      <c r="E322" s="566"/>
    </row>
    <row r="323" spans="1:5" x14ac:dyDescent="0.25">
      <c r="A323" s="562"/>
      <c r="B323" s="563"/>
      <c r="C323" s="564"/>
      <c r="D323" s="565"/>
      <c r="E323" s="566"/>
    </row>
    <row r="324" spans="1:5" x14ac:dyDescent="0.25">
      <c r="A324" s="562"/>
      <c r="B324" s="563"/>
      <c r="C324" s="564"/>
      <c r="D324" s="565"/>
      <c r="E324" s="566"/>
    </row>
    <row r="325" spans="1:5" x14ac:dyDescent="0.25">
      <c r="A325" s="562"/>
      <c r="B325" s="563"/>
      <c r="C325" s="564"/>
      <c r="D325" s="565"/>
      <c r="E325" s="566"/>
    </row>
    <row r="326" spans="1:5" x14ac:dyDescent="0.25">
      <c r="A326" s="562"/>
      <c r="B326" s="563"/>
      <c r="C326" s="564"/>
      <c r="D326" s="565"/>
      <c r="E326" s="566"/>
    </row>
    <row r="327" spans="1:5" x14ac:dyDescent="0.25">
      <c r="A327" s="562"/>
      <c r="B327" s="563"/>
      <c r="C327" s="564"/>
      <c r="D327" s="565"/>
      <c r="E327" s="566"/>
    </row>
    <row r="328" spans="1:5" x14ac:dyDescent="0.25">
      <c r="A328" s="562"/>
      <c r="B328" s="563"/>
      <c r="C328" s="564"/>
      <c r="D328" s="565"/>
      <c r="E328" s="566"/>
    </row>
    <row r="329" spans="1:5" x14ac:dyDescent="0.25">
      <c r="A329" s="562"/>
      <c r="B329" s="563"/>
      <c r="C329" s="564"/>
      <c r="D329" s="565"/>
      <c r="E329" s="566"/>
    </row>
    <row r="330" spans="1:5" x14ac:dyDescent="0.25">
      <c r="A330" s="562"/>
      <c r="B330" s="563"/>
      <c r="C330" s="564"/>
      <c r="D330" s="565"/>
      <c r="E330" s="566"/>
    </row>
    <row r="331" spans="1:5" x14ac:dyDescent="0.25">
      <c r="A331" s="562"/>
      <c r="B331" s="563"/>
      <c r="C331" s="564"/>
      <c r="D331" s="565"/>
      <c r="E331" s="566"/>
    </row>
    <row r="332" spans="1:5" x14ac:dyDescent="0.25">
      <c r="A332" s="562"/>
      <c r="B332" s="563"/>
      <c r="C332" s="564"/>
      <c r="D332" s="565"/>
      <c r="E332" s="566"/>
    </row>
    <row r="333" spans="1:5" x14ac:dyDescent="0.25">
      <c r="A333" s="562"/>
      <c r="B333" s="563"/>
      <c r="C333" s="564"/>
      <c r="D333" s="565"/>
      <c r="E333" s="566"/>
    </row>
    <row r="334" spans="1:5" x14ac:dyDescent="0.25">
      <c r="A334" s="562"/>
      <c r="B334" s="563"/>
      <c r="C334" s="564"/>
      <c r="D334" s="565"/>
      <c r="E334" s="566"/>
    </row>
    <row r="335" spans="1:5" x14ac:dyDescent="0.25">
      <c r="A335" s="562"/>
      <c r="B335" s="563"/>
      <c r="C335" s="564"/>
      <c r="D335" s="565"/>
      <c r="E335" s="566"/>
    </row>
    <row r="336" spans="1:5" x14ac:dyDescent="0.25">
      <c r="A336" s="562"/>
      <c r="B336" s="563"/>
      <c r="C336" s="564"/>
      <c r="D336" s="565"/>
      <c r="E336" s="566"/>
    </row>
    <row r="337" spans="1:5" x14ac:dyDescent="0.25">
      <c r="A337" s="562"/>
      <c r="B337" s="563"/>
      <c r="C337" s="564"/>
      <c r="D337" s="565"/>
      <c r="E337" s="566"/>
    </row>
    <row r="338" spans="1:5" x14ac:dyDescent="0.25">
      <c r="A338" s="562"/>
      <c r="B338" s="563"/>
      <c r="C338" s="564"/>
      <c r="D338" s="565"/>
      <c r="E338" s="566"/>
    </row>
    <row r="339" spans="1:5" x14ac:dyDescent="0.25">
      <c r="A339" s="562"/>
      <c r="B339" s="563"/>
      <c r="C339" s="564"/>
      <c r="D339" s="565"/>
      <c r="E339" s="566"/>
    </row>
    <row r="340" spans="1:5" x14ac:dyDescent="0.25">
      <c r="A340" s="562"/>
      <c r="B340" s="563"/>
      <c r="C340" s="564"/>
      <c r="D340" s="565"/>
      <c r="E340" s="566"/>
    </row>
    <row r="341" spans="1:5" x14ac:dyDescent="0.25">
      <c r="A341" s="562"/>
      <c r="B341" s="563"/>
      <c r="C341" s="564"/>
      <c r="D341" s="565"/>
      <c r="E341" s="566"/>
    </row>
    <row r="342" spans="1:5" x14ac:dyDescent="0.25">
      <c r="A342" s="562"/>
      <c r="B342" s="563"/>
      <c r="C342" s="564"/>
      <c r="D342" s="565"/>
      <c r="E342" s="566"/>
    </row>
    <row r="343" spans="1:5" x14ac:dyDescent="0.25">
      <c r="A343" s="562"/>
      <c r="B343" s="563"/>
      <c r="C343" s="564"/>
      <c r="D343" s="565"/>
      <c r="E343" s="566"/>
    </row>
    <row r="344" spans="1:5" x14ac:dyDescent="0.25">
      <c r="A344" s="562"/>
      <c r="B344" s="563"/>
      <c r="C344" s="564"/>
      <c r="D344" s="565"/>
      <c r="E344" s="566"/>
    </row>
    <row r="345" spans="1:5" x14ac:dyDescent="0.25">
      <c r="A345" s="562"/>
      <c r="B345" s="563"/>
      <c r="C345" s="564"/>
      <c r="D345" s="565"/>
      <c r="E345" s="566"/>
    </row>
    <row r="346" spans="1:5" x14ac:dyDescent="0.25">
      <c r="A346" s="562"/>
      <c r="B346" s="563"/>
      <c r="C346" s="564"/>
      <c r="D346" s="565"/>
      <c r="E346" s="566"/>
    </row>
    <row r="347" spans="1:5" x14ac:dyDescent="0.25">
      <c r="A347" s="562"/>
      <c r="B347" s="563"/>
      <c r="C347" s="564"/>
      <c r="D347" s="565"/>
      <c r="E347" s="566"/>
    </row>
    <row r="348" spans="1:5" x14ac:dyDescent="0.25">
      <c r="A348" s="562"/>
      <c r="B348" s="563"/>
      <c r="C348" s="564"/>
      <c r="D348" s="565"/>
      <c r="E348" s="566"/>
    </row>
    <row r="349" spans="1:5" x14ac:dyDescent="0.25">
      <c r="A349" s="562"/>
      <c r="B349" s="563"/>
      <c r="C349" s="564"/>
      <c r="D349" s="565"/>
      <c r="E349" s="566"/>
    </row>
    <row r="350" spans="1:5" x14ac:dyDescent="0.25">
      <c r="A350" s="562"/>
      <c r="B350" s="563"/>
      <c r="C350" s="564"/>
      <c r="D350" s="565"/>
      <c r="E350" s="566"/>
    </row>
    <row r="351" spans="1:5" x14ac:dyDescent="0.25">
      <c r="A351" s="562"/>
      <c r="B351" s="563"/>
      <c r="C351" s="564"/>
      <c r="D351" s="565"/>
      <c r="E351" s="566"/>
    </row>
    <row r="352" spans="1:5" x14ac:dyDescent="0.25">
      <c r="A352" s="562"/>
      <c r="B352" s="563"/>
      <c r="C352" s="564"/>
      <c r="D352" s="565"/>
      <c r="E352" s="566"/>
    </row>
    <row r="353" spans="1:5" x14ac:dyDescent="0.25">
      <c r="A353" s="562"/>
      <c r="B353" s="563"/>
      <c r="C353" s="564"/>
      <c r="D353" s="565"/>
      <c r="E353" s="566"/>
    </row>
    <row r="354" spans="1:5" x14ac:dyDescent="0.25">
      <c r="A354" s="562"/>
      <c r="B354" s="563"/>
      <c r="C354" s="564"/>
      <c r="D354" s="565"/>
      <c r="E354" s="566"/>
    </row>
    <row r="355" spans="1:5" x14ac:dyDescent="0.25">
      <c r="A355" s="562"/>
      <c r="B355" s="563"/>
      <c r="C355" s="564"/>
      <c r="D355" s="565"/>
      <c r="E355" s="566"/>
    </row>
    <row r="356" spans="1:5" x14ac:dyDescent="0.25">
      <c r="A356" s="562"/>
      <c r="B356" s="563"/>
      <c r="C356" s="564"/>
      <c r="D356" s="565"/>
      <c r="E356" s="566"/>
    </row>
    <row r="357" spans="1:5" x14ac:dyDescent="0.25">
      <c r="A357" s="562"/>
      <c r="B357" s="563"/>
      <c r="C357" s="564"/>
      <c r="D357" s="565"/>
      <c r="E357" s="566"/>
    </row>
    <row r="358" spans="1:5" x14ac:dyDescent="0.25">
      <c r="A358" s="562"/>
      <c r="B358" s="563"/>
      <c r="C358" s="564"/>
      <c r="D358" s="565"/>
      <c r="E358" s="566"/>
    </row>
    <row r="359" spans="1:5" x14ac:dyDescent="0.25">
      <c r="A359" s="562"/>
      <c r="B359" s="563"/>
      <c r="C359" s="564"/>
      <c r="D359" s="565"/>
      <c r="E359" s="566"/>
    </row>
    <row r="360" spans="1:5" x14ac:dyDescent="0.25">
      <c r="A360" s="562"/>
      <c r="B360" s="563"/>
      <c r="C360" s="564"/>
      <c r="D360" s="565"/>
      <c r="E360" s="566"/>
    </row>
    <row r="361" spans="1:5" x14ac:dyDescent="0.25">
      <c r="A361" s="562"/>
      <c r="B361" s="563"/>
      <c r="C361" s="564"/>
      <c r="D361" s="565"/>
      <c r="E361" s="566"/>
    </row>
    <row r="362" spans="1:5" x14ac:dyDescent="0.25">
      <c r="A362" s="562"/>
      <c r="B362" s="563"/>
      <c r="C362" s="564"/>
      <c r="D362" s="565"/>
      <c r="E362" s="566"/>
    </row>
    <row r="363" spans="1:5" x14ac:dyDescent="0.25">
      <c r="A363" s="562"/>
      <c r="B363" s="563"/>
      <c r="C363" s="564"/>
      <c r="D363" s="565"/>
      <c r="E363" s="566"/>
    </row>
    <row r="364" spans="1:5" x14ac:dyDescent="0.25">
      <c r="A364" s="562"/>
      <c r="B364" s="563"/>
      <c r="C364" s="564"/>
      <c r="D364" s="565"/>
      <c r="E364" s="566"/>
    </row>
    <row r="365" spans="1:5" x14ac:dyDescent="0.25">
      <c r="A365" s="562"/>
      <c r="B365" s="563"/>
      <c r="C365" s="564"/>
      <c r="D365" s="565"/>
      <c r="E365" s="566"/>
    </row>
    <row r="366" spans="1:5" x14ac:dyDescent="0.25">
      <c r="A366" s="562"/>
      <c r="B366" s="563"/>
      <c r="C366" s="564"/>
      <c r="D366" s="565"/>
      <c r="E366" s="566"/>
    </row>
    <row r="367" spans="1:5" x14ac:dyDescent="0.25">
      <c r="A367" s="562"/>
      <c r="B367" s="563"/>
      <c r="C367" s="564"/>
      <c r="D367" s="565"/>
      <c r="E367" s="566"/>
    </row>
    <row r="368" spans="1:5" x14ac:dyDescent="0.25">
      <c r="A368" s="562"/>
      <c r="B368" s="563"/>
      <c r="C368" s="564"/>
      <c r="D368" s="565"/>
      <c r="E368" s="566"/>
    </row>
    <row r="369" spans="1:5" x14ac:dyDescent="0.25">
      <c r="A369" s="562"/>
      <c r="B369" s="563"/>
      <c r="C369" s="564"/>
      <c r="D369" s="565"/>
      <c r="E369" s="566"/>
    </row>
    <row r="370" spans="1:5" x14ac:dyDescent="0.25">
      <c r="A370" s="562"/>
      <c r="B370" s="563"/>
      <c r="C370" s="564"/>
      <c r="D370" s="565"/>
      <c r="E370" s="566"/>
    </row>
    <row r="371" spans="1:5" x14ac:dyDescent="0.25">
      <c r="A371" s="562"/>
      <c r="B371" s="563"/>
      <c r="C371" s="564"/>
      <c r="D371" s="565"/>
      <c r="E371" s="566"/>
    </row>
    <row r="372" spans="1:5" x14ac:dyDescent="0.25">
      <c r="A372" s="562"/>
      <c r="B372" s="563"/>
      <c r="C372" s="564"/>
      <c r="D372" s="565"/>
      <c r="E372" s="566"/>
    </row>
    <row r="373" spans="1:5" x14ac:dyDescent="0.25">
      <c r="A373" s="562"/>
      <c r="B373" s="563"/>
      <c r="C373" s="564"/>
      <c r="D373" s="565"/>
      <c r="E373" s="566"/>
    </row>
    <row r="374" spans="1:5" x14ac:dyDescent="0.25">
      <c r="A374" s="562"/>
      <c r="B374" s="563"/>
      <c r="C374" s="564"/>
      <c r="D374" s="565"/>
      <c r="E374" s="566"/>
    </row>
    <row r="375" spans="1:5" x14ac:dyDescent="0.25">
      <c r="A375" s="562"/>
      <c r="B375" s="563"/>
      <c r="C375" s="564"/>
      <c r="D375" s="565"/>
      <c r="E375" s="566"/>
    </row>
    <row r="376" spans="1:5" x14ac:dyDescent="0.25">
      <c r="A376" s="562"/>
      <c r="B376" s="563"/>
      <c r="C376" s="564"/>
      <c r="D376" s="565"/>
      <c r="E376" s="566"/>
    </row>
    <row r="377" spans="1:5" x14ac:dyDescent="0.25">
      <c r="A377" s="562"/>
      <c r="B377" s="563"/>
      <c r="C377" s="564"/>
      <c r="D377" s="565"/>
      <c r="E377" s="566"/>
    </row>
    <row r="378" spans="1:5" x14ac:dyDescent="0.25">
      <c r="A378" s="562"/>
      <c r="B378" s="563"/>
      <c r="C378" s="564"/>
      <c r="D378" s="565"/>
      <c r="E378" s="566"/>
    </row>
    <row r="379" spans="1:5" x14ac:dyDescent="0.25">
      <c r="A379" s="562"/>
      <c r="B379" s="563"/>
      <c r="C379" s="564"/>
      <c r="D379" s="565"/>
      <c r="E379" s="566"/>
    </row>
    <row r="380" spans="1:5" x14ac:dyDescent="0.25">
      <c r="A380" s="562"/>
      <c r="B380" s="563"/>
      <c r="C380" s="564"/>
      <c r="D380" s="565"/>
      <c r="E380" s="566"/>
    </row>
    <row r="381" spans="1:5" x14ac:dyDescent="0.25">
      <c r="A381" s="562"/>
      <c r="B381" s="563"/>
      <c r="C381" s="564"/>
      <c r="D381" s="565"/>
      <c r="E381" s="566"/>
    </row>
    <row r="382" spans="1:5" x14ac:dyDescent="0.25">
      <c r="A382" s="562"/>
      <c r="B382" s="563"/>
      <c r="C382" s="564"/>
      <c r="D382" s="565"/>
      <c r="E382" s="566"/>
    </row>
    <row r="383" spans="1:5" x14ac:dyDescent="0.25">
      <c r="A383" s="562"/>
      <c r="B383" s="563"/>
      <c r="C383" s="564"/>
      <c r="D383" s="565"/>
      <c r="E383" s="566"/>
    </row>
    <row r="384" spans="1:5" x14ac:dyDescent="0.25">
      <c r="A384" s="562"/>
      <c r="B384" s="563"/>
      <c r="C384" s="564"/>
      <c r="D384" s="565"/>
      <c r="E384" s="566"/>
    </row>
    <row r="385" spans="1:5" x14ac:dyDescent="0.25">
      <c r="A385" s="562"/>
      <c r="B385" s="563"/>
      <c r="C385" s="564"/>
      <c r="D385" s="565"/>
      <c r="E385" s="566"/>
    </row>
    <row r="386" spans="1:5" x14ac:dyDescent="0.25">
      <c r="A386" s="562"/>
      <c r="B386" s="563"/>
      <c r="C386" s="564"/>
      <c r="D386" s="565"/>
      <c r="E386" s="566"/>
    </row>
    <row r="387" spans="1:5" x14ac:dyDescent="0.25">
      <c r="A387" s="562"/>
      <c r="B387" s="563"/>
      <c r="C387" s="564"/>
      <c r="D387" s="565"/>
      <c r="E387" s="566"/>
    </row>
    <row r="388" spans="1:5" x14ac:dyDescent="0.25">
      <c r="A388" s="562"/>
      <c r="B388" s="563"/>
      <c r="C388" s="564"/>
      <c r="D388" s="565"/>
      <c r="E388" s="566"/>
    </row>
    <row r="389" spans="1:5" x14ac:dyDescent="0.25">
      <c r="A389" s="562"/>
      <c r="B389" s="563"/>
      <c r="C389" s="564"/>
      <c r="D389" s="565"/>
      <c r="E389" s="566"/>
    </row>
    <row r="390" spans="1:5" x14ac:dyDescent="0.25">
      <c r="A390" s="562"/>
      <c r="B390" s="563"/>
      <c r="C390" s="564"/>
      <c r="D390" s="565"/>
      <c r="E390" s="566"/>
    </row>
    <row r="391" spans="1:5" x14ac:dyDescent="0.25">
      <c r="A391" s="562"/>
      <c r="B391" s="563"/>
      <c r="C391" s="564"/>
      <c r="D391" s="565"/>
      <c r="E391" s="566"/>
    </row>
    <row r="392" spans="1:5" x14ac:dyDescent="0.25">
      <c r="A392" s="562"/>
      <c r="B392" s="563"/>
      <c r="C392" s="564"/>
      <c r="D392" s="565"/>
      <c r="E392" s="566"/>
    </row>
    <row r="393" spans="1:5" x14ac:dyDescent="0.25">
      <c r="A393" s="562"/>
      <c r="B393" s="563"/>
      <c r="C393" s="564"/>
      <c r="D393" s="565"/>
      <c r="E393" s="566"/>
    </row>
    <row r="394" spans="1:5" x14ac:dyDescent="0.25">
      <c r="A394" s="562"/>
      <c r="B394" s="563"/>
      <c r="C394" s="564"/>
      <c r="D394" s="565"/>
      <c r="E394" s="566"/>
    </row>
    <row r="395" spans="1:5" x14ac:dyDescent="0.25">
      <c r="A395" s="562"/>
      <c r="B395" s="563"/>
      <c r="C395" s="564"/>
      <c r="D395" s="565"/>
      <c r="E395" s="566"/>
    </row>
    <row r="396" spans="1:5" x14ac:dyDescent="0.25">
      <c r="A396" s="562"/>
      <c r="B396" s="563"/>
      <c r="C396" s="564"/>
      <c r="D396" s="565"/>
      <c r="E396" s="566"/>
    </row>
    <row r="397" spans="1:5" x14ac:dyDescent="0.25">
      <c r="A397" s="562"/>
      <c r="B397" s="563"/>
      <c r="C397" s="564"/>
      <c r="D397" s="565"/>
      <c r="E397" s="566"/>
    </row>
    <row r="398" spans="1:5" x14ac:dyDescent="0.25">
      <c r="A398" s="562"/>
      <c r="B398" s="563"/>
      <c r="C398" s="564"/>
      <c r="D398" s="565"/>
      <c r="E398" s="566"/>
    </row>
    <row r="399" spans="1:5" x14ac:dyDescent="0.25">
      <c r="A399" s="562"/>
      <c r="B399" s="563"/>
      <c r="C399" s="564"/>
      <c r="D399" s="565"/>
      <c r="E399" s="566"/>
    </row>
    <row r="400" spans="1:5" x14ac:dyDescent="0.25">
      <c r="A400" s="562"/>
      <c r="B400" s="563"/>
      <c r="C400" s="564"/>
      <c r="D400" s="565"/>
      <c r="E400" s="566"/>
    </row>
    <row r="401" spans="1:5" x14ac:dyDescent="0.25">
      <c r="A401" s="562"/>
      <c r="B401" s="563"/>
      <c r="C401" s="564"/>
      <c r="D401" s="565"/>
      <c r="E401" s="566"/>
    </row>
    <row r="402" spans="1:5" x14ac:dyDescent="0.25">
      <c r="A402" s="562"/>
      <c r="B402" s="563"/>
      <c r="C402" s="564"/>
      <c r="D402" s="565"/>
      <c r="E402" s="566"/>
    </row>
    <row r="403" spans="1:5" x14ac:dyDescent="0.25">
      <c r="A403" s="562"/>
      <c r="B403" s="563"/>
      <c r="C403" s="564"/>
      <c r="D403" s="565"/>
      <c r="E403" s="566"/>
    </row>
    <row r="404" spans="1:5" x14ac:dyDescent="0.25">
      <c r="A404" s="562"/>
      <c r="B404" s="563"/>
      <c r="C404" s="564"/>
      <c r="D404" s="565"/>
      <c r="E404" s="566"/>
    </row>
    <row r="405" spans="1:5" x14ac:dyDescent="0.25">
      <c r="A405" s="562"/>
      <c r="B405" s="563"/>
      <c r="C405" s="564"/>
      <c r="D405" s="565"/>
      <c r="E405" s="566"/>
    </row>
    <row r="406" spans="1:5" x14ac:dyDescent="0.25">
      <c r="A406" s="562"/>
      <c r="B406" s="563"/>
      <c r="C406" s="564"/>
      <c r="D406" s="565"/>
      <c r="E406" s="566"/>
    </row>
    <row r="407" spans="1:5" x14ac:dyDescent="0.25">
      <c r="A407" s="562"/>
      <c r="B407" s="563"/>
      <c r="C407" s="564"/>
      <c r="D407" s="565"/>
      <c r="E407" s="566"/>
    </row>
    <row r="408" spans="1:5" x14ac:dyDescent="0.25">
      <c r="A408" s="562"/>
      <c r="B408" s="563"/>
      <c r="C408" s="564"/>
      <c r="D408" s="565"/>
      <c r="E408" s="566"/>
    </row>
    <row r="409" spans="1:5" x14ac:dyDescent="0.25">
      <c r="A409" s="562"/>
      <c r="B409" s="563"/>
      <c r="C409" s="564"/>
      <c r="D409" s="565"/>
      <c r="E409" s="566"/>
    </row>
    <row r="410" spans="1:5" x14ac:dyDescent="0.25">
      <c r="A410" s="562"/>
      <c r="B410" s="563"/>
      <c r="C410" s="564"/>
      <c r="D410" s="565"/>
      <c r="E410" s="566"/>
    </row>
    <row r="411" spans="1:5" x14ac:dyDescent="0.25">
      <c r="A411" s="562"/>
      <c r="B411" s="563"/>
      <c r="C411" s="564"/>
      <c r="D411" s="565"/>
      <c r="E411" s="566"/>
    </row>
    <row r="412" spans="1:5" x14ac:dyDescent="0.25">
      <c r="A412" s="562"/>
      <c r="B412" s="563"/>
      <c r="C412" s="564"/>
      <c r="D412" s="565"/>
      <c r="E412" s="566"/>
    </row>
    <row r="413" spans="1:5" x14ac:dyDescent="0.25">
      <c r="A413" s="562"/>
      <c r="B413" s="563"/>
      <c r="C413" s="564"/>
      <c r="D413" s="565"/>
      <c r="E413" s="566"/>
    </row>
    <row r="414" spans="1:5" x14ac:dyDescent="0.25">
      <c r="A414" s="562"/>
      <c r="B414" s="563"/>
      <c r="C414" s="564"/>
      <c r="D414" s="565"/>
      <c r="E414" s="566"/>
    </row>
    <row r="415" spans="1:5" x14ac:dyDescent="0.25">
      <c r="A415" s="562"/>
      <c r="B415" s="563"/>
      <c r="C415" s="564"/>
      <c r="D415" s="565"/>
      <c r="E415" s="566"/>
    </row>
    <row r="416" spans="1:5" x14ac:dyDescent="0.25">
      <c r="A416" s="562"/>
      <c r="B416" s="563"/>
      <c r="C416" s="564"/>
      <c r="D416" s="565"/>
      <c r="E416" s="566"/>
    </row>
    <row r="417" spans="1:5" x14ac:dyDescent="0.25">
      <c r="A417" s="562"/>
      <c r="B417" s="563"/>
      <c r="C417" s="564"/>
      <c r="D417" s="565"/>
      <c r="E417" s="566"/>
    </row>
    <row r="418" spans="1:5" x14ac:dyDescent="0.25">
      <c r="A418" s="562"/>
      <c r="B418" s="563"/>
      <c r="C418" s="564"/>
      <c r="D418" s="565"/>
      <c r="E418" s="566"/>
    </row>
    <row r="419" spans="1:5" x14ac:dyDescent="0.25">
      <c r="A419" s="562"/>
      <c r="B419" s="563"/>
      <c r="C419" s="564"/>
      <c r="D419" s="565"/>
      <c r="E419" s="566"/>
    </row>
    <row r="420" spans="1:5" x14ac:dyDescent="0.25">
      <c r="A420" s="562"/>
      <c r="B420" s="563"/>
      <c r="C420" s="564"/>
      <c r="D420" s="565"/>
      <c r="E420" s="566"/>
    </row>
    <row r="421" spans="1:5" x14ac:dyDescent="0.25">
      <c r="A421" s="562"/>
      <c r="B421" s="563"/>
      <c r="C421" s="564"/>
      <c r="D421" s="565"/>
      <c r="E421" s="566"/>
    </row>
    <row r="422" spans="1:5" x14ac:dyDescent="0.25">
      <c r="A422" s="562"/>
      <c r="B422" s="563"/>
      <c r="C422" s="564"/>
      <c r="D422" s="565"/>
      <c r="E422" s="566"/>
    </row>
    <row r="423" spans="1:5" x14ac:dyDescent="0.25">
      <c r="A423" s="562"/>
      <c r="B423" s="563"/>
      <c r="C423" s="564"/>
      <c r="D423" s="565"/>
      <c r="E423" s="566"/>
    </row>
    <row r="424" spans="1:5" x14ac:dyDescent="0.25">
      <c r="A424" s="562"/>
      <c r="B424" s="563"/>
      <c r="C424" s="564"/>
      <c r="D424" s="565"/>
      <c r="E424" s="566"/>
    </row>
    <row r="425" spans="1:5" x14ac:dyDescent="0.25">
      <c r="A425" s="562"/>
      <c r="B425" s="563"/>
      <c r="C425" s="564"/>
      <c r="D425" s="565"/>
      <c r="E425" s="566"/>
    </row>
    <row r="426" spans="1:5" x14ac:dyDescent="0.25">
      <c r="A426" s="562"/>
      <c r="B426" s="563"/>
      <c r="C426" s="564"/>
      <c r="D426" s="565"/>
      <c r="E426" s="566"/>
    </row>
    <row r="427" spans="1:5" x14ac:dyDescent="0.25">
      <c r="A427" s="562"/>
      <c r="B427" s="563"/>
      <c r="C427" s="564"/>
      <c r="D427" s="565"/>
      <c r="E427" s="566"/>
    </row>
    <row r="428" spans="1:5" x14ac:dyDescent="0.25">
      <c r="A428" s="562"/>
      <c r="B428" s="563"/>
      <c r="C428" s="564"/>
      <c r="D428" s="565"/>
      <c r="E428" s="566"/>
    </row>
    <row r="429" spans="1:5" x14ac:dyDescent="0.25">
      <c r="A429" s="562"/>
      <c r="B429" s="563"/>
      <c r="C429" s="564"/>
      <c r="D429" s="565"/>
      <c r="E429" s="566"/>
    </row>
    <row r="430" spans="1:5" x14ac:dyDescent="0.25">
      <c r="A430" s="562"/>
      <c r="B430" s="563"/>
      <c r="C430" s="564"/>
      <c r="D430" s="565"/>
      <c r="E430" s="566"/>
    </row>
    <row r="431" spans="1:5" x14ac:dyDescent="0.25">
      <c r="A431" s="562"/>
      <c r="B431" s="563"/>
      <c r="C431" s="564"/>
      <c r="D431" s="565"/>
      <c r="E431" s="566"/>
    </row>
    <row r="432" spans="1:5" x14ac:dyDescent="0.25">
      <c r="A432" s="562"/>
      <c r="B432" s="563"/>
      <c r="C432" s="564"/>
      <c r="D432" s="565"/>
      <c r="E432" s="566"/>
    </row>
    <row r="433" spans="1:5" x14ac:dyDescent="0.25">
      <c r="A433" s="562"/>
      <c r="B433" s="563"/>
      <c r="C433" s="564"/>
      <c r="D433" s="565"/>
      <c r="E433" s="566"/>
    </row>
    <row r="434" spans="1:5" x14ac:dyDescent="0.25">
      <c r="A434" s="562"/>
      <c r="B434" s="563"/>
      <c r="C434" s="564"/>
      <c r="D434" s="565"/>
      <c r="E434" s="566"/>
    </row>
    <row r="435" spans="1:5" x14ac:dyDescent="0.25">
      <c r="A435" s="562"/>
      <c r="B435" s="563"/>
      <c r="C435" s="564"/>
      <c r="D435" s="565"/>
      <c r="E435" s="566"/>
    </row>
    <row r="436" spans="1:5" x14ac:dyDescent="0.25">
      <c r="A436" s="562"/>
      <c r="B436" s="563"/>
      <c r="C436" s="564"/>
      <c r="D436" s="565"/>
      <c r="E436" s="566"/>
    </row>
    <row r="437" spans="1:5" x14ac:dyDescent="0.25">
      <c r="A437" s="562"/>
      <c r="B437" s="563"/>
      <c r="C437" s="564"/>
      <c r="D437" s="565"/>
      <c r="E437" s="566"/>
    </row>
    <row r="438" spans="1:5" x14ac:dyDescent="0.25">
      <c r="A438" s="562"/>
      <c r="B438" s="563"/>
      <c r="C438" s="564"/>
      <c r="D438" s="565"/>
      <c r="E438" s="566"/>
    </row>
    <row r="439" spans="1:5" x14ac:dyDescent="0.25">
      <c r="A439" s="562"/>
      <c r="B439" s="563"/>
      <c r="C439" s="564"/>
      <c r="D439" s="565"/>
      <c r="E439" s="566"/>
    </row>
    <row r="440" spans="1:5" x14ac:dyDescent="0.25">
      <c r="A440" s="562"/>
      <c r="B440" s="563"/>
      <c r="C440" s="564"/>
      <c r="D440" s="565"/>
      <c r="E440" s="566"/>
    </row>
    <row r="441" spans="1:5" x14ac:dyDescent="0.25">
      <c r="A441" s="562"/>
      <c r="B441" s="563"/>
      <c r="C441" s="564"/>
      <c r="D441" s="565"/>
      <c r="E441" s="566"/>
    </row>
    <row r="442" spans="1:5" x14ac:dyDescent="0.25">
      <c r="A442" s="562"/>
      <c r="B442" s="563"/>
      <c r="C442" s="564"/>
      <c r="D442" s="565"/>
      <c r="E442" s="566"/>
    </row>
    <row r="443" spans="1:5" x14ac:dyDescent="0.25">
      <c r="A443" s="562"/>
      <c r="B443" s="563"/>
      <c r="C443" s="564"/>
      <c r="D443" s="565"/>
      <c r="E443" s="566"/>
    </row>
    <row r="444" spans="1:5" x14ac:dyDescent="0.25">
      <c r="A444" s="562"/>
      <c r="B444" s="563"/>
      <c r="C444" s="564"/>
      <c r="D444" s="565"/>
      <c r="E444" s="566"/>
    </row>
    <row r="445" spans="1:5" x14ac:dyDescent="0.25">
      <c r="A445" s="562"/>
      <c r="B445" s="563"/>
      <c r="C445" s="564"/>
      <c r="D445" s="565"/>
      <c r="E445" s="566"/>
    </row>
    <row r="446" spans="1:5" x14ac:dyDescent="0.25">
      <c r="A446" s="562"/>
      <c r="B446" s="563"/>
      <c r="C446" s="564"/>
      <c r="D446" s="565"/>
      <c r="E446" s="566"/>
    </row>
    <row r="447" spans="1:5" x14ac:dyDescent="0.25">
      <c r="A447" s="562"/>
      <c r="B447" s="563"/>
      <c r="C447" s="564"/>
      <c r="D447" s="565"/>
      <c r="E447" s="566"/>
    </row>
    <row r="448" spans="1:5" x14ac:dyDescent="0.25">
      <c r="A448" s="562"/>
      <c r="B448" s="563"/>
      <c r="C448" s="564"/>
      <c r="D448" s="565"/>
      <c r="E448" s="566"/>
    </row>
    <row r="449" spans="1:5" x14ac:dyDescent="0.25">
      <c r="A449" s="562"/>
      <c r="B449" s="563"/>
      <c r="C449" s="564"/>
      <c r="D449" s="565"/>
      <c r="E449" s="566"/>
    </row>
    <row r="450" spans="1:5" x14ac:dyDescent="0.25">
      <c r="A450" s="562"/>
      <c r="B450" s="563"/>
      <c r="C450" s="564"/>
      <c r="D450" s="565"/>
      <c r="E450" s="566"/>
    </row>
    <row r="451" spans="1:5" x14ac:dyDescent="0.25">
      <c r="A451" s="562"/>
      <c r="B451" s="563"/>
      <c r="C451" s="564"/>
      <c r="D451" s="565"/>
      <c r="E451" s="566"/>
    </row>
    <row r="452" spans="1:5" x14ac:dyDescent="0.25">
      <c r="A452" s="562"/>
      <c r="B452" s="563"/>
      <c r="C452" s="564"/>
      <c r="D452" s="565"/>
      <c r="E452" s="566"/>
    </row>
    <row r="453" spans="1:5" x14ac:dyDescent="0.25">
      <c r="A453" s="562"/>
      <c r="B453" s="563"/>
      <c r="C453" s="564"/>
      <c r="D453" s="565"/>
      <c r="E453" s="566"/>
    </row>
    <row r="454" spans="1:5" x14ac:dyDescent="0.25">
      <c r="A454" s="562"/>
      <c r="B454" s="563"/>
      <c r="C454" s="564"/>
      <c r="D454" s="565"/>
      <c r="E454" s="566"/>
    </row>
    <row r="455" spans="1:5" x14ac:dyDescent="0.25">
      <c r="A455" s="562"/>
      <c r="B455" s="563"/>
      <c r="C455" s="564"/>
      <c r="D455" s="565"/>
      <c r="E455" s="566"/>
    </row>
    <row r="456" spans="1:5" x14ac:dyDescent="0.25">
      <c r="A456" s="562"/>
      <c r="B456" s="563"/>
      <c r="C456" s="564"/>
      <c r="D456" s="565"/>
      <c r="E456" s="566"/>
    </row>
    <row r="457" spans="1:5" x14ac:dyDescent="0.25">
      <c r="A457" s="562"/>
      <c r="B457" s="563"/>
      <c r="C457" s="564"/>
      <c r="D457" s="565"/>
      <c r="E457" s="566"/>
    </row>
    <row r="458" spans="1:5" x14ac:dyDescent="0.25">
      <c r="A458" s="562"/>
      <c r="B458" s="563"/>
      <c r="C458" s="564"/>
      <c r="D458" s="565"/>
      <c r="E458" s="566"/>
    </row>
    <row r="459" spans="1:5" x14ac:dyDescent="0.25">
      <c r="A459" s="562"/>
      <c r="B459" s="563"/>
      <c r="C459" s="564"/>
      <c r="D459" s="565"/>
      <c r="E459" s="566"/>
    </row>
    <row r="460" spans="1:5" x14ac:dyDescent="0.25">
      <c r="A460" s="562"/>
      <c r="B460" s="563"/>
      <c r="C460" s="564"/>
      <c r="D460" s="565"/>
      <c r="E460" s="566"/>
    </row>
    <row r="461" spans="1:5" x14ac:dyDescent="0.25">
      <c r="A461" s="562"/>
      <c r="B461" s="563"/>
      <c r="C461" s="564"/>
      <c r="D461" s="565"/>
      <c r="E461" s="566"/>
    </row>
    <row r="462" spans="1:5" x14ac:dyDescent="0.25">
      <c r="A462" s="562"/>
      <c r="B462" s="563"/>
      <c r="C462" s="564"/>
      <c r="D462" s="565"/>
      <c r="E462" s="566"/>
    </row>
    <row r="463" spans="1:5" x14ac:dyDescent="0.25">
      <c r="A463" s="562"/>
      <c r="B463" s="563"/>
      <c r="C463" s="564"/>
      <c r="D463" s="565"/>
      <c r="E463" s="566"/>
    </row>
    <row r="464" spans="1:5" x14ac:dyDescent="0.25">
      <c r="A464" s="562"/>
      <c r="B464" s="563"/>
      <c r="C464" s="564"/>
      <c r="D464" s="565"/>
      <c r="E464" s="566"/>
    </row>
    <row r="465" spans="1:5" x14ac:dyDescent="0.25">
      <c r="A465" s="562"/>
      <c r="B465" s="563"/>
      <c r="C465" s="564"/>
      <c r="D465" s="565"/>
      <c r="E465" s="566"/>
    </row>
    <row r="466" spans="1:5" x14ac:dyDescent="0.25">
      <c r="A466" s="562"/>
      <c r="B466" s="563"/>
      <c r="C466" s="564"/>
      <c r="D466" s="565"/>
      <c r="E466" s="566"/>
    </row>
    <row r="467" spans="1:5" x14ac:dyDescent="0.25">
      <c r="A467" s="562"/>
      <c r="B467" s="563"/>
      <c r="C467" s="564"/>
      <c r="D467" s="565"/>
      <c r="E467" s="566"/>
    </row>
    <row r="468" spans="1:5" x14ac:dyDescent="0.25">
      <c r="A468" s="562"/>
      <c r="B468" s="563"/>
      <c r="C468" s="564"/>
      <c r="D468" s="565"/>
      <c r="E468" s="566"/>
    </row>
    <row r="469" spans="1:5" x14ac:dyDescent="0.25">
      <c r="A469" s="562"/>
      <c r="B469" s="563"/>
      <c r="C469" s="564"/>
      <c r="D469" s="565"/>
      <c r="E469" s="566"/>
    </row>
    <row r="470" spans="1:5" x14ac:dyDescent="0.25">
      <c r="A470" s="562"/>
      <c r="B470" s="563"/>
      <c r="C470" s="564"/>
      <c r="D470" s="565"/>
      <c r="E470" s="566"/>
    </row>
    <row r="471" spans="1:5" x14ac:dyDescent="0.25">
      <c r="A471" s="562"/>
      <c r="B471" s="563"/>
      <c r="C471" s="564"/>
      <c r="D471" s="565"/>
      <c r="E471" s="566"/>
    </row>
    <row r="472" spans="1:5" x14ac:dyDescent="0.25">
      <c r="A472" s="562"/>
      <c r="B472" s="563"/>
      <c r="C472" s="564"/>
      <c r="D472" s="565"/>
      <c r="E472" s="566"/>
    </row>
    <row r="473" spans="1:5" x14ac:dyDescent="0.25">
      <c r="A473" s="562"/>
      <c r="B473" s="563"/>
      <c r="C473" s="564"/>
      <c r="D473" s="565"/>
      <c r="E473" s="566"/>
    </row>
    <row r="474" spans="1:5" x14ac:dyDescent="0.25">
      <c r="A474" s="562"/>
      <c r="B474" s="563"/>
      <c r="C474" s="564"/>
      <c r="D474" s="565"/>
      <c r="E474" s="566"/>
    </row>
    <row r="475" spans="1:5" x14ac:dyDescent="0.25">
      <c r="A475" s="562"/>
      <c r="B475" s="563"/>
      <c r="C475" s="564"/>
      <c r="D475" s="565"/>
      <c r="E475" s="566"/>
    </row>
    <row r="476" spans="1:5" x14ac:dyDescent="0.25">
      <c r="A476" s="562"/>
      <c r="B476" s="563"/>
      <c r="C476" s="564"/>
      <c r="D476" s="565"/>
      <c r="E476" s="566"/>
    </row>
    <row r="477" spans="1:5" x14ac:dyDescent="0.25">
      <c r="A477" s="562"/>
      <c r="B477" s="563"/>
      <c r="C477" s="564"/>
      <c r="D477" s="565"/>
      <c r="E477" s="566"/>
    </row>
    <row r="478" spans="1:5" x14ac:dyDescent="0.25">
      <c r="A478" s="562"/>
      <c r="B478" s="563"/>
      <c r="C478" s="564"/>
      <c r="D478" s="565"/>
      <c r="E478" s="566"/>
    </row>
    <row r="479" spans="1:5" x14ac:dyDescent="0.25">
      <c r="A479" s="562"/>
      <c r="B479" s="563"/>
      <c r="C479" s="564"/>
      <c r="D479" s="565"/>
      <c r="E479" s="566"/>
    </row>
    <row r="480" spans="1:5" x14ac:dyDescent="0.25">
      <c r="A480" s="562"/>
      <c r="B480" s="563"/>
      <c r="C480" s="564"/>
      <c r="D480" s="565"/>
      <c r="E480" s="566"/>
    </row>
    <row r="481" spans="1:5" x14ac:dyDescent="0.25">
      <c r="A481" s="562"/>
      <c r="B481" s="563"/>
      <c r="C481" s="564"/>
      <c r="D481" s="565"/>
      <c r="E481" s="566"/>
    </row>
    <row r="482" spans="1:5" x14ac:dyDescent="0.25">
      <c r="A482" s="562"/>
      <c r="B482" s="563"/>
      <c r="C482" s="564"/>
      <c r="D482" s="565"/>
      <c r="E482" s="566"/>
    </row>
    <row r="483" spans="1:5" x14ac:dyDescent="0.25">
      <c r="A483" s="562"/>
      <c r="B483" s="563"/>
      <c r="C483" s="564"/>
      <c r="D483" s="565"/>
      <c r="E483" s="566"/>
    </row>
    <row r="484" spans="1:5" x14ac:dyDescent="0.25">
      <c r="A484" s="562"/>
      <c r="B484" s="563"/>
      <c r="C484" s="564"/>
      <c r="D484" s="565"/>
      <c r="E484" s="566"/>
    </row>
    <row r="485" spans="1:5" x14ac:dyDescent="0.25">
      <c r="A485" s="562"/>
      <c r="B485" s="563"/>
      <c r="C485" s="564"/>
      <c r="D485" s="565"/>
      <c r="E485" s="566"/>
    </row>
    <row r="486" spans="1:5" x14ac:dyDescent="0.25">
      <c r="A486" s="562"/>
      <c r="B486" s="563"/>
      <c r="C486" s="564"/>
      <c r="D486" s="565"/>
      <c r="E486" s="566"/>
    </row>
    <row r="487" spans="1:5" x14ac:dyDescent="0.25">
      <c r="A487" s="562"/>
      <c r="B487" s="563"/>
      <c r="C487" s="564"/>
      <c r="D487" s="565"/>
      <c r="E487" s="566"/>
    </row>
    <row r="488" spans="1:5" x14ac:dyDescent="0.25">
      <c r="A488" s="562"/>
      <c r="B488" s="563"/>
      <c r="C488" s="564"/>
      <c r="D488" s="565"/>
      <c r="E488" s="566"/>
    </row>
    <row r="489" spans="1:5" x14ac:dyDescent="0.25">
      <c r="A489" s="562"/>
      <c r="B489" s="563"/>
      <c r="C489" s="564"/>
      <c r="D489" s="565"/>
      <c r="E489" s="566"/>
    </row>
    <row r="490" spans="1:5" x14ac:dyDescent="0.25">
      <c r="A490" s="562"/>
      <c r="B490" s="563"/>
      <c r="C490" s="564"/>
      <c r="D490" s="565"/>
      <c r="E490" s="566"/>
    </row>
    <row r="491" spans="1:5" x14ac:dyDescent="0.25">
      <c r="A491" s="562"/>
      <c r="B491" s="563"/>
      <c r="C491" s="564"/>
      <c r="D491" s="565"/>
      <c r="E491" s="566"/>
    </row>
    <row r="492" spans="1:5" x14ac:dyDescent="0.25">
      <c r="A492" s="562"/>
      <c r="B492" s="563"/>
      <c r="C492" s="564"/>
      <c r="D492" s="565"/>
      <c r="E492" s="566"/>
    </row>
    <row r="493" spans="1:5" x14ac:dyDescent="0.25">
      <c r="A493" s="562"/>
      <c r="B493" s="563"/>
      <c r="C493" s="564"/>
      <c r="D493" s="565"/>
      <c r="E493" s="566"/>
    </row>
    <row r="494" spans="1:5" x14ac:dyDescent="0.25">
      <c r="A494" s="562"/>
      <c r="B494" s="563"/>
      <c r="C494" s="564"/>
      <c r="D494" s="565"/>
      <c r="E494" s="566"/>
    </row>
    <row r="495" spans="1:5" x14ac:dyDescent="0.25">
      <c r="A495" s="562"/>
      <c r="B495" s="563"/>
      <c r="C495" s="564"/>
      <c r="D495" s="565"/>
      <c r="E495" s="566"/>
    </row>
    <row r="496" spans="1:5" x14ac:dyDescent="0.25">
      <c r="A496" s="562"/>
      <c r="B496" s="563"/>
      <c r="C496" s="564"/>
      <c r="D496" s="565"/>
      <c r="E496" s="566"/>
    </row>
    <row r="497" spans="1:5" x14ac:dyDescent="0.25">
      <c r="A497" s="562"/>
      <c r="B497" s="563"/>
      <c r="C497" s="564"/>
      <c r="D497" s="565"/>
      <c r="E497" s="566"/>
    </row>
    <row r="498" spans="1:5" x14ac:dyDescent="0.25">
      <c r="A498" s="562"/>
      <c r="B498" s="563"/>
      <c r="C498" s="564"/>
      <c r="D498" s="565"/>
      <c r="E498" s="566"/>
    </row>
    <row r="499" spans="1:5" x14ac:dyDescent="0.25">
      <c r="A499" s="562"/>
      <c r="B499" s="563"/>
      <c r="C499" s="564"/>
      <c r="D499" s="565"/>
      <c r="E499" s="566"/>
    </row>
    <row r="500" spans="1:5" x14ac:dyDescent="0.25">
      <c r="A500" s="562"/>
      <c r="B500" s="563"/>
      <c r="C500" s="564"/>
      <c r="D500" s="565"/>
      <c r="E500" s="566"/>
    </row>
    <row r="501" spans="1:5" x14ac:dyDescent="0.25">
      <c r="A501" s="562"/>
      <c r="B501" s="563"/>
      <c r="C501" s="564"/>
      <c r="D501" s="565"/>
      <c r="E501" s="566"/>
    </row>
    <row r="502" spans="1:5" x14ac:dyDescent="0.25">
      <c r="A502" s="562"/>
      <c r="B502" s="563"/>
      <c r="C502" s="564"/>
      <c r="D502" s="565"/>
      <c r="E502" s="566"/>
    </row>
    <row r="503" spans="1:5" x14ac:dyDescent="0.25">
      <c r="A503" s="562"/>
      <c r="B503" s="563"/>
      <c r="C503" s="564"/>
      <c r="D503" s="565"/>
      <c r="E503" s="566"/>
    </row>
    <row r="504" spans="1:5" x14ac:dyDescent="0.25">
      <c r="A504" s="562"/>
      <c r="B504" s="563"/>
      <c r="C504" s="564"/>
      <c r="D504" s="565"/>
      <c r="E504" s="566"/>
    </row>
    <row r="505" spans="1:5" x14ac:dyDescent="0.25">
      <c r="A505" s="562"/>
      <c r="B505" s="563"/>
      <c r="C505" s="564"/>
      <c r="D505" s="565"/>
      <c r="E505" s="566"/>
    </row>
    <row r="506" spans="1:5" x14ac:dyDescent="0.25">
      <c r="A506" s="562"/>
      <c r="B506" s="563"/>
      <c r="C506" s="564"/>
      <c r="D506" s="565"/>
      <c r="E506" s="566"/>
    </row>
    <row r="507" spans="1:5" x14ac:dyDescent="0.25">
      <c r="A507" s="562"/>
      <c r="B507" s="563"/>
      <c r="C507" s="564"/>
      <c r="D507" s="565"/>
      <c r="E507" s="566"/>
    </row>
    <row r="508" spans="1:5" x14ac:dyDescent="0.25">
      <c r="A508" s="562"/>
      <c r="B508" s="563"/>
      <c r="C508" s="564"/>
      <c r="D508" s="565"/>
      <c r="E508" s="566"/>
    </row>
    <row r="509" spans="1:5" x14ac:dyDescent="0.25">
      <c r="A509" s="562"/>
      <c r="B509" s="563"/>
      <c r="C509" s="564"/>
      <c r="D509" s="565"/>
      <c r="E509" s="566"/>
    </row>
    <row r="510" spans="1:5" x14ac:dyDescent="0.25">
      <c r="A510" s="562"/>
      <c r="B510" s="563"/>
      <c r="C510" s="564"/>
      <c r="D510" s="565"/>
      <c r="E510" s="566"/>
    </row>
    <row r="511" spans="1:5" x14ac:dyDescent="0.25">
      <c r="A511" s="562"/>
      <c r="B511" s="563"/>
      <c r="C511" s="564"/>
      <c r="D511" s="565"/>
      <c r="E511" s="566"/>
    </row>
    <row r="512" spans="1:5" x14ac:dyDescent="0.25">
      <c r="A512" s="562"/>
      <c r="B512" s="563"/>
      <c r="C512" s="564"/>
      <c r="D512" s="565"/>
      <c r="E512" s="566"/>
    </row>
    <row r="513" spans="1:5" x14ac:dyDescent="0.25">
      <c r="A513" s="562"/>
      <c r="B513" s="563"/>
      <c r="C513" s="564"/>
      <c r="D513" s="565"/>
      <c r="E513" s="566"/>
    </row>
    <row r="514" spans="1:5" x14ac:dyDescent="0.25">
      <c r="A514" s="562"/>
      <c r="B514" s="563"/>
      <c r="C514" s="564"/>
      <c r="D514" s="565"/>
      <c r="E514" s="566"/>
    </row>
    <row r="515" spans="1:5" x14ac:dyDescent="0.25">
      <c r="A515" s="562"/>
      <c r="B515" s="563"/>
      <c r="C515" s="564"/>
      <c r="D515" s="565"/>
      <c r="E515" s="566"/>
    </row>
    <row r="516" spans="1:5" x14ac:dyDescent="0.25">
      <c r="A516" s="562"/>
      <c r="B516" s="563"/>
      <c r="C516" s="564"/>
      <c r="D516" s="565"/>
      <c r="E516" s="566"/>
    </row>
    <row r="517" spans="1:5" x14ac:dyDescent="0.25">
      <c r="A517" s="562"/>
      <c r="B517" s="563"/>
      <c r="C517" s="564"/>
      <c r="D517" s="565"/>
      <c r="E517" s="566"/>
    </row>
    <row r="518" spans="1:5" x14ac:dyDescent="0.25">
      <c r="A518" s="562"/>
      <c r="B518" s="563"/>
      <c r="C518" s="564"/>
      <c r="D518" s="565"/>
      <c r="E518" s="566"/>
    </row>
    <row r="519" spans="1:5" x14ac:dyDescent="0.25">
      <c r="A519" s="562"/>
      <c r="B519" s="563"/>
      <c r="C519" s="564"/>
      <c r="D519" s="565"/>
      <c r="E519" s="566"/>
    </row>
    <row r="520" spans="1:5" x14ac:dyDescent="0.25">
      <c r="A520" s="562"/>
      <c r="B520" s="563"/>
      <c r="C520" s="564"/>
      <c r="D520" s="565"/>
      <c r="E520" s="566"/>
    </row>
    <row r="521" spans="1:5" x14ac:dyDescent="0.25">
      <c r="A521" s="562"/>
      <c r="B521" s="563"/>
      <c r="C521" s="564"/>
      <c r="D521" s="565"/>
      <c r="E521" s="566"/>
    </row>
    <row r="522" spans="1:5" x14ac:dyDescent="0.25">
      <c r="A522" s="562"/>
      <c r="B522" s="563"/>
      <c r="C522" s="564"/>
      <c r="D522" s="565"/>
      <c r="E522" s="566"/>
    </row>
    <row r="523" spans="1:5" x14ac:dyDescent="0.25">
      <c r="A523" s="562"/>
      <c r="B523" s="563"/>
      <c r="C523" s="564"/>
      <c r="D523" s="565"/>
      <c r="E523" s="566"/>
    </row>
    <row r="524" spans="1:5" x14ac:dyDescent="0.25">
      <c r="A524" s="562"/>
      <c r="B524" s="563"/>
      <c r="C524" s="564"/>
      <c r="D524" s="565"/>
      <c r="E524" s="566"/>
    </row>
    <row r="525" spans="1:5" x14ac:dyDescent="0.25">
      <c r="A525" s="562"/>
      <c r="B525" s="563"/>
      <c r="C525" s="564"/>
      <c r="D525" s="565"/>
      <c r="E525" s="566"/>
    </row>
    <row r="526" spans="1:5" x14ac:dyDescent="0.25">
      <c r="A526" s="562"/>
      <c r="B526" s="563"/>
      <c r="C526" s="564"/>
      <c r="D526" s="565"/>
      <c r="E526" s="566"/>
    </row>
    <row r="527" spans="1:5" x14ac:dyDescent="0.25">
      <c r="A527" s="562"/>
      <c r="B527" s="563"/>
      <c r="C527" s="564"/>
      <c r="D527" s="565"/>
      <c r="E527" s="566"/>
    </row>
    <row r="528" spans="1:5" x14ac:dyDescent="0.25">
      <c r="A528" s="562"/>
      <c r="B528" s="563"/>
      <c r="C528" s="564"/>
      <c r="D528" s="565"/>
      <c r="E528" s="566"/>
    </row>
    <row r="529" spans="1:5" x14ac:dyDescent="0.25">
      <c r="A529" s="562"/>
      <c r="B529" s="563"/>
      <c r="C529" s="564"/>
      <c r="D529" s="565"/>
      <c r="E529" s="566"/>
    </row>
    <row r="530" spans="1:5" x14ac:dyDescent="0.25">
      <c r="A530" s="562"/>
      <c r="B530" s="563"/>
      <c r="C530" s="564"/>
      <c r="D530" s="565"/>
      <c r="E530" s="566"/>
    </row>
    <row r="531" spans="1:5" x14ac:dyDescent="0.25">
      <c r="A531" s="562"/>
      <c r="B531" s="563"/>
      <c r="C531" s="564"/>
      <c r="D531" s="565"/>
      <c r="E531" s="566"/>
    </row>
    <row r="532" spans="1:5" x14ac:dyDescent="0.25">
      <c r="A532" s="562"/>
      <c r="B532" s="563"/>
      <c r="C532" s="564"/>
      <c r="D532" s="565"/>
      <c r="E532" s="566"/>
    </row>
    <row r="533" spans="1:5" x14ac:dyDescent="0.25">
      <c r="A533" s="562"/>
      <c r="B533" s="563"/>
      <c r="C533" s="564"/>
      <c r="D533" s="565"/>
      <c r="E533" s="566"/>
    </row>
    <row r="534" spans="1:5" x14ac:dyDescent="0.25">
      <c r="A534" s="562"/>
      <c r="B534" s="563"/>
      <c r="C534" s="564"/>
      <c r="D534" s="565"/>
      <c r="E534" s="566"/>
    </row>
    <row r="535" spans="1:5" x14ac:dyDescent="0.25">
      <c r="A535" s="562"/>
      <c r="B535" s="563"/>
      <c r="C535" s="564"/>
      <c r="D535" s="565"/>
      <c r="E535" s="566"/>
    </row>
    <row r="536" spans="1:5" x14ac:dyDescent="0.25">
      <c r="A536" s="562"/>
      <c r="B536" s="563"/>
      <c r="C536" s="564"/>
      <c r="D536" s="565"/>
      <c r="E536" s="566"/>
    </row>
    <row r="537" spans="1:5" x14ac:dyDescent="0.25">
      <c r="A537" s="562"/>
      <c r="B537" s="563"/>
      <c r="C537" s="564"/>
      <c r="D537" s="565"/>
      <c r="E537" s="566"/>
    </row>
    <row r="538" spans="1:5" x14ac:dyDescent="0.25">
      <c r="A538" s="562"/>
      <c r="B538" s="563"/>
      <c r="C538" s="564"/>
      <c r="D538" s="565"/>
      <c r="E538" s="566"/>
    </row>
    <row r="539" spans="1:5" x14ac:dyDescent="0.25">
      <c r="A539" s="562"/>
      <c r="B539" s="563"/>
      <c r="C539" s="564"/>
      <c r="D539" s="565"/>
      <c r="E539" s="566"/>
    </row>
    <row r="540" spans="1:5" x14ac:dyDescent="0.25">
      <c r="A540" s="562"/>
      <c r="B540" s="563"/>
      <c r="C540" s="564"/>
      <c r="D540" s="565"/>
      <c r="E540" s="566"/>
    </row>
    <row r="541" spans="1:5" x14ac:dyDescent="0.25">
      <c r="A541" s="562"/>
      <c r="B541" s="563"/>
      <c r="C541" s="564"/>
      <c r="D541" s="565"/>
      <c r="E541" s="566"/>
    </row>
    <row r="542" spans="1:5" x14ac:dyDescent="0.25">
      <c r="A542" s="562"/>
      <c r="B542" s="563"/>
      <c r="C542" s="564"/>
      <c r="D542" s="565"/>
      <c r="E542" s="566"/>
    </row>
    <row r="543" spans="1:5" x14ac:dyDescent="0.25">
      <c r="A543" s="562"/>
      <c r="B543" s="563"/>
      <c r="C543" s="564"/>
      <c r="D543" s="565"/>
      <c r="E543" s="566"/>
    </row>
    <row r="544" spans="1:5" x14ac:dyDescent="0.25">
      <c r="A544" s="562"/>
      <c r="B544" s="563"/>
      <c r="C544" s="564"/>
      <c r="D544" s="565"/>
      <c r="E544" s="566"/>
    </row>
    <row r="545" spans="1:5" x14ac:dyDescent="0.25">
      <c r="A545" s="562"/>
      <c r="B545" s="563"/>
      <c r="C545" s="564"/>
      <c r="D545" s="565"/>
      <c r="E545" s="566"/>
    </row>
    <row r="546" spans="1:5" x14ac:dyDescent="0.25">
      <c r="A546" s="562"/>
      <c r="B546" s="563"/>
      <c r="C546" s="564"/>
      <c r="D546" s="565"/>
      <c r="E546" s="566"/>
    </row>
    <row r="547" spans="1:5" x14ac:dyDescent="0.25">
      <c r="A547" s="562"/>
      <c r="B547" s="563"/>
      <c r="C547" s="564"/>
      <c r="D547" s="565"/>
      <c r="E547" s="566"/>
    </row>
    <row r="548" spans="1:5" x14ac:dyDescent="0.25">
      <c r="A548" s="562"/>
      <c r="B548" s="563"/>
      <c r="C548" s="564"/>
      <c r="D548" s="565"/>
      <c r="E548" s="566"/>
    </row>
    <row r="549" spans="1:5" x14ac:dyDescent="0.25">
      <c r="A549" s="562"/>
      <c r="B549" s="563"/>
      <c r="C549" s="564"/>
      <c r="D549" s="565"/>
      <c r="E549" s="566"/>
    </row>
    <row r="550" spans="1:5" x14ac:dyDescent="0.25">
      <c r="A550" s="562"/>
      <c r="B550" s="563"/>
      <c r="C550" s="564"/>
      <c r="D550" s="565"/>
      <c r="E550" s="566"/>
    </row>
    <row r="551" spans="1:5" x14ac:dyDescent="0.25">
      <c r="A551" s="562"/>
      <c r="B551" s="563"/>
      <c r="C551" s="564"/>
      <c r="D551" s="565"/>
      <c r="E551" s="566"/>
    </row>
    <row r="552" spans="1:5" x14ac:dyDescent="0.25">
      <c r="A552" s="562"/>
      <c r="B552" s="563"/>
      <c r="C552" s="564"/>
      <c r="D552" s="565"/>
      <c r="E552" s="566"/>
    </row>
    <row r="553" spans="1:5" x14ac:dyDescent="0.25">
      <c r="A553" s="562"/>
      <c r="B553" s="563"/>
      <c r="C553" s="564"/>
      <c r="D553" s="565"/>
      <c r="E553" s="566"/>
    </row>
    <row r="554" spans="1:5" x14ac:dyDescent="0.25">
      <c r="A554" s="562"/>
      <c r="B554" s="563"/>
      <c r="C554" s="564"/>
      <c r="D554" s="565"/>
      <c r="E554" s="566"/>
    </row>
    <row r="555" spans="1:5" x14ac:dyDescent="0.25">
      <c r="A555" s="562"/>
      <c r="B555" s="563"/>
      <c r="C555" s="564"/>
      <c r="D555" s="565"/>
      <c r="E555" s="566"/>
    </row>
    <row r="556" spans="1:5" x14ac:dyDescent="0.25">
      <c r="A556" s="562"/>
      <c r="B556" s="563"/>
      <c r="C556" s="564"/>
      <c r="D556" s="565"/>
      <c r="E556" s="566"/>
    </row>
    <row r="557" spans="1:5" x14ac:dyDescent="0.25">
      <c r="A557" s="562"/>
      <c r="B557" s="563"/>
      <c r="C557" s="564"/>
      <c r="D557" s="565"/>
      <c r="E557" s="566"/>
    </row>
    <row r="558" spans="1:5" x14ac:dyDescent="0.25">
      <c r="A558" s="562"/>
      <c r="B558" s="563"/>
      <c r="C558" s="564"/>
      <c r="D558" s="565"/>
      <c r="E558" s="566"/>
    </row>
    <row r="559" spans="1:5" x14ac:dyDescent="0.25">
      <c r="A559" s="562"/>
      <c r="B559" s="563"/>
      <c r="C559" s="564"/>
      <c r="D559" s="565"/>
      <c r="E559" s="566"/>
    </row>
    <row r="560" spans="1:5" x14ac:dyDescent="0.25">
      <c r="A560" s="562"/>
      <c r="B560" s="563"/>
      <c r="C560" s="564"/>
      <c r="D560" s="565"/>
      <c r="E560" s="566"/>
    </row>
    <row r="561" spans="1:5" x14ac:dyDescent="0.25">
      <c r="A561" s="562"/>
      <c r="B561" s="563"/>
      <c r="C561" s="564"/>
      <c r="D561" s="565"/>
      <c r="E561" s="566"/>
    </row>
    <row r="562" spans="1:5" x14ac:dyDescent="0.25">
      <c r="A562" s="562"/>
      <c r="B562" s="563"/>
      <c r="C562" s="564"/>
      <c r="D562" s="565"/>
      <c r="E562" s="566"/>
    </row>
    <row r="563" spans="1:5" x14ac:dyDescent="0.25">
      <c r="A563" s="562"/>
      <c r="B563" s="563"/>
      <c r="C563" s="564"/>
      <c r="D563" s="565"/>
      <c r="E563" s="566"/>
    </row>
    <row r="564" spans="1:5" x14ac:dyDescent="0.25">
      <c r="A564" s="562"/>
      <c r="B564" s="563"/>
      <c r="C564" s="564"/>
      <c r="D564" s="565"/>
      <c r="E564" s="566"/>
    </row>
    <row r="565" spans="1:5" x14ac:dyDescent="0.25">
      <c r="A565" s="562"/>
      <c r="B565" s="563"/>
      <c r="C565" s="564"/>
      <c r="D565" s="565"/>
      <c r="E565" s="566"/>
    </row>
    <row r="566" spans="1:5" x14ac:dyDescent="0.25">
      <c r="A566" s="562"/>
      <c r="B566" s="563"/>
      <c r="C566" s="564"/>
      <c r="D566" s="565"/>
      <c r="E566" s="566"/>
    </row>
    <row r="567" spans="1:5" x14ac:dyDescent="0.25">
      <c r="A567" s="562"/>
      <c r="B567" s="563"/>
      <c r="C567" s="564"/>
      <c r="D567" s="565"/>
      <c r="E567" s="566"/>
    </row>
    <row r="568" spans="1:5" x14ac:dyDescent="0.25">
      <c r="A568" s="562"/>
      <c r="B568" s="563"/>
      <c r="C568" s="564"/>
      <c r="D568" s="565"/>
      <c r="E568" s="566"/>
    </row>
    <row r="569" spans="1:5" x14ac:dyDescent="0.25">
      <c r="A569" s="562"/>
      <c r="B569" s="563"/>
      <c r="C569" s="564"/>
      <c r="D569" s="565"/>
      <c r="E569" s="566"/>
    </row>
    <row r="570" spans="1:5" x14ac:dyDescent="0.25">
      <c r="A570" s="562"/>
      <c r="B570" s="563"/>
      <c r="C570" s="564"/>
      <c r="D570" s="565"/>
      <c r="E570" s="566"/>
    </row>
    <row r="571" spans="1:5" x14ac:dyDescent="0.25">
      <c r="A571" s="562"/>
      <c r="B571" s="563"/>
      <c r="C571" s="564"/>
      <c r="D571" s="565"/>
      <c r="E571" s="566"/>
    </row>
    <row r="572" spans="1:5" x14ac:dyDescent="0.25">
      <c r="A572" s="562"/>
      <c r="B572" s="563"/>
      <c r="C572" s="564"/>
      <c r="D572" s="565"/>
      <c r="E572" s="566"/>
    </row>
    <row r="573" spans="1:5" x14ac:dyDescent="0.25">
      <c r="A573" s="562"/>
      <c r="B573" s="563"/>
      <c r="C573" s="564"/>
      <c r="D573" s="565"/>
      <c r="E573" s="566"/>
    </row>
    <row r="574" spans="1:5" x14ac:dyDescent="0.25">
      <c r="A574" s="562"/>
      <c r="B574" s="563"/>
      <c r="C574" s="564"/>
      <c r="D574" s="565"/>
      <c r="E574" s="566"/>
    </row>
    <row r="575" spans="1:5" x14ac:dyDescent="0.25">
      <c r="A575" s="562"/>
      <c r="B575" s="563"/>
      <c r="C575" s="564"/>
      <c r="D575" s="565"/>
      <c r="E575" s="566"/>
    </row>
    <row r="576" spans="1:5" x14ac:dyDescent="0.25">
      <c r="A576" s="562"/>
      <c r="B576" s="563"/>
      <c r="C576" s="564"/>
      <c r="D576" s="565"/>
      <c r="E576" s="566"/>
    </row>
    <row r="577" spans="1:5" x14ac:dyDescent="0.25">
      <c r="A577" s="562"/>
      <c r="B577" s="563"/>
      <c r="C577" s="564"/>
      <c r="D577" s="565"/>
      <c r="E577" s="566"/>
    </row>
    <row r="578" spans="1:5" x14ac:dyDescent="0.25">
      <c r="A578" s="562"/>
      <c r="B578" s="563"/>
      <c r="C578" s="564"/>
      <c r="D578" s="565"/>
      <c r="E578" s="566"/>
    </row>
    <row r="579" spans="1:5" x14ac:dyDescent="0.25">
      <c r="A579" s="562"/>
      <c r="B579" s="563"/>
      <c r="C579" s="564"/>
      <c r="D579" s="565"/>
      <c r="E579" s="566"/>
    </row>
    <row r="580" spans="1:5" x14ac:dyDescent="0.25">
      <c r="A580" s="562"/>
      <c r="B580" s="563"/>
      <c r="C580" s="564"/>
      <c r="D580" s="565"/>
      <c r="E580" s="566"/>
    </row>
    <row r="581" spans="1:5" x14ac:dyDescent="0.25">
      <c r="A581" s="562"/>
      <c r="B581" s="563"/>
      <c r="C581" s="564"/>
      <c r="D581" s="565"/>
      <c r="E581" s="566"/>
    </row>
    <row r="582" spans="1:5" x14ac:dyDescent="0.25">
      <c r="A582" s="562"/>
      <c r="B582" s="563"/>
      <c r="C582" s="564"/>
      <c r="D582" s="565"/>
      <c r="E582" s="566"/>
    </row>
    <row r="583" spans="1:5" x14ac:dyDescent="0.25">
      <c r="A583" s="562"/>
      <c r="B583" s="563"/>
      <c r="C583" s="564"/>
      <c r="D583" s="565"/>
      <c r="E583" s="566"/>
    </row>
    <row r="584" spans="1:5" x14ac:dyDescent="0.25">
      <c r="A584" s="562"/>
      <c r="B584" s="563"/>
      <c r="C584" s="564"/>
      <c r="D584" s="565"/>
      <c r="E584" s="566"/>
    </row>
    <row r="585" spans="1:5" x14ac:dyDescent="0.25">
      <c r="A585" s="562"/>
      <c r="B585" s="563"/>
      <c r="C585" s="564"/>
      <c r="D585" s="565"/>
      <c r="E585" s="566"/>
    </row>
    <row r="586" spans="1:5" x14ac:dyDescent="0.25">
      <c r="A586" s="562"/>
      <c r="B586" s="563"/>
      <c r="C586" s="564"/>
      <c r="D586" s="565"/>
      <c r="E586" s="566"/>
    </row>
    <row r="587" spans="1:5" x14ac:dyDescent="0.25">
      <c r="A587" s="562"/>
      <c r="B587" s="563"/>
      <c r="C587" s="564"/>
      <c r="D587" s="565"/>
      <c r="E587" s="566"/>
    </row>
    <row r="588" spans="1:5" x14ac:dyDescent="0.25">
      <c r="A588" s="562"/>
      <c r="B588" s="563"/>
      <c r="C588" s="564"/>
      <c r="D588" s="565"/>
      <c r="E588" s="566"/>
    </row>
    <row r="589" spans="1:5" x14ac:dyDescent="0.25">
      <c r="A589" s="562"/>
      <c r="B589" s="563"/>
      <c r="C589" s="564"/>
      <c r="D589" s="565"/>
      <c r="E589" s="566"/>
    </row>
    <row r="590" spans="1:5" x14ac:dyDescent="0.25">
      <c r="A590" s="562"/>
      <c r="B590" s="563"/>
      <c r="C590" s="564"/>
      <c r="D590" s="565"/>
      <c r="E590" s="566"/>
    </row>
    <row r="591" spans="1:5" x14ac:dyDescent="0.25">
      <c r="A591" s="562"/>
      <c r="B591" s="563"/>
      <c r="C591" s="564"/>
      <c r="D591" s="565"/>
      <c r="E591" s="566"/>
    </row>
    <row r="592" spans="1:5" x14ac:dyDescent="0.25">
      <c r="A592" s="562"/>
      <c r="B592" s="563"/>
      <c r="C592" s="564"/>
      <c r="D592" s="565"/>
      <c r="E592" s="566"/>
    </row>
    <row r="593" spans="1:5" x14ac:dyDescent="0.25">
      <c r="A593" s="562"/>
      <c r="B593" s="563"/>
      <c r="C593" s="564"/>
      <c r="D593" s="565"/>
      <c r="E593" s="566"/>
    </row>
    <row r="594" spans="1:5" x14ac:dyDescent="0.25">
      <c r="A594" s="562"/>
      <c r="B594" s="563"/>
      <c r="C594" s="564"/>
      <c r="D594" s="565"/>
      <c r="E594" s="566"/>
    </row>
    <row r="595" spans="1:5" x14ac:dyDescent="0.25">
      <c r="A595" s="562"/>
      <c r="B595" s="563"/>
      <c r="C595" s="564"/>
      <c r="D595" s="565"/>
      <c r="E595" s="566"/>
    </row>
    <row r="596" spans="1:5" x14ac:dyDescent="0.25">
      <c r="A596" s="562"/>
      <c r="B596" s="563"/>
      <c r="C596" s="564"/>
      <c r="D596" s="565"/>
      <c r="E596" s="566"/>
    </row>
    <row r="597" spans="1:5" x14ac:dyDescent="0.25">
      <c r="A597" s="562"/>
      <c r="B597" s="563"/>
      <c r="C597" s="564"/>
      <c r="D597" s="565"/>
      <c r="E597" s="566"/>
    </row>
    <row r="598" spans="1:5" x14ac:dyDescent="0.25">
      <c r="A598" s="562"/>
      <c r="B598" s="563"/>
      <c r="C598" s="564"/>
      <c r="D598" s="565"/>
      <c r="E598" s="566"/>
    </row>
    <row r="599" spans="1:5" x14ac:dyDescent="0.25">
      <c r="A599" s="562"/>
      <c r="B599" s="563"/>
      <c r="C599" s="564"/>
      <c r="D599" s="565"/>
      <c r="E599" s="566"/>
    </row>
    <row r="600" spans="1:5" x14ac:dyDescent="0.25">
      <c r="A600" s="562"/>
      <c r="B600" s="563"/>
      <c r="C600" s="564"/>
      <c r="D600" s="565"/>
      <c r="E600" s="566"/>
    </row>
    <row r="601" spans="1:5" x14ac:dyDescent="0.25">
      <c r="A601" s="562"/>
      <c r="B601" s="563"/>
      <c r="C601" s="564"/>
      <c r="D601" s="565"/>
      <c r="E601" s="566"/>
    </row>
    <row r="602" spans="1:5" x14ac:dyDescent="0.25">
      <c r="A602" s="562"/>
      <c r="B602" s="563"/>
      <c r="C602" s="564"/>
      <c r="D602" s="565"/>
      <c r="E602" s="566"/>
    </row>
    <row r="603" spans="1:5" x14ac:dyDescent="0.25">
      <c r="A603" s="562"/>
      <c r="B603" s="563"/>
      <c r="C603" s="564"/>
      <c r="D603" s="565"/>
      <c r="E603" s="566"/>
    </row>
    <row r="604" spans="1:5" x14ac:dyDescent="0.25">
      <c r="A604" s="562"/>
      <c r="B604" s="563"/>
      <c r="C604" s="564"/>
      <c r="D604" s="565"/>
      <c r="E604" s="566"/>
    </row>
    <row r="605" spans="1:5" x14ac:dyDescent="0.25">
      <c r="A605" s="562"/>
      <c r="B605" s="563"/>
      <c r="C605" s="564"/>
      <c r="D605" s="565"/>
      <c r="E605" s="566"/>
    </row>
    <row r="606" spans="1:5" x14ac:dyDescent="0.25">
      <c r="A606" s="562"/>
      <c r="B606" s="563"/>
      <c r="C606" s="564"/>
      <c r="D606" s="565"/>
      <c r="E606" s="566"/>
    </row>
    <row r="607" spans="1:5" x14ac:dyDescent="0.25">
      <c r="A607" s="562"/>
      <c r="B607" s="563"/>
      <c r="C607" s="564"/>
      <c r="D607" s="565"/>
      <c r="E607" s="566"/>
    </row>
    <row r="608" spans="1:5" x14ac:dyDescent="0.25">
      <c r="A608" s="562"/>
      <c r="B608" s="563"/>
      <c r="C608" s="564"/>
      <c r="D608" s="565"/>
      <c r="E608" s="566"/>
    </row>
    <row r="609" spans="1:5" x14ac:dyDescent="0.25">
      <c r="A609" s="562"/>
      <c r="B609" s="563"/>
      <c r="C609" s="564"/>
      <c r="D609" s="565"/>
      <c r="E609" s="566"/>
    </row>
    <row r="610" spans="1:5" x14ac:dyDescent="0.25">
      <c r="A610" s="562"/>
      <c r="B610" s="563"/>
      <c r="C610" s="564"/>
      <c r="D610" s="565"/>
      <c r="E610" s="566"/>
    </row>
    <row r="611" spans="1:5" x14ac:dyDescent="0.25">
      <c r="A611" s="562"/>
      <c r="B611" s="563"/>
      <c r="C611" s="564"/>
      <c r="D611" s="565"/>
      <c r="E611" s="566"/>
    </row>
    <row r="612" spans="1:5" x14ac:dyDescent="0.25">
      <c r="A612" s="562"/>
      <c r="B612" s="563"/>
      <c r="C612" s="564"/>
      <c r="D612" s="565"/>
      <c r="E612" s="566"/>
    </row>
    <row r="613" spans="1:5" x14ac:dyDescent="0.25">
      <c r="A613" s="562"/>
      <c r="B613" s="563"/>
      <c r="C613" s="564"/>
      <c r="D613" s="565"/>
      <c r="E613" s="566"/>
    </row>
    <row r="614" spans="1:5" x14ac:dyDescent="0.25">
      <c r="A614" s="562"/>
      <c r="B614" s="563"/>
      <c r="C614" s="564"/>
      <c r="D614" s="565"/>
      <c r="E614" s="566"/>
    </row>
    <row r="615" spans="1:5" x14ac:dyDescent="0.25">
      <c r="A615" s="562"/>
      <c r="B615" s="563"/>
      <c r="C615" s="564"/>
      <c r="D615" s="565"/>
      <c r="E615" s="566"/>
    </row>
    <row r="616" spans="1:5" x14ac:dyDescent="0.25">
      <c r="A616" s="562"/>
      <c r="B616" s="563"/>
      <c r="C616" s="564"/>
      <c r="D616" s="565"/>
      <c r="E616" s="566"/>
    </row>
    <row r="617" spans="1:5" x14ac:dyDescent="0.25">
      <c r="A617" s="562"/>
      <c r="B617" s="563"/>
      <c r="C617" s="564"/>
      <c r="D617" s="565"/>
      <c r="E617" s="566"/>
    </row>
    <row r="618" spans="1:5" x14ac:dyDescent="0.25">
      <c r="A618" s="562"/>
      <c r="B618" s="563"/>
      <c r="C618" s="564"/>
      <c r="D618" s="565"/>
      <c r="E618" s="566"/>
    </row>
    <row r="619" spans="1:5" x14ac:dyDescent="0.25">
      <c r="A619" s="562"/>
      <c r="B619" s="563"/>
      <c r="C619" s="564"/>
      <c r="D619" s="565"/>
      <c r="E619" s="566"/>
    </row>
    <row r="620" spans="1:5" x14ac:dyDescent="0.25">
      <c r="A620" s="562"/>
      <c r="B620" s="563"/>
      <c r="C620" s="564"/>
      <c r="D620" s="565"/>
      <c r="E620" s="566"/>
    </row>
    <row r="621" spans="1:5" x14ac:dyDescent="0.25">
      <c r="A621" s="562"/>
      <c r="B621" s="563"/>
      <c r="C621" s="564"/>
      <c r="D621" s="565"/>
      <c r="E621" s="566"/>
    </row>
    <row r="622" spans="1:5" x14ac:dyDescent="0.25">
      <c r="A622" s="562"/>
      <c r="B622" s="563"/>
      <c r="C622" s="564"/>
      <c r="D622" s="565"/>
      <c r="E622" s="566"/>
    </row>
    <row r="623" spans="1:5" x14ac:dyDescent="0.25">
      <c r="A623" s="562"/>
      <c r="B623" s="563"/>
      <c r="C623" s="564"/>
      <c r="D623" s="565"/>
      <c r="E623" s="566"/>
    </row>
    <row r="624" spans="1:5" x14ac:dyDescent="0.25">
      <c r="A624" s="562"/>
      <c r="B624" s="563"/>
      <c r="C624" s="564"/>
      <c r="D624" s="565"/>
      <c r="E624" s="566"/>
    </row>
    <row r="625" spans="1:5" x14ac:dyDescent="0.25">
      <c r="A625" s="562"/>
      <c r="B625" s="563"/>
      <c r="C625" s="564"/>
      <c r="D625" s="565"/>
      <c r="E625" s="566"/>
    </row>
    <row r="626" spans="1:5" x14ac:dyDescent="0.25">
      <c r="A626" s="562"/>
      <c r="B626" s="563"/>
      <c r="C626" s="564"/>
      <c r="D626" s="565"/>
      <c r="E626" s="566"/>
    </row>
    <row r="627" spans="1:5" x14ac:dyDescent="0.25">
      <c r="A627" s="562"/>
      <c r="B627" s="563"/>
      <c r="C627" s="564"/>
      <c r="D627" s="565"/>
      <c r="E627" s="566"/>
    </row>
    <row r="628" spans="1:5" x14ac:dyDescent="0.25">
      <c r="A628" s="562"/>
      <c r="B628" s="563"/>
      <c r="C628" s="564"/>
      <c r="D628" s="565"/>
      <c r="E628" s="566"/>
    </row>
    <row r="629" spans="1:5" x14ac:dyDescent="0.25">
      <c r="A629" s="562"/>
      <c r="B629" s="563"/>
      <c r="C629" s="564"/>
      <c r="D629" s="565"/>
      <c r="E629" s="566"/>
    </row>
    <row r="630" spans="1:5" x14ac:dyDescent="0.25">
      <c r="A630" s="562"/>
      <c r="B630" s="563"/>
      <c r="C630" s="564"/>
      <c r="D630" s="565"/>
      <c r="E630" s="566"/>
    </row>
    <row r="631" spans="1:5" x14ac:dyDescent="0.25">
      <c r="A631" s="562"/>
      <c r="B631" s="563"/>
      <c r="C631" s="564"/>
      <c r="D631" s="565"/>
      <c r="E631" s="566"/>
    </row>
    <row r="632" spans="1:5" x14ac:dyDescent="0.25">
      <c r="A632" s="562"/>
      <c r="B632" s="563"/>
      <c r="C632" s="564"/>
      <c r="D632" s="565"/>
      <c r="E632" s="566"/>
    </row>
    <row r="633" spans="1:5" x14ac:dyDescent="0.25">
      <c r="A633" s="562"/>
      <c r="B633" s="563"/>
      <c r="C633" s="564"/>
      <c r="D633" s="565"/>
      <c r="E633" s="566"/>
    </row>
    <row r="634" spans="1:5" x14ac:dyDescent="0.25">
      <c r="A634" s="562"/>
      <c r="B634" s="563"/>
      <c r="C634" s="564"/>
      <c r="D634" s="565"/>
      <c r="E634" s="566"/>
    </row>
    <row r="635" spans="1:5" x14ac:dyDescent="0.25">
      <c r="A635" s="562"/>
      <c r="B635" s="563"/>
      <c r="C635" s="564"/>
      <c r="D635" s="565"/>
      <c r="E635" s="566"/>
    </row>
    <row r="636" spans="1:5" x14ac:dyDescent="0.25">
      <c r="A636" s="562"/>
      <c r="B636" s="563"/>
      <c r="C636" s="564"/>
      <c r="D636" s="565"/>
      <c r="E636" s="566"/>
    </row>
    <row r="637" spans="1:5" x14ac:dyDescent="0.25">
      <c r="A637" s="562"/>
      <c r="B637" s="563"/>
      <c r="C637" s="564"/>
      <c r="D637" s="565"/>
      <c r="E637" s="566"/>
    </row>
    <row r="638" spans="1:5" x14ac:dyDescent="0.25">
      <c r="A638" s="562"/>
      <c r="B638" s="563"/>
      <c r="C638" s="564"/>
      <c r="D638" s="565"/>
      <c r="E638" s="566"/>
    </row>
    <row r="639" spans="1:5" x14ac:dyDescent="0.25">
      <c r="A639" s="562"/>
      <c r="B639" s="563"/>
      <c r="C639" s="564"/>
      <c r="D639" s="565"/>
      <c r="E639" s="566"/>
    </row>
    <row r="640" spans="1:5" x14ac:dyDescent="0.25">
      <c r="A640" s="562"/>
      <c r="B640" s="563"/>
      <c r="C640" s="564"/>
      <c r="D640" s="565"/>
      <c r="E640" s="566"/>
    </row>
    <row r="641" spans="1:5" x14ac:dyDescent="0.25">
      <c r="A641" s="562"/>
      <c r="B641" s="563"/>
      <c r="C641" s="564"/>
      <c r="D641" s="565"/>
      <c r="E641" s="566"/>
    </row>
    <row r="642" spans="1:5" x14ac:dyDescent="0.25">
      <c r="A642" s="562"/>
      <c r="B642" s="563"/>
      <c r="C642" s="564"/>
      <c r="D642" s="565"/>
      <c r="E642" s="566"/>
    </row>
    <row r="643" spans="1:5" x14ac:dyDescent="0.25">
      <c r="A643" s="562"/>
      <c r="B643" s="563"/>
      <c r="C643" s="564"/>
      <c r="D643" s="565"/>
      <c r="E643" s="566"/>
    </row>
    <row r="644" spans="1:5" x14ac:dyDescent="0.25">
      <c r="A644" s="562"/>
      <c r="B644" s="563"/>
      <c r="C644" s="564"/>
      <c r="D644" s="565"/>
      <c r="E644" s="566"/>
    </row>
    <row r="645" spans="1:5" x14ac:dyDescent="0.25">
      <c r="A645" s="562"/>
      <c r="B645" s="563"/>
      <c r="C645" s="564"/>
      <c r="D645" s="565"/>
      <c r="E645" s="566"/>
    </row>
    <row r="646" spans="1:5" x14ac:dyDescent="0.25">
      <c r="A646" s="562"/>
      <c r="B646" s="563"/>
      <c r="C646" s="564"/>
      <c r="D646" s="565"/>
      <c r="E646" s="566"/>
    </row>
    <row r="647" spans="1:5" x14ac:dyDescent="0.25">
      <c r="A647" s="562"/>
      <c r="B647" s="563"/>
      <c r="C647" s="564"/>
      <c r="D647" s="565"/>
      <c r="E647" s="566"/>
    </row>
    <row r="648" spans="1:5" x14ac:dyDescent="0.25">
      <c r="A648" s="562"/>
      <c r="B648" s="563"/>
      <c r="C648" s="564"/>
      <c r="D648" s="565"/>
      <c r="E648" s="566"/>
    </row>
    <row r="649" spans="1:5" x14ac:dyDescent="0.25">
      <c r="A649" s="562"/>
      <c r="B649" s="563"/>
      <c r="C649" s="564"/>
      <c r="D649" s="565"/>
      <c r="E649" s="566"/>
    </row>
    <row r="650" spans="1:5" x14ac:dyDescent="0.25">
      <c r="A650" s="562"/>
      <c r="B650" s="563"/>
      <c r="C650" s="564"/>
      <c r="D650" s="565"/>
      <c r="E650" s="566"/>
    </row>
    <row r="651" spans="1:5" x14ac:dyDescent="0.25">
      <c r="A651" s="562"/>
      <c r="B651" s="563"/>
      <c r="C651" s="564"/>
      <c r="D651" s="565"/>
      <c r="E651" s="566"/>
    </row>
    <row r="652" spans="1:5" x14ac:dyDescent="0.25">
      <c r="A652" s="562"/>
      <c r="B652" s="563"/>
      <c r="C652" s="564"/>
      <c r="D652" s="565"/>
      <c r="E652" s="566"/>
    </row>
    <row r="653" spans="1:5" x14ac:dyDescent="0.25">
      <c r="A653" s="562"/>
      <c r="B653" s="563"/>
      <c r="C653" s="564"/>
      <c r="D653" s="565"/>
      <c r="E653" s="566"/>
    </row>
    <row r="654" spans="1:5" x14ac:dyDescent="0.25">
      <c r="A654" s="562"/>
      <c r="B654" s="563"/>
      <c r="C654" s="564"/>
      <c r="D654" s="565"/>
      <c r="E654" s="566"/>
    </row>
    <row r="655" spans="1:5" x14ac:dyDescent="0.25">
      <c r="A655" s="562"/>
      <c r="B655" s="563"/>
      <c r="C655" s="564"/>
      <c r="D655" s="565"/>
      <c r="E655" s="566"/>
    </row>
    <row r="656" spans="1:5" x14ac:dyDescent="0.25">
      <c r="A656" s="562"/>
      <c r="B656" s="563"/>
      <c r="C656" s="564"/>
      <c r="D656" s="565"/>
      <c r="E656" s="566"/>
    </row>
    <row r="657" spans="1:5" x14ac:dyDescent="0.25">
      <c r="A657" s="562"/>
      <c r="B657" s="563"/>
      <c r="C657" s="564"/>
      <c r="D657" s="565"/>
      <c r="E657" s="566"/>
    </row>
    <row r="658" spans="1:5" x14ac:dyDescent="0.25">
      <c r="A658" s="562"/>
      <c r="B658" s="563"/>
      <c r="C658" s="564"/>
      <c r="D658" s="565"/>
      <c r="E658" s="566"/>
    </row>
    <row r="659" spans="1:5" x14ac:dyDescent="0.25">
      <c r="A659" s="562"/>
      <c r="B659" s="563"/>
      <c r="C659" s="564"/>
      <c r="D659" s="565"/>
      <c r="E659" s="566"/>
    </row>
    <row r="660" spans="1:5" x14ac:dyDescent="0.25">
      <c r="A660" s="562"/>
      <c r="B660" s="563"/>
      <c r="C660" s="564"/>
      <c r="D660" s="565"/>
      <c r="E660" s="566"/>
    </row>
    <row r="661" spans="1:5" x14ac:dyDescent="0.25">
      <c r="A661" s="562"/>
      <c r="B661" s="563"/>
      <c r="C661" s="564"/>
      <c r="D661" s="565"/>
      <c r="E661" s="566"/>
    </row>
    <row r="662" spans="1:5" x14ac:dyDescent="0.25">
      <c r="A662" s="562"/>
      <c r="B662" s="563"/>
      <c r="C662" s="564"/>
      <c r="D662" s="565"/>
      <c r="E662" s="566"/>
    </row>
    <row r="663" spans="1:5" x14ac:dyDescent="0.25">
      <c r="A663" s="562"/>
      <c r="B663" s="563"/>
      <c r="C663" s="564"/>
      <c r="D663" s="565"/>
      <c r="E663" s="566"/>
    </row>
    <row r="664" spans="1:5" x14ac:dyDescent="0.25">
      <c r="A664" s="562"/>
      <c r="B664" s="563"/>
      <c r="C664" s="564"/>
      <c r="D664" s="565"/>
      <c r="E664" s="566"/>
    </row>
    <row r="665" spans="1:5" x14ac:dyDescent="0.25">
      <c r="A665" s="562"/>
      <c r="B665" s="563"/>
      <c r="C665" s="564"/>
      <c r="D665" s="565"/>
      <c r="E665" s="566"/>
    </row>
    <row r="666" spans="1:5" x14ac:dyDescent="0.25">
      <c r="A666" s="562"/>
      <c r="B666" s="563"/>
      <c r="C666" s="564"/>
      <c r="D666" s="565"/>
      <c r="E666" s="566"/>
    </row>
    <row r="667" spans="1:5" x14ac:dyDescent="0.25">
      <c r="A667" s="562"/>
      <c r="B667" s="563"/>
      <c r="C667" s="564"/>
      <c r="D667" s="565"/>
      <c r="E667" s="566"/>
    </row>
    <row r="668" spans="1:5" x14ac:dyDescent="0.25">
      <c r="A668" s="562"/>
      <c r="B668" s="563"/>
      <c r="C668" s="564"/>
      <c r="D668" s="565"/>
      <c r="E668" s="566"/>
    </row>
    <row r="669" spans="1:5" x14ac:dyDescent="0.25">
      <c r="A669" s="562"/>
      <c r="B669" s="563"/>
      <c r="C669" s="564"/>
      <c r="D669" s="565"/>
      <c r="E669" s="566"/>
    </row>
    <row r="670" spans="1:5" x14ac:dyDescent="0.25">
      <c r="A670" s="562"/>
      <c r="B670" s="563"/>
      <c r="C670" s="564"/>
      <c r="D670" s="565"/>
      <c r="E670" s="566"/>
    </row>
    <row r="671" spans="1:5" x14ac:dyDescent="0.25">
      <c r="A671" s="562"/>
      <c r="B671" s="563"/>
      <c r="C671" s="564"/>
      <c r="D671" s="565"/>
      <c r="E671" s="566"/>
    </row>
    <row r="672" spans="1:5" x14ac:dyDescent="0.25">
      <c r="A672" s="562"/>
      <c r="B672" s="563"/>
      <c r="C672" s="564"/>
      <c r="D672" s="565"/>
      <c r="E672" s="566"/>
    </row>
    <row r="673" spans="1:5" x14ac:dyDescent="0.25">
      <c r="A673" s="562"/>
      <c r="B673" s="563"/>
      <c r="C673" s="564"/>
      <c r="D673" s="565"/>
      <c r="E673" s="566"/>
    </row>
    <row r="674" spans="1:5" x14ac:dyDescent="0.25">
      <c r="A674" s="562"/>
      <c r="B674" s="563"/>
      <c r="C674" s="564"/>
      <c r="D674" s="565"/>
      <c r="E674" s="566"/>
    </row>
    <row r="675" spans="1:5" x14ac:dyDescent="0.25">
      <c r="A675" s="562"/>
      <c r="B675" s="563"/>
      <c r="C675" s="564"/>
      <c r="D675" s="565"/>
      <c r="E675" s="566"/>
    </row>
    <row r="676" spans="1:5" x14ac:dyDescent="0.25">
      <c r="A676" s="562"/>
      <c r="B676" s="563"/>
      <c r="C676" s="564"/>
      <c r="D676" s="565"/>
      <c r="E676" s="566"/>
    </row>
    <row r="677" spans="1:5" x14ac:dyDescent="0.25">
      <c r="A677" s="562"/>
      <c r="B677" s="563"/>
      <c r="C677" s="564"/>
      <c r="D677" s="565"/>
      <c r="E677" s="566"/>
    </row>
    <row r="678" spans="1:5" x14ac:dyDescent="0.25">
      <c r="A678" s="562"/>
      <c r="B678" s="563"/>
      <c r="C678" s="564"/>
      <c r="D678" s="565"/>
      <c r="E678" s="566"/>
    </row>
    <row r="679" spans="1:5" x14ac:dyDescent="0.25">
      <c r="A679" s="562"/>
      <c r="B679" s="563"/>
      <c r="C679" s="564"/>
      <c r="D679" s="565"/>
      <c r="E679" s="566"/>
    </row>
    <row r="680" spans="1:5" x14ac:dyDescent="0.25">
      <c r="A680" s="562"/>
      <c r="B680" s="563"/>
      <c r="C680" s="564"/>
      <c r="D680" s="565"/>
      <c r="E680" s="566"/>
    </row>
    <row r="681" spans="1:5" x14ac:dyDescent="0.25">
      <c r="A681" s="562"/>
      <c r="B681" s="563"/>
      <c r="C681" s="564"/>
      <c r="D681" s="565"/>
      <c r="E681" s="566"/>
    </row>
    <row r="682" spans="1:5" x14ac:dyDescent="0.25">
      <c r="A682" s="562"/>
      <c r="B682" s="563"/>
      <c r="C682" s="564"/>
      <c r="D682" s="565"/>
      <c r="E682" s="566"/>
    </row>
    <row r="683" spans="1:5" x14ac:dyDescent="0.25">
      <c r="A683" s="562"/>
      <c r="B683" s="563"/>
      <c r="C683" s="564"/>
      <c r="D683" s="565"/>
      <c r="E683" s="566"/>
    </row>
    <row r="684" spans="1:5" x14ac:dyDescent="0.25">
      <c r="A684" s="562"/>
      <c r="B684" s="563"/>
      <c r="C684" s="564"/>
      <c r="D684" s="565"/>
      <c r="E684" s="566"/>
    </row>
    <row r="685" spans="1:5" x14ac:dyDescent="0.25">
      <c r="A685" s="562"/>
      <c r="B685" s="563"/>
      <c r="C685" s="564"/>
      <c r="D685" s="565"/>
      <c r="E685" s="566"/>
    </row>
    <row r="686" spans="1:5" x14ac:dyDescent="0.25">
      <c r="A686" s="562"/>
      <c r="B686" s="563"/>
      <c r="C686" s="564"/>
      <c r="D686" s="565"/>
      <c r="E686" s="566"/>
    </row>
    <row r="687" spans="1:5" x14ac:dyDescent="0.25">
      <c r="A687" s="562"/>
      <c r="B687" s="563"/>
      <c r="C687" s="564"/>
      <c r="D687" s="565"/>
      <c r="E687" s="566"/>
    </row>
    <row r="688" spans="1:5" x14ac:dyDescent="0.25">
      <c r="A688" s="562"/>
      <c r="B688" s="563"/>
      <c r="C688" s="564"/>
      <c r="D688" s="565"/>
      <c r="E688" s="566"/>
    </row>
    <row r="689" spans="1:5" x14ac:dyDescent="0.25">
      <c r="A689" s="562"/>
      <c r="B689" s="563"/>
      <c r="C689" s="564"/>
      <c r="D689" s="565"/>
      <c r="E689" s="566"/>
    </row>
    <row r="690" spans="1:5" x14ac:dyDescent="0.25">
      <c r="A690" s="562"/>
      <c r="B690" s="563"/>
      <c r="C690" s="564"/>
      <c r="D690" s="565"/>
      <c r="E690" s="566"/>
    </row>
    <row r="691" spans="1:5" x14ac:dyDescent="0.25">
      <c r="A691" s="562"/>
      <c r="B691" s="563"/>
      <c r="C691" s="564"/>
      <c r="D691" s="565"/>
      <c r="E691" s="566"/>
    </row>
    <row r="692" spans="1:5" x14ac:dyDescent="0.25">
      <c r="A692" s="562"/>
      <c r="B692" s="563"/>
      <c r="C692" s="564"/>
      <c r="D692" s="565"/>
      <c r="E692" s="566"/>
    </row>
    <row r="693" spans="1:5" x14ac:dyDescent="0.25">
      <c r="A693" s="562"/>
      <c r="B693" s="563"/>
      <c r="C693" s="564"/>
      <c r="D693" s="565"/>
      <c r="E693" s="566"/>
    </row>
    <row r="694" spans="1:5" x14ac:dyDescent="0.25">
      <c r="A694" s="562"/>
      <c r="B694" s="563"/>
      <c r="C694" s="564"/>
      <c r="D694" s="565"/>
      <c r="E694" s="566"/>
    </row>
    <row r="695" spans="1:5" x14ac:dyDescent="0.25">
      <c r="A695" s="562"/>
      <c r="B695" s="563"/>
      <c r="C695" s="564"/>
      <c r="D695" s="565"/>
      <c r="E695" s="566"/>
    </row>
    <row r="696" spans="1:5" x14ac:dyDescent="0.25">
      <c r="A696" s="562"/>
      <c r="B696" s="563"/>
      <c r="C696" s="564"/>
      <c r="D696" s="565"/>
      <c r="E696" s="566"/>
    </row>
    <row r="697" spans="1:5" x14ac:dyDescent="0.25">
      <c r="A697" s="562"/>
      <c r="B697" s="563"/>
      <c r="C697" s="564"/>
      <c r="D697" s="565"/>
      <c r="E697" s="566"/>
    </row>
    <row r="698" spans="1:5" x14ac:dyDescent="0.25">
      <c r="A698" s="562"/>
      <c r="B698" s="563"/>
      <c r="C698" s="564"/>
      <c r="D698" s="565"/>
      <c r="E698" s="566"/>
    </row>
    <row r="699" spans="1:5" x14ac:dyDescent="0.25">
      <c r="A699" s="562"/>
      <c r="B699" s="563"/>
      <c r="C699" s="564"/>
      <c r="D699" s="565"/>
      <c r="E699" s="566"/>
    </row>
    <row r="700" spans="1:5" x14ac:dyDescent="0.25">
      <c r="A700" s="562"/>
      <c r="B700" s="563"/>
      <c r="C700" s="564"/>
      <c r="D700" s="565"/>
      <c r="E700" s="566"/>
    </row>
    <row r="701" spans="1:5" x14ac:dyDescent="0.25">
      <c r="A701" s="562"/>
      <c r="B701" s="563"/>
      <c r="C701" s="564"/>
      <c r="D701" s="565"/>
      <c r="E701" s="566"/>
    </row>
    <row r="702" spans="1:5" x14ac:dyDescent="0.25">
      <c r="A702" s="562"/>
      <c r="B702" s="563"/>
      <c r="C702" s="564"/>
      <c r="D702" s="565"/>
      <c r="E702" s="566"/>
    </row>
    <row r="703" spans="1:5" x14ac:dyDescent="0.25">
      <c r="A703" s="562"/>
      <c r="B703" s="563"/>
      <c r="C703" s="564"/>
      <c r="D703" s="565"/>
      <c r="E703" s="566"/>
    </row>
    <row r="704" spans="1:5" x14ac:dyDescent="0.25">
      <c r="A704" s="562"/>
      <c r="B704" s="563"/>
      <c r="C704" s="564"/>
      <c r="D704" s="565"/>
      <c r="E704" s="566"/>
    </row>
    <row r="705" spans="1:5" x14ac:dyDescent="0.25">
      <c r="A705" s="562"/>
      <c r="B705" s="563"/>
      <c r="C705" s="564"/>
      <c r="D705" s="565"/>
      <c r="E705" s="566"/>
    </row>
    <row r="706" spans="1:5" x14ac:dyDescent="0.25">
      <c r="A706" s="562"/>
      <c r="B706" s="563"/>
      <c r="C706" s="564"/>
      <c r="D706" s="565"/>
      <c r="E706" s="566"/>
    </row>
    <row r="707" spans="1:5" x14ac:dyDescent="0.25">
      <c r="A707" s="562"/>
      <c r="B707" s="563"/>
      <c r="C707" s="564"/>
      <c r="D707" s="565"/>
      <c r="E707" s="566"/>
    </row>
    <row r="708" spans="1:5" x14ac:dyDescent="0.25">
      <c r="A708" s="562"/>
      <c r="B708" s="563"/>
      <c r="C708" s="564"/>
      <c r="D708" s="565"/>
      <c r="E708" s="566"/>
    </row>
    <row r="709" spans="1:5" x14ac:dyDescent="0.25">
      <c r="A709" s="562"/>
      <c r="B709" s="563"/>
      <c r="C709" s="564"/>
      <c r="D709" s="565"/>
      <c r="E709" s="566"/>
    </row>
    <row r="710" spans="1:5" x14ac:dyDescent="0.25">
      <c r="A710" s="562"/>
      <c r="B710" s="563"/>
      <c r="C710" s="564"/>
      <c r="D710" s="565"/>
      <c r="E710" s="566"/>
    </row>
    <row r="711" spans="1:5" x14ac:dyDescent="0.25">
      <c r="A711" s="562"/>
      <c r="B711" s="563"/>
      <c r="C711" s="564"/>
      <c r="D711" s="565"/>
      <c r="E711" s="566"/>
    </row>
    <row r="712" spans="1:5" x14ac:dyDescent="0.25">
      <c r="A712" s="562"/>
      <c r="B712" s="563"/>
      <c r="C712" s="564"/>
      <c r="D712" s="565"/>
      <c r="E712" s="566"/>
    </row>
    <row r="713" spans="1:5" x14ac:dyDescent="0.25">
      <c r="A713" s="562"/>
      <c r="B713" s="563"/>
      <c r="C713" s="564"/>
      <c r="D713" s="565"/>
      <c r="E713" s="566"/>
    </row>
    <row r="714" spans="1:5" x14ac:dyDescent="0.25">
      <c r="A714" s="562"/>
      <c r="B714" s="563"/>
      <c r="C714" s="564"/>
      <c r="D714" s="565"/>
      <c r="E714" s="566"/>
    </row>
    <row r="715" spans="1:5" x14ac:dyDescent="0.25">
      <c r="A715" s="562"/>
      <c r="B715" s="563"/>
      <c r="C715" s="564"/>
      <c r="D715" s="565"/>
      <c r="E715" s="566"/>
    </row>
    <row r="716" spans="1:5" x14ac:dyDescent="0.25">
      <c r="A716" s="562"/>
      <c r="B716" s="563"/>
      <c r="C716" s="564"/>
      <c r="D716" s="565"/>
      <c r="E716" s="566"/>
    </row>
    <row r="717" spans="1:5" x14ac:dyDescent="0.25">
      <c r="A717" s="562"/>
      <c r="B717" s="563"/>
      <c r="C717" s="564"/>
      <c r="D717" s="565"/>
      <c r="E717" s="566"/>
    </row>
    <row r="718" spans="1:5" x14ac:dyDescent="0.25">
      <c r="A718" s="562"/>
      <c r="B718" s="563"/>
      <c r="C718" s="564"/>
      <c r="D718" s="565"/>
      <c r="E718" s="566"/>
    </row>
    <row r="719" spans="1:5" x14ac:dyDescent="0.25">
      <c r="A719" s="562"/>
      <c r="B719" s="563"/>
      <c r="C719" s="564"/>
      <c r="D719" s="565"/>
      <c r="E719" s="566"/>
    </row>
    <row r="720" spans="1:5" x14ac:dyDescent="0.25">
      <c r="A720" s="562"/>
      <c r="B720" s="563"/>
      <c r="C720" s="564"/>
      <c r="D720" s="565"/>
      <c r="E720" s="566"/>
    </row>
    <row r="721" spans="1:5" x14ac:dyDescent="0.25">
      <c r="A721" s="562"/>
      <c r="B721" s="563"/>
      <c r="C721" s="564"/>
      <c r="D721" s="565"/>
      <c r="E721" s="566"/>
    </row>
    <row r="722" spans="1:5" x14ac:dyDescent="0.25">
      <c r="A722" s="562"/>
      <c r="B722" s="563"/>
      <c r="C722" s="564"/>
      <c r="D722" s="565"/>
      <c r="E722" s="566"/>
    </row>
    <row r="723" spans="1:5" x14ac:dyDescent="0.25">
      <c r="A723" s="562"/>
      <c r="B723" s="563"/>
      <c r="C723" s="564"/>
      <c r="D723" s="565"/>
      <c r="E723" s="566"/>
    </row>
    <row r="724" spans="1:5" x14ac:dyDescent="0.25">
      <c r="A724" s="562"/>
      <c r="B724" s="563"/>
      <c r="C724" s="564"/>
      <c r="D724" s="565"/>
      <c r="E724" s="566"/>
    </row>
    <row r="725" spans="1:5" x14ac:dyDescent="0.25">
      <c r="A725" s="562"/>
      <c r="B725" s="563"/>
      <c r="C725" s="564"/>
      <c r="D725" s="565"/>
      <c r="E725" s="566"/>
    </row>
    <row r="726" spans="1:5" x14ac:dyDescent="0.25">
      <c r="A726" s="562"/>
      <c r="B726" s="563"/>
      <c r="C726" s="564"/>
      <c r="D726" s="565"/>
      <c r="E726" s="566"/>
    </row>
    <row r="727" spans="1:5" x14ac:dyDescent="0.25">
      <c r="A727" s="562"/>
      <c r="B727" s="563"/>
      <c r="C727" s="564"/>
      <c r="D727" s="565"/>
      <c r="E727" s="566"/>
    </row>
    <row r="728" spans="1:5" x14ac:dyDescent="0.25">
      <c r="A728" s="562"/>
      <c r="B728" s="563"/>
      <c r="C728" s="564"/>
      <c r="D728" s="565"/>
      <c r="E728" s="566"/>
    </row>
    <row r="729" spans="1:5" x14ac:dyDescent="0.25">
      <c r="A729" s="562"/>
      <c r="B729" s="563"/>
      <c r="C729" s="564"/>
      <c r="D729" s="565"/>
      <c r="E729" s="566"/>
    </row>
    <row r="730" spans="1:5" x14ac:dyDescent="0.25">
      <c r="A730" s="562"/>
      <c r="B730" s="563"/>
      <c r="C730" s="564"/>
      <c r="D730" s="565"/>
      <c r="E730" s="566"/>
    </row>
    <row r="731" spans="1:5" x14ac:dyDescent="0.25">
      <c r="A731" s="562"/>
      <c r="B731" s="563"/>
      <c r="C731" s="564"/>
      <c r="D731" s="565"/>
      <c r="E731" s="566"/>
    </row>
    <row r="732" spans="1:5" x14ac:dyDescent="0.25">
      <c r="A732" s="562"/>
      <c r="B732" s="563"/>
      <c r="C732" s="564"/>
      <c r="D732" s="565"/>
      <c r="E732" s="566"/>
    </row>
    <row r="733" spans="1:5" x14ac:dyDescent="0.25">
      <c r="A733" s="562"/>
      <c r="B733" s="563"/>
      <c r="C733" s="564"/>
      <c r="D733" s="565"/>
      <c r="E733" s="566"/>
    </row>
    <row r="734" spans="1:5" x14ac:dyDescent="0.25">
      <c r="A734" s="562"/>
      <c r="B734" s="563"/>
      <c r="C734" s="564"/>
      <c r="D734" s="565"/>
      <c r="E734" s="566"/>
    </row>
    <row r="735" spans="1:5" x14ac:dyDescent="0.25">
      <c r="A735" s="562"/>
      <c r="B735" s="563"/>
      <c r="C735" s="564"/>
      <c r="D735" s="565"/>
      <c r="E735" s="566"/>
    </row>
    <row r="736" spans="1:5" x14ac:dyDescent="0.25">
      <c r="A736" s="562"/>
      <c r="B736" s="563"/>
      <c r="C736" s="564"/>
      <c r="D736" s="565"/>
      <c r="E736" s="566"/>
    </row>
    <row r="737" spans="1:5" x14ac:dyDescent="0.25">
      <c r="A737" s="562"/>
      <c r="B737" s="563"/>
      <c r="C737" s="564"/>
      <c r="D737" s="565"/>
      <c r="E737" s="566"/>
    </row>
    <row r="738" spans="1:5" x14ac:dyDescent="0.25">
      <c r="A738" s="562"/>
      <c r="B738" s="563"/>
      <c r="C738" s="564"/>
      <c r="D738" s="565"/>
      <c r="E738" s="566"/>
    </row>
    <row r="739" spans="1:5" x14ac:dyDescent="0.25">
      <c r="A739" s="562"/>
      <c r="B739" s="563"/>
      <c r="C739" s="564"/>
      <c r="D739" s="565"/>
      <c r="E739" s="566"/>
    </row>
    <row r="740" spans="1:5" x14ac:dyDescent="0.25">
      <c r="A740" s="562"/>
      <c r="B740" s="563"/>
      <c r="C740" s="564"/>
      <c r="D740" s="565"/>
      <c r="E740" s="566"/>
    </row>
    <row r="741" spans="1:5" x14ac:dyDescent="0.25">
      <c r="A741" s="562"/>
      <c r="B741" s="563"/>
      <c r="C741" s="564"/>
      <c r="D741" s="565"/>
      <c r="E741" s="566"/>
    </row>
    <row r="742" spans="1:5" x14ac:dyDescent="0.25">
      <c r="A742" s="562"/>
      <c r="B742" s="563"/>
      <c r="C742" s="564"/>
      <c r="D742" s="565"/>
      <c r="E742" s="566"/>
    </row>
    <row r="743" spans="1:5" x14ac:dyDescent="0.25">
      <c r="A743" s="562"/>
      <c r="B743" s="563"/>
      <c r="C743" s="564"/>
      <c r="D743" s="565"/>
      <c r="E743" s="566"/>
    </row>
    <row r="744" spans="1:5" x14ac:dyDescent="0.25">
      <c r="A744" s="562"/>
      <c r="B744" s="563"/>
      <c r="C744" s="564"/>
      <c r="D744" s="565"/>
      <c r="E744" s="566"/>
    </row>
    <row r="745" spans="1:5" x14ac:dyDescent="0.25">
      <c r="A745" s="562"/>
      <c r="B745" s="563"/>
      <c r="C745" s="564"/>
      <c r="D745" s="565"/>
      <c r="E745" s="566"/>
    </row>
    <row r="746" spans="1:5" x14ac:dyDescent="0.25">
      <c r="A746" s="562"/>
      <c r="B746" s="563"/>
      <c r="C746" s="564"/>
      <c r="D746" s="565"/>
      <c r="E746" s="566"/>
    </row>
    <row r="747" spans="1:5" x14ac:dyDescent="0.25">
      <c r="A747" s="562"/>
      <c r="B747" s="563"/>
      <c r="C747" s="564"/>
      <c r="D747" s="565"/>
      <c r="E747" s="566"/>
    </row>
    <row r="748" spans="1:5" x14ac:dyDescent="0.25">
      <c r="A748" s="562"/>
      <c r="B748" s="563"/>
      <c r="C748" s="564"/>
      <c r="D748" s="565"/>
      <c r="E748" s="566"/>
    </row>
    <row r="749" spans="1:5" x14ac:dyDescent="0.25">
      <c r="A749" s="562"/>
      <c r="B749" s="563"/>
      <c r="C749" s="564"/>
      <c r="D749" s="565"/>
      <c r="E749" s="566"/>
    </row>
    <row r="750" spans="1:5" x14ac:dyDescent="0.25">
      <c r="A750" s="562"/>
      <c r="B750" s="563"/>
      <c r="C750" s="564"/>
      <c r="D750" s="565"/>
      <c r="E750" s="566"/>
    </row>
    <row r="751" spans="1:5" x14ac:dyDescent="0.25">
      <c r="A751" s="562"/>
      <c r="B751" s="563"/>
      <c r="C751" s="564"/>
      <c r="D751" s="565"/>
      <c r="E751" s="566"/>
    </row>
    <row r="752" spans="1:5" x14ac:dyDescent="0.25">
      <c r="A752" s="562"/>
      <c r="B752" s="563"/>
      <c r="C752" s="564"/>
      <c r="D752" s="565"/>
      <c r="E752" s="566"/>
    </row>
    <row r="753" spans="1:5" x14ac:dyDescent="0.25">
      <c r="A753" s="562"/>
      <c r="B753" s="563"/>
      <c r="C753" s="564"/>
      <c r="D753" s="565"/>
      <c r="E753" s="566"/>
    </row>
    <row r="754" spans="1:5" x14ac:dyDescent="0.25">
      <c r="A754" s="562"/>
      <c r="B754" s="563"/>
      <c r="C754" s="564"/>
      <c r="D754" s="565"/>
      <c r="E754" s="566"/>
    </row>
    <row r="755" spans="1:5" x14ac:dyDescent="0.25">
      <c r="A755" s="562"/>
      <c r="B755" s="563"/>
      <c r="C755" s="564"/>
      <c r="D755" s="565"/>
      <c r="E755" s="566"/>
    </row>
    <row r="756" spans="1:5" x14ac:dyDescent="0.25">
      <c r="A756" s="562"/>
      <c r="B756" s="563"/>
      <c r="C756" s="564"/>
      <c r="D756" s="565"/>
      <c r="E756" s="566"/>
    </row>
    <row r="757" spans="1:5" x14ac:dyDescent="0.25">
      <c r="A757" s="562"/>
      <c r="B757" s="563"/>
      <c r="C757" s="564"/>
      <c r="D757" s="565"/>
      <c r="E757" s="566"/>
    </row>
    <row r="758" spans="1:5" x14ac:dyDescent="0.25">
      <c r="A758" s="562"/>
      <c r="B758" s="563"/>
      <c r="C758" s="564"/>
      <c r="D758" s="565"/>
      <c r="E758" s="566"/>
    </row>
    <row r="759" spans="1:5" x14ac:dyDescent="0.25">
      <c r="A759" s="562"/>
      <c r="B759" s="563"/>
      <c r="C759" s="564"/>
      <c r="D759" s="565"/>
      <c r="E759" s="566"/>
    </row>
    <row r="760" spans="1:5" x14ac:dyDescent="0.25">
      <c r="A760" s="562"/>
      <c r="B760" s="563"/>
      <c r="C760" s="564"/>
      <c r="D760" s="565"/>
      <c r="E760" s="566"/>
    </row>
    <row r="761" spans="1:5" x14ac:dyDescent="0.25">
      <c r="A761" s="562"/>
      <c r="B761" s="563"/>
      <c r="C761" s="564"/>
      <c r="D761" s="565"/>
      <c r="E761" s="566"/>
    </row>
    <row r="762" spans="1:5" x14ac:dyDescent="0.25">
      <c r="A762" s="562"/>
      <c r="B762" s="563"/>
      <c r="C762" s="564"/>
      <c r="D762" s="565"/>
      <c r="E762" s="566"/>
    </row>
    <row r="763" spans="1:5" x14ac:dyDescent="0.25">
      <c r="A763" s="562"/>
      <c r="B763" s="563"/>
      <c r="C763" s="564"/>
      <c r="D763" s="565"/>
      <c r="E763" s="566"/>
    </row>
    <row r="764" spans="1:5" x14ac:dyDescent="0.25">
      <c r="A764" s="562"/>
      <c r="B764" s="563"/>
      <c r="C764" s="564"/>
      <c r="D764" s="565"/>
      <c r="E764" s="566"/>
    </row>
    <row r="765" spans="1:5" x14ac:dyDescent="0.25">
      <c r="A765" s="562"/>
      <c r="B765" s="563"/>
      <c r="C765" s="564"/>
      <c r="D765" s="565"/>
      <c r="E765" s="566"/>
    </row>
    <row r="766" spans="1:5" x14ac:dyDescent="0.25">
      <c r="A766" s="562"/>
      <c r="B766" s="563"/>
      <c r="C766" s="564"/>
      <c r="D766" s="565"/>
      <c r="E766" s="566"/>
    </row>
    <row r="767" spans="1:5" x14ac:dyDescent="0.25">
      <c r="A767" s="562"/>
      <c r="B767" s="563"/>
      <c r="C767" s="564"/>
      <c r="D767" s="565"/>
      <c r="E767" s="566"/>
    </row>
    <row r="768" spans="1:5" x14ac:dyDescent="0.25">
      <c r="A768" s="562"/>
      <c r="B768" s="563"/>
      <c r="C768" s="564"/>
      <c r="D768" s="565"/>
      <c r="E768" s="566"/>
    </row>
    <row r="769" spans="1:5" x14ac:dyDescent="0.25">
      <c r="A769" s="562"/>
      <c r="B769" s="563"/>
      <c r="C769" s="564"/>
      <c r="D769" s="565"/>
      <c r="E769" s="566"/>
    </row>
    <row r="770" spans="1:5" x14ac:dyDescent="0.25">
      <c r="A770" s="562"/>
      <c r="B770" s="563"/>
      <c r="C770" s="564"/>
      <c r="D770" s="565"/>
      <c r="E770" s="566"/>
    </row>
    <row r="771" spans="1:5" x14ac:dyDescent="0.25">
      <c r="A771" s="562"/>
      <c r="B771" s="563"/>
      <c r="C771" s="564"/>
      <c r="D771" s="565"/>
      <c r="E771" s="566"/>
    </row>
    <row r="772" spans="1:5" x14ac:dyDescent="0.25">
      <c r="A772" s="562"/>
      <c r="B772" s="563"/>
      <c r="C772" s="564"/>
      <c r="D772" s="565"/>
      <c r="E772" s="566"/>
    </row>
    <row r="773" spans="1:5" x14ac:dyDescent="0.25">
      <c r="A773" s="562"/>
      <c r="B773" s="563"/>
      <c r="C773" s="564"/>
      <c r="D773" s="565"/>
      <c r="E773" s="566"/>
    </row>
    <row r="774" spans="1:5" x14ac:dyDescent="0.25">
      <c r="A774" s="562"/>
      <c r="B774" s="563"/>
      <c r="C774" s="564"/>
      <c r="D774" s="565"/>
      <c r="E774" s="566"/>
    </row>
    <row r="775" spans="1:5" x14ac:dyDescent="0.25">
      <c r="A775" s="562"/>
      <c r="B775" s="563"/>
      <c r="C775" s="564"/>
      <c r="D775" s="565"/>
      <c r="E775" s="566"/>
    </row>
    <row r="776" spans="1:5" x14ac:dyDescent="0.25">
      <c r="A776" s="562"/>
      <c r="B776" s="563"/>
      <c r="C776" s="564"/>
      <c r="D776" s="565"/>
      <c r="E776" s="566"/>
    </row>
    <row r="777" spans="1:5" x14ac:dyDescent="0.25">
      <c r="A777" s="562"/>
      <c r="B777" s="563"/>
      <c r="C777" s="564"/>
      <c r="D777" s="565"/>
      <c r="E777" s="566"/>
    </row>
    <row r="778" spans="1:5" x14ac:dyDescent="0.25">
      <c r="A778" s="562"/>
      <c r="B778" s="563"/>
      <c r="C778" s="564"/>
      <c r="D778" s="565"/>
      <c r="E778" s="566"/>
    </row>
    <row r="779" spans="1:5" x14ac:dyDescent="0.25">
      <c r="A779" s="562"/>
      <c r="B779" s="563"/>
      <c r="C779" s="564"/>
      <c r="D779" s="565"/>
      <c r="E779" s="566"/>
    </row>
    <row r="780" spans="1:5" x14ac:dyDescent="0.25">
      <c r="A780" s="562"/>
      <c r="B780" s="563"/>
      <c r="C780" s="564"/>
      <c r="D780" s="565"/>
      <c r="E780" s="566"/>
    </row>
    <row r="781" spans="1:5" x14ac:dyDescent="0.25">
      <c r="A781" s="562"/>
      <c r="B781" s="563"/>
      <c r="C781" s="564"/>
      <c r="D781" s="565"/>
      <c r="E781" s="566"/>
    </row>
    <row r="782" spans="1:5" x14ac:dyDescent="0.25">
      <c r="A782" s="562"/>
      <c r="B782" s="563"/>
      <c r="C782" s="564"/>
      <c r="D782" s="565"/>
      <c r="E782" s="566"/>
    </row>
    <row r="783" spans="1:5" x14ac:dyDescent="0.25">
      <c r="A783" s="562"/>
      <c r="B783" s="563"/>
      <c r="C783" s="564"/>
      <c r="D783" s="565"/>
      <c r="E783" s="566"/>
    </row>
    <row r="784" spans="1:5" x14ac:dyDescent="0.25">
      <c r="A784" s="562"/>
      <c r="B784" s="563"/>
      <c r="C784" s="564"/>
      <c r="D784" s="565"/>
      <c r="E784" s="566"/>
    </row>
    <row r="785" spans="1:5" x14ac:dyDescent="0.25">
      <c r="A785" s="562"/>
      <c r="B785" s="563"/>
      <c r="C785" s="564"/>
      <c r="D785" s="565"/>
      <c r="E785" s="566"/>
    </row>
    <row r="786" spans="1:5" x14ac:dyDescent="0.25">
      <c r="A786" s="562"/>
      <c r="B786" s="563"/>
      <c r="C786" s="564"/>
      <c r="D786" s="565"/>
      <c r="E786" s="566"/>
    </row>
    <row r="787" spans="1:5" x14ac:dyDescent="0.25">
      <c r="A787" s="562"/>
      <c r="B787" s="563"/>
      <c r="C787" s="564"/>
      <c r="D787" s="565"/>
      <c r="E787" s="566"/>
    </row>
    <row r="788" spans="1:5" x14ac:dyDescent="0.25">
      <c r="A788" s="562"/>
      <c r="B788" s="563"/>
      <c r="C788" s="564"/>
      <c r="D788" s="565"/>
      <c r="E788" s="566"/>
    </row>
    <row r="789" spans="1:5" x14ac:dyDescent="0.25">
      <c r="A789" s="562"/>
      <c r="B789" s="563"/>
      <c r="C789" s="564"/>
      <c r="D789" s="565"/>
      <c r="E789" s="566"/>
    </row>
    <row r="790" spans="1:5" x14ac:dyDescent="0.25">
      <c r="A790" s="562"/>
      <c r="B790" s="563"/>
      <c r="C790" s="564"/>
      <c r="D790" s="565"/>
      <c r="E790" s="566"/>
    </row>
    <row r="791" spans="1:5" x14ac:dyDescent="0.25">
      <c r="A791" s="562"/>
      <c r="B791" s="563"/>
      <c r="C791" s="564"/>
      <c r="D791" s="565"/>
      <c r="E791" s="566"/>
    </row>
    <row r="792" spans="1:5" x14ac:dyDescent="0.25">
      <c r="A792" s="562"/>
      <c r="B792" s="563"/>
      <c r="C792" s="564"/>
      <c r="D792" s="565"/>
      <c r="E792" s="566"/>
    </row>
    <row r="793" spans="1:5" x14ac:dyDescent="0.25">
      <c r="A793" s="562"/>
      <c r="B793" s="563"/>
      <c r="C793" s="564"/>
      <c r="D793" s="565"/>
      <c r="E793" s="566"/>
    </row>
    <row r="794" spans="1:5" x14ac:dyDescent="0.25">
      <c r="A794" s="562"/>
      <c r="B794" s="563"/>
      <c r="C794" s="564"/>
      <c r="D794" s="565"/>
      <c r="E794" s="566"/>
    </row>
    <row r="795" spans="1:5" x14ac:dyDescent="0.25">
      <c r="A795" s="562"/>
      <c r="B795" s="563"/>
      <c r="C795" s="564"/>
      <c r="D795" s="565"/>
      <c r="E795" s="566"/>
    </row>
    <row r="796" spans="1:5" x14ac:dyDescent="0.25">
      <c r="A796" s="562"/>
      <c r="B796" s="563"/>
      <c r="C796" s="564"/>
      <c r="D796" s="565"/>
      <c r="E796" s="566"/>
    </row>
    <row r="797" spans="1:5" x14ac:dyDescent="0.25">
      <c r="A797" s="562"/>
      <c r="B797" s="563"/>
      <c r="C797" s="564"/>
      <c r="D797" s="565"/>
      <c r="E797" s="566"/>
    </row>
    <row r="798" spans="1:5" x14ac:dyDescent="0.25">
      <c r="A798" s="562"/>
      <c r="B798" s="563"/>
      <c r="C798" s="564"/>
      <c r="D798" s="565"/>
      <c r="E798" s="566"/>
    </row>
    <row r="799" spans="1:5" x14ac:dyDescent="0.25">
      <c r="A799" s="562"/>
      <c r="B799" s="563"/>
      <c r="C799" s="564"/>
      <c r="D799" s="565"/>
      <c r="E799" s="566"/>
    </row>
    <row r="800" spans="1:5" x14ac:dyDescent="0.25">
      <c r="A800" s="562"/>
      <c r="B800" s="563"/>
      <c r="C800" s="564"/>
      <c r="D800" s="565"/>
      <c r="E800" s="566"/>
    </row>
    <row r="801" spans="1:5" x14ac:dyDescent="0.25">
      <c r="A801" s="562"/>
      <c r="B801" s="563"/>
      <c r="C801" s="564"/>
      <c r="D801" s="565"/>
      <c r="E801" s="566"/>
    </row>
    <row r="802" spans="1:5" x14ac:dyDescent="0.25">
      <c r="A802" s="562"/>
      <c r="B802" s="563"/>
      <c r="C802" s="564"/>
      <c r="D802" s="565"/>
      <c r="E802" s="566"/>
    </row>
    <row r="803" spans="1:5" x14ac:dyDescent="0.25">
      <c r="A803" s="562"/>
      <c r="B803" s="563"/>
      <c r="C803" s="564"/>
      <c r="D803" s="565"/>
      <c r="E803" s="566"/>
    </row>
    <row r="804" spans="1:5" x14ac:dyDescent="0.25">
      <c r="A804" s="562"/>
      <c r="B804" s="563"/>
      <c r="C804" s="564"/>
      <c r="D804" s="565"/>
      <c r="E804" s="566"/>
    </row>
    <row r="805" spans="1:5" x14ac:dyDescent="0.25">
      <c r="A805" s="562"/>
      <c r="B805" s="563"/>
      <c r="C805" s="564"/>
      <c r="D805" s="565"/>
      <c r="E805" s="566"/>
    </row>
    <row r="806" spans="1:5" x14ac:dyDescent="0.25">
      <c r="A806" s="562"/>
      <c r="B806" s="563"/>
      <c r="C806" s="564"/>
      <c r="D806" s="565"/>
      <c r="E806" s="566"/>
    </row>
    <row r="807" spans="1:5" x14ac:dyDescent="0.25">
      <c r="A807" s="562"/>
      <c r="B807" s="563"/>
      <c r="C807" s="564"/>
      <c r="D807" s="565"/>
      <c r="E807" s="566"/>
    </row>
    <row r="808" spans="1:5" x14ac:dyDescent="0.25">
      <c r="A808" s="562"/>
      <c r="B808" s="563"/>
      <c r="C808" s="564"/>
      <c r="D808" s="565"/>
      <c r="E808" s="566"/>
    </row>
    <row r="809" spans="1:5" x14ac:dyDescent="0.25">
      <c r="A809" s="562"/>
      <c r="B809" s="563"/>
      <c r="C809" s="564"/>
      <c r="D809" s="565"/>
      <c r="E809" s="566"/>
    </row>
    <row r="810" spans="1:5" x14ac:dyDescent="0.25">
      <c r="A810" s="562"/>
      <c r="B810" s="563"/>
      <c r="C810" s="564"/>
      <c r="D810" s="565"/>
      <c r="E810" s="566"/>
    </row>
    <row r="811" spans="1:5" x14ac:dyDescent="0.25">
      <c r="A811" s="562"/>
      <c r="B811" s="563"/>
      <c r="C811" s="564"/>
      <c r="D811" s="565"/>
      <c r="E811" s="566"/>
    </row>
    <row r="812" spans="1:5" x14ac:dyDescent="0.25">
      <c r="A812" s="562"/>
      <c r="B812" s="563"/>
      <c r="C812" s="564"/>
      <c r="D812" s="565"/>
      <c r="E812" s="566"/>
    </row>
    <row r="813" spans="1:5" x14ac:dyDescent="0.25">
      <c r="A813" s="562"/>
      <c r="B813" s="563"/>
      <c r="C813" s="564"/>
      <c r="D813" s="565"/>
      <c r="E813" s="566"/>
    </row>
    <row r="814" spans="1:5" x14ac:dyDescent="0.25">
      <c r="A814" s="562"/>
      <c r="B814" s="563"/>
      <c r="C814" s="564"/>
      <c r="D814" s="565"/>
      <c r="E814" s="566"/>
    </row>
    <row r="815" spans="1:5" x14ac:dyDescent="0.25">
      <c r="A815" s="562"/>
      <c r="B815" s="563"/>
      <c r="C815" s="564"/>
      <c r="D815" s="565"/>
      <c r="E815" s="566"/>
    </row>
    <row r="816" spans="1:5" x14ac:dyDescent="0.25">
      <c r="A816" s="562"/>
      <c r="B816" s="563"/>
      <c r="C816" s="564"/>
      <c r="D816" s="565"/>
      <c r="E816" s="566"/>
    </row>
    <row r="817" spans="1:5" x14ac:dyDescent="0.25">
      <c r="A817" s="562"/>
      <c r="B817" s="563"/>
      <c r="C817" s="564"/>
      <c r="D817" s="565"/>
      <c r="E817" s="566"/>
    </row>
    <row r="818" spans="1:5" x14ac:dyDescent="0.25">
      <c r="A818" s="562"/>
      <c r="B818" s="563"/>
      <c r="C818" s="564"/>
      <c r="D818" s="565"/>
      <c r="E818" s="566"/>
    </row>
    <row r="819" spans="1:5" x14ac:dyDescent="0.25">
      <c r="A819" s="562"/>
      <c r="B819" s="563"/>
      <c r="C819" s="564"/>
      <c r="D819" s="565"/>
      <c r="E819" s="566"/>
    </row>
    <row r="820" spans="1:5" x14ac:dyDescent="0.25">
      <c r="A820" s="562"/>
      <c r="B820" s="563"/>
      <c r="C820" s="564"/>
      <c r="D820" s="565"/>
      <c r="E820" s="566"/>
    </row>
    <row r="821" spans="1:5" x14ac:dyDescent="0.25">
      <c r="A821" s="562"/>
      <c r="B821" s="563"/>
      <c r="C821" s="564"/>
      <c r="D821" s="565"/>
      <c r="E821" s="566"/>
    </row>
    <row r="822" spans="1:5" x14ac:dyDescent="0.25">
      <c r="A822" s="562"/>
      <c r="B822" s="563"/>
      <c r="C822" s="564"/>
      <c r="D822" s="565"/>
      <c r="E822" s="566"/>
    </row>
    <row r="823" spans="1:5" x14ac:dyDescent="0.25">
      <c r="A823" s="562"/>
      <c r="B823" s="563"/>
      <c r="C823" s="564"/>
      <c r="D823" s="565"/>
      <c r="E823" s="566"/>
    </row>
    <row r="824" spans="1:5" x14ac:dyDescent="0.25">
      <c r="A824" s="562"/>
      <c r="B824" s="563"/>
      <c r="C824" s="564"/>
      <c r="D824" s="565"/>
      <c r="E824" s="566"/>
    </row>
    <row r="825" spans="1:5" x14ac:dyDescent="0.25">
      <c r="A825" s="562"/>
      <c r="B825" s="563"/>
      <c r="C825" s="564"/>
      <c r="D825" s="565"/>
      <c r="E825" s="566"/>
    </row>
    <row r="826" spans="1:5" x14ac:dyDescent="0.25">
      <c r="A826" s="562"/>
      <c r="B826" s="563"/>
      <c r="C826" s="564"/>
      <c r="D826" s="565"/>
      <c r="E826" s="566"/>
    </row>
    <row r="827" spans="1:5" x14ac:dyDescent="0.25">
      <c r="A827" s="562"/>
      <c r="B827" s="563"/>
      <c r="C827" s="564"/>
      <c r="D827" s="565"/>
      <c r="E827" s="566"/>
    </row>
    <row r="828" spans="1:5" x14ac:dyDescent="0.25">
      <c r="A828" s="562"/>
      <c r="B828" s="563"/>
      <c r="C828" s="564"/>
      <c r="D828" s="565"/>
      <c r="E828" s="566"/>
    </row>
    <row r="829" spans="1:5" x14ac:dyDescent="0.25">
      <c r="A829" s="562"/>
      <c r="B829" s="563"/>
      <c r="C829" s="564"/>
      <c r="D829" s="565"/>
      <c r="E829" s="566"/>
    </row>
    <row r="830" spans="1:5" x14ac:dyDescent="0.25">
      <c r="A830" s="562"/>
      <c r="B830" s="563"/>
      <c r="C830" s="564"/>
      <c r="D830" s="565"/>
      <c r="E830" s="566"/>
    </row>
    <row r="831" spans="1:5" x14ac:dyDescent="0.25">
      <c r="A831" s="562"/>
      <c r="B831" s="563"/>
      <c r="C831" s="564"/>
      <c r="D831" s="565"/>
      <c r="E831" s="566"/>
    </row>
    <row r="832" spans="1:5" x14ac:dyDescent="0.25">
      <c r="A832" s="562"/>
      <c r="B832" s="563"/>
      <c r="C832" s="564"/>
      <c r="D832" s="565"/>
      <c r="E832" s="566"/>
    </row>
    <row r="833" spans="1:5" x14ac:dyDescent="0.25">
      <c r="A833" s="562"/>
      <c r="B833" s="563"/>
      <c r="C833" s="564"/>
      <c r="D833" s="565"/>
      <c r="E833" s="566"/>
    </row>
    <row r="834" spans="1:5" x14ac:dyDescent="0.25">
      <c r="A834" s="562"/>
      <c r="B834" s="563"/>
      <c r="C834" s="564"/>
      <c r="D834" s="565"/>
      <c r="E834" s="566"/>
    </row>
    <row r="835" spans="1:5" x14ac:dyDescent="0.25">
      <c r="A835" s="562"/>
      <c r="B835" s="563"/>
      <c r="C835" s="564"/>
      <c r="D835" s="565"/>
      <c r="E835" s="566"/>
    </row>
    <row r="836" spans="1:5" x14ac:dyDescent="0.25">
      <c r="A836" s="562"/>
      <c r="B836" s="563"/>
      <c r="C836" s="564"/>
      <c r="D836" s="565"/>
      <c r="E836" s="566"/>
    </row>
    <row r="837" spans="1:5" x14ac:dyDescent="0.25">
      <c r="A837" s="562"/>
      <c r="B837" s="563"/>
      <c r="C837" s="564"/>
      <c r="D837" s="565"/>
      <c r="E837" s="566"/>
    </row>
    <row r="838" spans="1:5" x14ac:dyDescent="0.25">
      <c r="A838" s="562"/>
      <c r="B838" s="563"/>
      <c r="C838" s="564"/>
      <c r="D838" s="565"/>
      <c r="E838" s="566"/>
    </row>
    <row r="839" spans="1:5" x14ac:dyDescent="0.25">
      <c r="A839" s="562"/>
      <c r="B839" s="563"/>
      <c r="C839" s="564"/>
      <c r="D839" s="565"/>
      <c r="E839" s="566"/>
    </row>
    <row r="840" spans="1:5" x14ac:dyDescent="0.25">
      <c r="A840" s="562"/>
      <c r="B840" s="563"/>
      <c r="C840" s="564"/>
      <c r="D840" s="565"/>
      <c r="E840" s="566"/>
    </row>
    <row r="841" spans="1:5" x14ac:dyDescent="0.25">
      <c r="A841" s="562"/>
      <c r="B841" s="563"/>
      <c r="C841" s="564"/>
      <c r="D841" s="565"/>
      <c r="E841" s="566"/>
    </row>
    <row r="842" spans="1:5" x14ac:dyDescent="0.25">
      <c r="A842" s="562"/>
      <c r="B842" s="563"/>
      <c r="C842" s="564"/>
      <c r="D842" s="565"/>
      <c r="E842" s="566"/>
    </row>
    <row r="843" spans="1:5" x14ac:dyDescent="0.25">
      <c r="A843" s="562"/>
      <c r="B843" s="563"/>
      <c r="C843" s="564"/>
      <c r="D843" s="565"/>
      <c r="E843" s="566"/>
    </row>
    <row r="844" spans="1:5" x14ac:dyDescent="0.25">
      <c r="A844" s="562"/>
      <c r="B844" s="563"/>
      <c r="C844" s="564"/>
      <c r="D844" s="565"/>
      <c r="E844" s="566"/>
    </row>
    <row r="845" spans="1:5" x14ac:dyDescent="0.25">
      <c r="A845" s="562"/>
      <c r="B845" s="563"/>
      <c r="C845" s="564"/>
      <c r="D845" s="565"/>
      <c r="E845" s="566"/>
    </row>
    <row r="846" spans="1:5" x14ac:dyDescent="0.25">
      <c r="A846" s="562"/>
      <c r="B846" s="563"/>
      <c r="C846" s="564"/>
      <c r="D846" s="565"/>
      <c r="E846" s="566"/>
    </row>
    <row r="847" spans="1:5" x14ac:dyDescent="0.25">
      <c r="A847" s="562"/>
      <c r="B847" s="563"/>
      <c r="C847" s="564"/>
      <c r="D847" s="565"/>
      <c r="E847" s="566"/>
    </row>
    <row r="848" spans="1:5" x14ac:dyDescent="0.25">
      <c r="A848" s="562"/>
      <c r="B848" s="563"/>
      <c r="C848" s="564"/>
      <c r="D848" s="565"/>
      <c r="E848" s="566"/>
    </row>
    <row r="849" spans="1:5" x14ac:dyDescent="0.25">
      <c r="A849" s="562"/>
      <c r="B849" s="563"/>
      <c r="C849" s="564"/>
      <c r="D849" s="565"/>
      <c r="E849" s="566"/>
    </row>
    <row r="850" spans="1:5" x14ac:dyDescent="0.25">
      <c r="A850" s="562"/>
      <c r="B850" s="563"/>
      <c r="C850" s="564"/>
      <c r="D850" s="565"/>
      <c r="E850" s="566"/>
    </row>
    <row r="851" spans="1:5" x14ac:dyDescent="0.25">
      <c r="A851" s="562"/>
      <c r="B851" s="563"/>
      <c r="C851" s="564"/>
      <c r="D851" s="565"/>
      <c r="E851" s="566"/>
    </row>
    <row r="852" spans="1:5" x14ac:dyDescent="0.25">
      <c r="A852" s="562"/>
      <c r="B852" s="563"/>
      <c r="C852" s="564"/>
      <c r="D852" s="565"/>
      <c r="E852" s="566"/>
    </row>
    <row r="853" spans="1:5" x14ac:dyDescent="0.25">
      <c r="A853" s="562"/>
      <c r="B853" s="563"/>
      <c r="C853" s="564"/>
      <c r="D853" s="565"/>
      <c r="E853" s="566"/>
    </row>
    <row r="854" spans="1:5" x14ac:dyDescent="0.25">
      <c r="A854" s="562"/>
      <c r="B854" s="563"/>
      <c r="C854" s="564"/>
      <c r="D854" s="565"/>
      <c r="E854" s="566"/>
    </row>
    <row r="855" spans="1:5" x14ac:dyDescent="0.25">
      <c r="A855" s="562"/>
      <c r="B855" s="563"/>
      <c r="C855" s="564"/>
      <c r="D855" s="565"/>
      <c r="E855" s="566"/>
    </row>
    <row r="856" spans="1:5" x14ac:dyDescent="0.25">
      <c r="A856" s="562"/>
      <c r="B856" s="563"/>
      <c r="C856" s="564"/>
      <c r="D856" s="565"/>
      <c r="E856" s="566"/>
    </row>
    <row r="857" spans="1:5" x14ac:dyDescent="0.25">
      <c r="A857" s="562"/>
      <c r="B857" s="563"/>
      <c r="C857" s="564"/>
      <c r="D857" s="565"/>
      <c r="E857" s="566"/>
    </row>
    <row r="858" spans="1:5" x14ac:dyDescent="0.25">
      <c r="A858" s="562"/>
      <c r="B858" s="563"/>
      <c r="C858" s="564"/>
      <c r="D858" s="565"/>
      <c r="E858" s="566"/>
    </row>
    <row r="859" spans="1:5" x14ac:dyDescent="0.25">
      <c r="A859" s="562"/>
      <c r="B859" s="563"/>
      <c r="C859" s="564"/>
      <c r="D859" s="565"/>
      <c r="E859" s="566"/>
    </row>
    <row r="860" spans="1:5" x14ac:dyDescent="0.25">
      <c r="A860" s="562"/>
      <c r="B860" s="563"/>
      <c r="C860" s="564"/>
      <c r="D860" s="565"/>
      <c r="E860" s="566"/>
    </row>
    <row r="861" spans="1:5" x14ac:dyDescent="0.25">
      <c r="A861" s="562"/>
      <c r="B861" s="563"/>
      <c r="C861" s="564"/>
      <c r="D861" s="565"/>
      <c r="E861" s="566"/>
    </row>
    <row r="862" spans="1:5" x14ac:dyDescent="0.25">
      <c r="A862" s="562"/>
      <c r="B862" s="563"/>
      <c r="C862" s="564"/>
      <c r="D862" s="565"/>
      <c r="E862" s="566"/>
    </row>
    <row r="863" spans="1:5" x14ac:dyDescent="0.25">
      <c r="A863" s="562"/>
      <c r="B863" s="563"/>
      <c r="C863" s="564"/>
      <c r="D863" s="565"/>
      <c r="E863" s="566"/>
    </row>
    <row r="864" spans="1:5" x14ac:dyDescent="0.25">
      <c r="A864" s="562"/>
      <c r="B864" s="563"/>
      <c r="C864" s="564"/>
      <c r="D864" s="565"/>
      <c r="E864" s="566"/>
    </row>
    <row r="865" spans="1:5" x14ac:dyDescent="0.25">
      <c r="A865" s="562"/>
      <c r="B865" s="563"/>
      <c r="C865" s="564"/>
      <c r="D865" s="565"/>
      <c r="E865" s="566"/>
    </row>
    <row r="866" spans="1:5" x14ac:dyDescent="0.25">
      <c r="A866" s="562"/>
      <c r="B866" s="563"/>
      <c r="C866" s="564"/>
      <c r="D866" s="565"/>
      <c r="E866" s="566"/>
    </row>
    <row r="867" spans="1:5" x14ac:dyDescent="0.25">
      <c r="A867" s="562"/>
      <c r="B867" s="563"/>
      <c r="C867" s="564"/>
      <c r="D867" s="565"/>
      <c r="E867" s="566"/>
    </row>
    <row r="868" spans="1:5" x14ac:dyDescent="0.25">
      <c r="A868" s="562"/>
      <c r="B868" s="563"/>
      <c r="C868" s="564"/>
      <c r="D868" s="565"/>
      <c r="E868" s="566"/>
    </row>
    <row r="869" spans="1:5" x14ac:dyDescent="0.25">
      <c r="A869" s="562"/>
      <c r="B869" s="563"/>
      <c r="C869" s="564"/>
      <c r="D869" s="565"/>
      <c r="E869" s="566"/>
    </row>
    <row r="870" spans="1:5" x14ac:dyDescent="0.25">
      <c r="A870" s="562"/>
      <c r="B870" s="563"/>
      <c r="C870" s="564"/>
      <c r="D870" s="565"/>
      <c r="E870" s="566"/>
    </row>
    <row r="871" spans="1:5" x14ac:dyDescent="0.25">
      <c r="A871" s="562"/>
      <c r="B871" s="563"/>
      <c r="C871" s="564"/>
      <c r="D871" s="565"/>
      <c r="E871" s="566"/>
    </row>
    <row r="872" spans="1:5" x14ac:dyDescent="0.25">
      <c r="A872" s="562"/>
      <c r="B872" s="563"/>
      <c r="C872" s="564"/>
      <c r="D872" s="565"/>
      <c r="E872" s="566"/>
    </row>
    <row r="873" spans="1:5" x14ac:dyDescent="0.25">
      <c r="A873" s="562"/>
      <c r="B873" s="563"/>
      <c r="C873" s="564"/>
      <c r="D873" s="565"/>
      <c r="E873" s="566"/>
    </row>
    <row r="874" spans="1:5" x14ac:dyDescent="0.25">
      <c r="A874" s="562"/>
      <c r="B874" s="563"/>
      <c r="C874" s="564"/>
      <c r="D874" s="565"/>
      <c r="E874" s="566"/>
    </row>
    <row r="875" spans="1:5" x14ac:dyDescent="0.25">
      <c r="A875" s="562"/>
      <c r="B875" s="563"/>
      <c r="C875" s="564"/>
      <c r="D875" s="565"/>
      <c r="E875" s="566"/>
    </row>
    <row r="876" spans="1:5" x14ac:dyDescent="0.25">
      <c r="A876" s="562"/>
      <c r="B876" s="563"/>
      <c r="C876" s="564"/>
      <c r="D876" s="565"/>
      <c r="E876" s="566"/>
    </row>
    <row r="877" spans="1:5" x14ac:dyDescent="0.25">
      <c r="A877" s="562"/>
      <c r="B877" s="563"/>
      <c r="C877" s="564"/>
      <c r="D877" s="565"/>
      <c r="E877" s="566"/>
    </row>
    <row r="878" spans="1:5" x14ac:dyDescent="0.25">
      <c r="A878" s="562"/>
      <c r="B878" s="563"/>
      <c r="C878" s="564"/>
      <c r="D878" s="565"/>
      <c r="E878" s="566"/>
    </row>
    <row r="879" spans="1:5" x14ac:dyDescent="0.25">
      <c r="A879" s="562"/>
      <c r="B879" s="563"/>
      <c r="C879" s="564"/>
      <c r="D879" s="565"/>
      <c r="E879" s="566"/>
    </row>
    <row r="880" spans="1:5" x14ac:dyDescent="0.25">
      <c r="A880" s="562"/>
      <c r="B880" s="563"/>
      <c r="C880" s="564"/>
      <c r="D880" s="565"/>
      <c r="E880" s="566"/>
    </row>
    <row r="881" spans="1:5" x14ac:dyDescent="0.25">
      <c r="A881" s="562"/>
      <c r="B881" s="563"/>
      <c r="C881" s="564"/>
      <c r="D881" s="565"/>
      <c r="E881" s="566"/>
    </row>
    <row r="882" spans="1:5" x14ac:dyDescent="0.25">
      <c r="A882" s="562"/>
      <c r="B882" s="563"/>
      <c r="C882" s="564"/>
      <c r="D882" s="565"/>
      <c r="E882" s="566"/>
    </row>
    <row r="883" spans="1:5" x14ac:dyDescent="0.25">
      <c r="A883" s="562"/>
      <c r="B883" s="563"/>
      <c r="C883" s="564"/>
      <c r="D883" s="565"/>
      <c r="E883" s="566"/>
    </row>
    <row r="884" spans="1:5" x14ac:dyDescent="0.25">
      <c r="A884" s="562"/>
      <c r="B884" s="563"/>
      <c r="C884" s="564"/>
      <c r="D884" s="565"/>
      <c r="E884" s="566"/>
    </row>
    <row r="885" spans="1:5" x14ac:dyDescent="0.25">
      <c r="A885" s="562"/>
      <c r="B885" s="563"/>
      <c r="C885" s="564"/>
      <c r="D885" s="565"/>
      <c r="E885" s="566"/>
    </row>
    <row r="886" spans="1:5" x14ac:dyDescent="0.25">
      <c r="A886" s="562"/>
      <c r="B886" s="563"/>
      <c r="C886" s="564"/>
      <c r="D886" s="565"/>
      <c r="E886" s="566"/>
    </row>
    <row r="887" spans="1:5" x14ac:dyDescent="0.25">
      <c r="A887" s="562"/>
      <c r="B887" s="563"/>
      <c r="C887" s="564"/>
      <c r="D887" s="565"/>
      <c r="E887" s="566"/>
    </row>
    <row r="888" spans="1:5" x14ac:dyDescent="0.25">
      <c r="A888" s="562"/>
      <c r="B888" s="563"/>
      <c r="C888" s="564"/>
      <c r="D888" s="565"/>
      <c r="E888" s="566"/>
    </row>
    <row r="889" spans="1:5" x14ac:dyDescent="0.25">
      <c r="A889" s="562"/>
      <c r="B889" s="563"/>
      <c r="C889" s="564"/>
      <c r="D889" s="565"/>
      <c r="E889" s="566"/>
    </row>
    <row r="890" spans="1:5" x14ac:dyDescent="0.25">
      <c r="A890" s="562"/>
      <c r="B890" s="563"/>
      <c r="C890" s="564"/>
      <c r="D890" s="565"/>
      <c r="E890" s="566"/>
    </row>
    <row r="891" spans="1:5" x14ac:dyDescent="0.25">
      <c r="A891" s="562"/>
      <c r="B891" s="563"/>
      <c r="C891" s="564"/>
      <c r="D891" s="565"/>
      <c r="E891" s="566"/>
    </row>
    <row r="892" spans="1:5" x14ac:dyDescent="0.25">
      <c r="A892" s="562"/>
      <c r="B892" s="563"/>
      <c r="C892" s="564"/>
      <c r="D892" s="565"/>
      <c r="E892" s="566"/>
    </row>
    <row r="893" spans="1:5" x14ac:dyDescent="0.25">
      <c r="A893" s="562"/>
      <c r="B893" s="563"/>
      <c r="C893" s="564"/>
      <c r="D893" s="565"/>
      <c r="E893" s="566"/>
    </row>
    <row r="894" spans="1:5" x14ac:dyDescent="0.25">
      <c r="A894" s="562"/>
      <c r="B894" s="563"/>
      <c r="C894" s="564"/>
      <c r="D894" s="565"/>
      <c r="E894" s="566"/>
    </row>
    <row r="895" spans="1:5" x14ac:dyDescent="0.25">
      <c r="A895" s="562"/>
      <c r="B895" s="563"/>
      <c r="C895" s="564"/>
      <c r="D895" s="565"/>
      <c r="E895" s="566"/>
    </row>
    <row r="896" spans="1:5" x14ac:dyDescent="0.25">
      <c r="A896" s="562"/>
      <c r="B896" s="563"/>
      <c r="C896" s="564"/>
      <c r="D896" s="565"/>
      <c r="E896" s="566"/>
    </row>
    <row r="897" spans="1:5" x14ac:dyDescent="0.25">
      <c r="A897" s="562"/>
      <c r="B897" s="563"/>
      <c r="C897" s="564"/>
      <c r="D897" s="565"/>
      <c r="E897" s="566"/>
    </row>
    <row r="898" spans="1:5" x14ac:dyDescent="0.25">
      <c r="A898" s="562"/>
      <c r="B898" s="563"/>
      <c r="C898" s="564"/>
      <c r="D898" s="565"/>
      <c r="E898" s="566"/>
    </row>
    <row r="899" spans="1:5" x14ac:dyDescent="0.25">
      <c r="A899" s="562"/>
      <c r="B899" s="563"/>
      <c r="C899" s="564"/>
      <c r="D899" s="565"/>
      <c r="E899" s="566"/>
    </row>
    <row r="900" spans="1:5" x14ac:dyDescent="0.25">
      <c r="A900" s="562"/>
      <c r="B900" s="563"/>
      <c r="C900" s="564"/>
      <c r="D900" s="565"/>
      <c r="E900" s="566"/>
    </row>
    <row r="901" spans="1:5" x14ac:dyDescent="0.25">
      <c r="A901" s="562"/>
      <c r="B901" s="563"/>
      <c r="C901" s="564"/>
      <c r="D901" s="565"/>
      <c r="E901" s="566"/>
    </row>
    <row r="902" spans="1:5" x14ac:dyDescent="0.25">
      <c r="A902" s="562"/>
      <c r="B902" s="563"/>
      <c r="C902" s="564"/>
      <c r="D902" s="565"/>
      <c r="E902" s="566"/>
    </row>
    <row r="903" spans="1:5" x14ac:dyDescent="0.25">
      <c r="A903" s="562"/>
      <c r="B903" s="563"/>
      <c r="C903" s="564"/>
      <c r="D903" s="565"/>
      <c r="E903" s="566"/>
    </row>
    <row r="904" spans="1:5" x14ac:dyDescent="0.25">
      <c r="A904" s="562"/>
      <c r="B904" s="563"/>
      <c r="C904" s="564"/>
      <c r="D904" s="565"/>
      <c r="E904" s="566"/>
    </row>
    <row r="905" spans="1:5" x14ac:dyDescent="0.25">
      <c r="A905" s="562"/>
      <c r="B905" s="563"/>
      <c r="C905" s="564"/>
      <c r="D905" s="565"/>
      <c r="E905" s="566"/>
    </row>
    <row r="906" spans="1:5" x14ac:dyDescent="0.25">
      <c r="A906" s="562"/>
      <c r="B906" s="563"/>
      <c r="C906" s="564"/>
      <c r="D906" s="565"/>
      <c r="E906" s="566"/>
    </row>
    <row r="907" spans="1:5" x14ac:dyDescent="0.25">
      <c r="A907" s="562"/>
      <c r="B907" s="563"/>
      <c r="C907" s="564"/>
      <c r="D907" s="565"/>
      <c r="E907" s="566"/>
    </row>
    <row r="908" spans="1:5" x14ac:dyDescent="0.25">
      <c r="A908" s="562"/>
      <c r="B908" s="563"/>
      <c r="C908" s="564"/>
      <c r="D908" s="565"/>
      <c r="E908" s="566"/>
    </row>
    <row r="909" spans="1:5" x14ac:dyDescent="0.25">
      <c r="A909" s="562"/>
      <c r="B909" s="563"/>
      <c r="C909" s="564"/>
      <c r="D909" s="565"/>
      <c r="E909" s="566"/>
    </row>
    <row r="910" spans="1:5" x14ac:dyDescent="0.25">
      <c r="A910" s="562"/>
      <c r="B910" s="563"/>
      <c r="C910" s="564"/>
      <c r="D910" s="565"/>
      <c r="E910" s="566"/>
    </row>
    <row r="911" spans="1:5" x14ac:dyDescent="0.25">
      <c r="A911" s="562"/>
      <c r="B911" s="563"/>
      <c r="C911" s="564"/>
      <c r="D911" s="565"/>
      <c r="E911" s="566"/>
    </row>
    <row r="912" spans="1:5" x14ac:dyDescent="0.25">
      <c r="A912" s="562"/>
      <c r="B912" s="563"/>
      <c r="C912" s="564"/>
      <c r="D912" s="565"/>
      <c r="E912" s="566"/>
    </row>
    <row r="913" spans="1:5" x14ac:dyDescent="0.25">
      <c r="A913" s="562"/>
      <c r="B913" s="563"/>
      <c r="C913" s="564"/>
      <c r="D913" s="565"/>
      <c r="E913" s="566"/>
    </row>
    <row r="914" spans="1:5" x14ac:dyDescent="0.25">
      <c r="A914" s="562"/>
      <c r="B914" s="563"/>
      <c r="C914" s="564"/>
      <c r="D914" s="565"/>
      <c r="E914" s="566"/>
    </row>
    <row r="915" spans="1:5" x14ac:dyDescent="0.25">
      <c r="A915" s="562"/>
      <c r="B915" s="563"/>
      <c r="C915" s="564"/>
      <c r="D915" s="565"/>
      <c r="E915" s="566"/>
    </row>
    <row r="916" spans="1:5" x14ac:dyDescent="0.25">
      <c r="A916" s="562"/>
      <c r="B916" s="563"/>
      <c r="C916" s="564"/>
      <c r="D916" s="565"/>
      <c r="E916" s="566"/>
    </row>
    <row r="917" spans="1:5" x14ac:dyDescent="0.25">
      <c r="A917" s="562"/>
      <c r="B917" s="563"/>
      <c r="C917" s="564"/>
      <c r="D917" s="565"/>
      <c r="E917" s="566"/>
    </row>
    <row r="918" spans="1:5" x14ac:dyDescent="0.25">
      <c r="A918" s="562"/>
      <c r="B918" s="563"/>
      <c r="C918" s="564"/>
      <c r="D918" s="565"/>
      <c r="E918" s="566"/>
    </row>
    <row r="919" spans="1:5" x14ac:dyDescent="0.25">
      <c r="A919" s="562"/>
      <c r="B919" s="563"/>
      <c r="C919" s="564"/>
      <c r="D919" s="565"/>
      <c r="E919" s="566"/>
    </row>
    <row r="920" spans="1:5" x14ac:dyDescent="0.25">
      <c r="A920" s="562"/>
      <c r="B920" s="563"/>
      <c r="C920" s="564"/>
      <c r="D920" s="565"/>
      <c r="E920" s="566"/>
    </row>
    <row r="921" spans="1:5" x14ac:dyDescent="0.25">
      <c r="A921" s="562"/>
      <c r="B921" s="563"/>
      <c r="C921" s="564"/>
      <c r="D921" s="565"/>
      <c r="E921" s="566"/>
    </row>
    <row r="922" spans="1:5" x14ac:dyDescent="0.25">
      <c r="A922" s="562"/>
      <c r="B922" s="563"/>
      <c r="C922" s="564"/>
      <c r="D922" s="565"/>
      <c r="E922" s="566"/>
    </row>
    <row r="923" spans="1:5" x14ac:dyDescent="0.25">
      <c r="A923" s="562"/>
      <c r="B923" s="563"/>
      <c r="C923" s="564"/>
      <c r="D923" s="565"/>
      <c r="E923" s="566"/>
    </row>
    <row r="924" spans="1:5" x14ac:dyDescent="0.25">
      <c r="A924" s="562"/>
      <c r="B924" s="563"/>
      <c r="C924" s="564"/>
      <c r="D924" s="565"/>
      <c r="E924" s="566"/>
    </row>
    <row r="925" spans="1:5" x14ac:dyDescent="0.25">
      <c r="A925" s="562"/>
      <c r="B925" s="563"/>
      <c r="C925" s="564"/>
      <c r="D925" s="565"/>
      <c r="E925" s="566"/>
    </row>
    <row r="926" spans="1:5" x14ac:dyDescent="0.25">
      <c r="A926" s="562"/>
      <c r="B926" s="563"/>
      <c r="C926" s="564"/>
      <c r="D926" s="565"/>
      <c r="E926" s="566"/>
    </row>
    <row r="927" spans="1:5" x14ac:dyDescent="0.25">
      <c r="A927" s="562"/>
      <c r="B927" s="563"/>
      <c r="C927" s="564"/>
      <c r="D927" s="565"/>
      <c r="E927" s="566"/>
    </row>
    <row r="928" spans="1:5" x14ac:dyDescent="0.25">
      <c r="A928" s="562"/>
      <c r="B928" s="563"/>
      <c r="C928" s="564"/>
      <c r="D928" s="565"/>
      <c r="E928" s="566"/>
    </row>
    <row r="929" spans="1:5" x14ac:dyDescent="0.25">
      <c r="A929" s="562"/>
      <c r="B929" s="563"/>
      <c r="C929" s="564"/>
      <c r="D929" s="565"/>
      <c r="E929" s="566"/>
    </row>
    <row r="930" spans="1:5" x14ac:dyDescent="0.25">
      <c r="A930" s="562"/>
      <c r="B930" s="563"/>
      <c r="C930" s="564"/>
      <c r="D930" s="565"/>
      <c r="E930" s="566"/>
    </row>
    <row r="931" spans="1:5" x14ac:dyDescent="0.25">
      <c r="A931" s="562"/>
      <c r="B931" s="563"/>
      <c r="C931" s="564"/>
      <c r="D931" s="565"/>
      <c r="E931" s="566"/>
    </row>
    <row r="932" spans="1:5" x14ac:dyDescent="0.25">
      <c r="A932" s="562"/>
      <c r="B932" s="563"/>
      <c r="C932" s="564"/>
      <c r="D932" s="565"/>
      <c r="E932" s="566"/>
    </row>
    <row r="933" spans="1:5" x14ac:dyDescent="0.25">
      <c r="A933" s="562"/>
      <c r="B933" s="563"/>
      <c r="C933" s="564"/>
      <c r="D933" s="565"/>
      <c r="E933" s="566"/>
    </row>
    <row r="934" spans="1:5" x14ac:dyDescent="0.25">
      <c r="A934" s="562"/>
      <c r="B934" s="563"/>
      <c r="C934" s="564"/>
      <c r="D934" s="565"/>
      <c r="E934" s="566"/>
    </row>
    <row r="935" spans="1:5" x14ac:dyDescent="0.25">
      <c r="A935" s="562"/>
      <c r="B935" s="563"/>
      <c r="C935" s="564"/>
      <c r="D935" s="565"/>
      <c r="E935" s="566"/>
    </row>
    <row r="936" spans="1:5" x14ac:dyDescent="0.25">
      <c r="A936" s="562"/>
      <c r="B936" s="563"/>
      <c r="C936" s="564"/>
      <c r="D936" s="565"/>
      <c r="E936" s="566"/>
    </row>
    <row r="937" spans="1:5" x14ac:dyDescent="0.25">
      <c r="A937" s="562"/>
      <c r="B937" s="563"/>
      <c r="C937" s="564"/>
      <c r="D937" s="565"/>
      <c r="E937" s="566"/>
    </row>
    <row r="938" spans="1:5" x14ac:dyDescent="0.25">
      <c r="A938" s="562"/>
      <c r="B938" s="563"/>
      <c r="C938" s="564"/>
      <c r="D938" s="565"/>
      <c r="E938" s="566"/>
    </row>
    <row r="939" spans="1:5" x14ac:dyDescent="0.25">
      <c r="A939" s="562"/>
      <c r="B939" s="563"/>
      <c r="C939" s="564"/>
      <c r="D939" s="565"/>
      <c r="E939" s="566"/>
    </row>
    <row r="940" spans="1:5" x14ac:dyDescent="0.25">
      <c r="A940" s="562"/>
      <c r="B940" s="563"/>
      <c r="C940" s="564"/>
      <c r="D940" s="565"/>
      <c r="E940" s="566"/>
    </row>
    <row r="941" spans="1:5" x14ac:dyDescent="0.25">
      <c r="A941" s="562"/>
      <c r="B941" s="563"/>
      <c r="C941" s="564"/>
      <c r="D941" s="565"/>
      <c r="E941" s="566"/>
    </row>
    <row r="942" spans="1:5" x14ac:dyDescent="0.25">
      <c r="A942" s="562"/>
      <c r="B942" s="563"/>
      <c r="C942" s="564"/>
      <c r="D942" s="565"/>
      <c r="E942" s="566"/>
    </row>
    <row r="943" spans="1:5" x14ac:dyDescent="0.25">
      <c r="A943" s="562"/>
      <c r="B943" s="563"/>
      <c r="C943" s="564"/>
      <c r="D943" s="565"/>
      <c r="E943" s="566"/>
    </row>
    <row r="944" spans="1:5" x14ac:dyDescent="0.25">
      <c r="A944" s="562"/>
      <c r="B944" s="563"/>
      <c r="C944" s="564"/>
      <c r="D944" s="565"/>
      <c r="E944" s="566"/>
    </row>
    <row r="945" spans="1:5" x14ac:dyDescent="0.25">
      <c r="A945" s="562"/>
      <c r="B945" s="563"/>
      <c r="C945" s="564"/>
      <c r="D945" s="565"/>
      <c r="E945" s="566"/>
    </row>
    <row r="946" spans="1:5" x14ac:dyDescent="0.25">
      <c r="A946" s="562"/>
      <c r="B946" s="563"/>
      <c r="C946" s="564"/>
      <c r="D946" s="565"/>
      <c r="E946" s="566"/>
    </row>
    <row r="947" spans="1:5" x14ac:dyDescent="0.25">
      <c r="A947" s="562"/>
      <c r="B947" s="563"/>
      <c r="C947" s="564"/>
      <c r="D947" s="565"/>
      <c r="E947" s="566"/>
    </row>
    <row r="948" spans="1:5" x14ac:dyDescent="0.25">
      <c r="A948" s="562"/>
      <c r="B948" s="563"/>
      <c r="C948" s="564"/>
      <c r="D948" s="565"/>
      <c r="E948" s="566"/>
    </row>
    <row r="949" spans="1:5" x14ac:dyDescent="0.25">
      <c r="A949" s="562"/>
      <c r="B949" s="563"/>
      <c r="C949" s="564"/>
      <c r="D949" s="565"/>
      <c r="E949" s="566"/>
    </row>
    <row r="950" spans="1:5" x14ac:dyDescent="0.25">
      <c r="A950" s="562"/>
      <c r="B950" s="563"/>
      <c r="C950" s="564"/>
      <c r="D950" s="565"/>
      <c r="E950" s="566"/>
    </row>
    <row r="951" spans="1:5" x14ac:dyDescent="0.25">
      <c r="A951" s="562"/>
      <c r="B951" s="563"/>
      <c r="C951" s="564"/>
      <c r="D951" s="565"/>
      <c r="E951" s="566"/>
    </row>
    <row r="952" spans="1:5" x14ac:dyDescent="0.25">
      <c r="A952" s="562"/>
      <c r="B952" s="563"/>
      <c r="C952" s="564"/>
      <c r="D952" s="565"/>
      <c r="E952" s="566"/>
    </row>
    <row r="953" spans="1:5" x14ac:dyDescent="0.25">
      <c r="A953" s="562"/>
      <c r="B953" s="563"/>
      <c r="C953" s="564"/>
      <c r="D953" s="565"/>
      <c r="E953" s="566"/>
    </row>
    <row r="954" spans="1:5" x14ac:dyDescent="0.25">
      <c r="A954" s="562"/>
      <c r="B954" s="563"/>
      <c r="C954" s="564"/>
      <c r="D954" s="565"/>
      <c r="E954" s="566"/>
    </row>
    <row r="955" spans="1:5" x14ac:dyDescent="0.25">
      <c r="A955" s="562"/>
      <c r="B955" s="563"/>
      <c r="C955" s="564"/>
      <c r="D955" s="565"/>
      <c r="E955" s="566"/>
    </row>
    <row r="956" spans="1:5" x14ac:dyDescent="0.25">
      <c r="A956" s="562"/>
      <c r="B956" s="563"/>
      <c r="C956" s="564"/>
      <c r="D956" s="565"/>
      <c r="E956" s="566"/>
    </row>
    <row r="957" spans="1:5" x14ac:dyDescent="0.25">
      <c r="A957" s="562"/>
      <c r="B957" s="563"/>
      <c r="C957" s="564"/>
      <c r="D957" s="565"/>
      <c r="E957" s="566"/>
    </row>
    <row r="958" spans="1:5" x14ac:dyDescent="0.25">
      <c r="A958" s="562"/>
      <c r="B958" s="563"/>
      <c r="C958" s="564"/>
      <c r="D958" s="565"/>
      <c r="E958" s="566"/>
    </row>
    <row r="959" spans="1:5" x14ac:dyDescent="0.25">
      <c r="A959" s="562"/>
      <c r="B959" s="563"/>
      <c r="C959" s="564"/>
      <c r="D959" s="565"/>
      <c r="E959" s="566"/>
    </row>
    <row r="960" spans="1:5" x14ac:dyDescent="0.25">
      <c r="A960" s="562"/>
      <c r="B960" s="563"/>
      <c r="C960" s="564"/>
      <c r="D960" s="565"/>
      <c r="E960" s="566"/>
    </row>
    <row r="961" spans="1:5" x14ac:dyDescent="0.25">
      <c r="A961" s="562"/>
      <c r="B961" s="563"/>
      <c r="C961" s="564"/>
      <c r="D961" s="565"/>
      <c r="E961" s="566"/>
    </row>
    <row r="962" spans="1:5" x14ac:dyDescent="0.25">
      <c r="A962" s="562"/>
      <c r="B962" s="563"/>
      <c r="C962" s="564"/>
      <c r="D962" s="565"/>
      <c r="E962" s="566"/>
    </row>
    <row r="963" spans="1:5" x14ac:dyDescent="0.25">
      <c r="A963" s="562"/>
      <c r="B963" s="563"/>
      <c r="C963" s="564"/>
      <c r="D963" s="565"/>
      <c r="E963" s="566"/>
    </row>
    <row r="964" spans="1:5" x14ac:dyDescent="0.25">
      <c r="A964" s="562"/>
      <c r="B964" s="563"/>
      <c r="C964" s="564"/>
      <c r="D964" s="565"/>
      <c r="E964" s="566"/>
    </row>
    <row r="965" spans="1:5" x14ac:dyDescent="0.25">
      <c r="A965" s="562"/>
      <c r="B965" s="563"/>
      <c r="C965" s="564"/>
      <c r="D965" s="565"/>
      <c r="E965" s="566"/>
    </row>
    <row r="966" spans="1:5" x14ac:dyDescent="0.25">
      <c r="A966" s="562"/>
      <c r="B966" s="563"/>
      <c r="C966" s="564"/>
      <c r="D966" s="565"/>
      <c r="E966" s="566"/>
    </row>
    <row r="967" spans="1:5" x14ac:dyDescent="0.25">
      <c r="A967" s="562"/>
      <c r="B967" s="563"/>
      <c r="C967" s="564"/>
      <c r="D967" s="565"/>
      <c r="E967" s="566"/>
    </row>
    <row r="968" spans="1:5" x14ac:dyDescent="0.25">
      <c r="A968" s="562"/>
      <c r="B968" s="563"/>
      <c r="C968" s="564"/>
      <c r="D968" s="565"/>
      <c r="E968" s="566"/>
    </row>
    <row r="969" spans="1:5" x14ac:dyDescent="0.25">
      <c r="A969" s="562"/>
      <c r="B969" s="563"/>
      <c r="C969" s="564"/>
      <c r="D969" s="565"/>
      <c r="E969" s="566"/>
    </row>
    <row r="970" spans="1:5" x14ac:dyDescent="0.25">
      <c r="A970" s="562"/>
      <c r="B970" s="563"/>
      <c r="C970" s="564"/>
      <c r="D970" s="565"/>
      <c r="E970" s="566"/>
    </row>
    <row r="971" spans="1:5" x14ac:dyDescent="0.25">
      <c r="A971" s="562"/>
      <c r="B971" s="563"/>
      <c r="C971" s="564"/>
      <c r="D971" s="565"/>
      <c r="E971" s="566"/>
    </row>
    <row r="972" spans="1:5" x14ac:dyDescent="0.25">
      <c r="A972" s="562"/>
      <c r="B972" s="563"/>
      <c r="C972" s="564"/>
      <c r="D972" s="565"/>
      <c r="E972" s="566"/>
    </row>
    <row r="973" spans="1:5" x14ac:dyDescent="0.25">
      <c r="A973" s="562"/>
      <c r="B973" s="563"/>
      <c r="C973" s="564"/>
      <c r="D973" s="565"/>
      <c r="E973" s="566"/>
    </row>
    <row r="974" spans="1:5" x14ac:dyDescent="0.25">
      <c r="A974" s="562"/>
      <c r="B974" s="563"/>
      <c r="C974" s="564"/>
      <c r="D974" s="565"/>
      <c r="E974" s="566"/>
    </row>
    <row r="975" spans="1:5" x14ac:dyDescent="0.25">
      <c r="A975" s="562"/>
      <c r="B975" s="563"/>
      <c r="C975" s="564"/>
      <c r="D975" s="565"/>
      <c r="E975" s="566"/>
    </row>
    <row r="976" spans="1:5" x14ac:dyDescent="0.25">
      <c r="A976" s="562"/>
      <c r="B976" s="563"/>
      <c r="C976" s="564"/>
      <c r="D976" s="565"/>
      <c r="E976" s="566"/>
    </row>
    <row r="977" spans="1:5" x14ac:dyDescent="0.25">
      <c r="A977" s="562"/>
      <c r="B977" s="563"/>
      <c r="C977" s="564"/>
      <c r="D977" s="565"/>
      <c r="E977" s="566"/>
    </row>
    <row r="978" spans="1:5" x14ac:dyDescent="0.25">
      <c r="A978" s="562"/>
      <c r="B978" s="563"/>
      <c r="C978" s="564"/>
      <c r="D978" s="565"/>
      <c r="E978" s="566"/>
    </row>
    <row r="979" spans="1:5" x14ac:dyDescent="0.25">
      <c r="A979" s="562"/>
      <c r="B979" s="563"/>
      <c r="C979" s="564"/>
      <c r="D979" s="565"/>
      <c r="E979" s="566"/>
    </row>
    <row r="980" spans="1:5" x14ac:dyDescent="0.25">
      <c r="A980" s="562"/>
      <c r="B980" s="563"/>
      <c r="C980" s="564"/>
      <c r="D980" s="565"/>
      <c r="E980" s="566"/>
    </row>
    <row r="981" spans="1:5" x14ac:dyDescent="0.25">
      <c r="A981" s="562"/>
      <c r="B981" s="563"/>
      <c r="C981" s="564"/>
      <c r="D981" s="565"/>
      <c r="E981" s="566"/>
    </row>
    <row r="982" spans="1:5" x14ac:dyDescent="0.25">
      <c r="A982" s="562"/>
      <c r="B982" s="563"/>
      <c r="C982" s="564"/>
      <c r="D982" s="565"/>
      <c r="E982" s="566"/>
    </row>
    <row r="983" spans="1:5" x14ac:dyDescent="0.25">
      <c r="A983" s="562"/>
      <c r="B983" s="563"/>
      <c r="C983" s="564"/>
      <c r="D983" s="565"/>
      <c r="E983" s="566"/>
    </row>
    <row r="984" spans="1:5" x14ac:dyDescent="0.25">
      <c r="A984" s="562"/>
      <c r="B984" s="563"/>
      <c r="C984" s="564"/>
      <c r="D984" s="565"/>
      <c r="E984" s="566"/>
    </row>
    <row r="985" spans="1:5" x14ac:dyDescent="0.25">
      <c r="A985" s="562"/>
      <c r="B985" s="563"/>
      <c r="C985" s="564"/>
      <c r="D985" s="565"/>
      <c r="E985" s="566"/>
    </row>
    <row r="986" spans="1:5" x14ac:dyDescent="0.25">
      <c r="A986" s="562"/>
      <c r="B986" s="563"/>
      <c r="C986" s="564"/>
      <c r="D986" s="565"/>
      <c r="E986" s="566"/>
    </row>
    <row r="987" spans="1:5" x14ac:dyDescent="0.25">
      <c r="A987" s="562"/>
      <c r="B987" s="563"/>
      <c r="C987" s="564"/>
      <c r="D987" s="565"/>
      <c r="E987" s="566"/>
    </row>
    <row r="988" spans="1:5" x14ac:dyDescent="0.25">
      <c r="A988" s="562"/>
      <c r="B988" s="563"/>
      <c r="C988" s="564"/>
      <c r="D988" s="565"/>
      <c r="E988" s="566"/>
    </row>
    <row r="989" spans="1:5" x14ac:dyDescent="0.25">
      <c r="A989" s="562"/>
      <c r="B989" s="563"/>
      <c r="C989" s="564"/>
      <c r="D989" s="565"/>
      <c r="E989" s="566"/>
    </row>
    <row r="990" spans="1:5" x14ac:dyDescent="0.25">
      <c r="A990" s="562"/>
      <c r="B990" s="563"/>
      <c r="C990" s="564"/>
      <c r="D990" s="565"/>
      <c r="E990" s="566"/>
    </row>
    <row r="991" spans="1:5" x14ac:dyDescent="0.25">
      <c r="A991" s="562"/>
      <c r="B991" s="563"/>
      <c r="C991" s="564"/>
      <c r="D991" s="565"/>
      <c r="E991" s="566"/>
    </row>
    <row r="992" spans="1:5" x14ac:dyDescent="0.25">
      <c r="A992" s="562"/>
      <c r="B992" s="563"/>
      <c r="C992" s="564"/>
      <c r="D992" s="565"/>
      <c r="E992" s="566"/>
    </row>
    <row r="993" spans="1:5" x14ac:dyDescent="0.25">
      <c r="A993" s="562"/>
      <c r="B993" s="563"/>
      <c r="C993" s="564"/>
      <c r="D993" s="565"/>
      <c r="E993" s="566"/>
    </row>
    <row r="994" spans="1:5" x14ac:dyDescent="0.25">
      <c r="A994" s="562"/>
      <c r="B994" s="563"/>
      <c r="C994" s="564"/>
      <c r="D994" s="565"/>
      <c r="E994" s="566"/>
    </row>
    <row r="995" spans="1:5" x14ac:dyDescent="0.25">
      <c r="A995" s="562"/>
      <c r="B995" s="563"/>
      <c r="C995" s="564"/>
      <c r="D995" s="565"/>
      <c r="E995" s="566"/>
    </row>
    <row r="996" spans="1:5" x14ac:dyDescent="0.25">
      <c r="A996" s="562"/>
      <c r="B996" s="563"/>
      <c r="C996" s="564"/>
      <c r="D996" s="565"/>
      <c r="E996" s="566"/>
    </row>
    <row r="997" spans="1:5" x14ac:dyDescent="0.25">
      <c r="A997" s="562"/>
      <c r="B997" s="563"/>
      <c r="C997" s="564"/>
      <c r="D997" s="565"/>
      <c r="E997" s="566"/>
    </row>
    <row r="998" spans="1:5" x14ac:dyDescent="0.25">
      <c r="A998" s="562"/>
      <c r="B998" s="563"/>
      <c r="C998" s="564"/>
      <c r="D998" s="565"/>
      <c r="E998" s="566"/>
    </row>
    <row r="999" spans="1:5" x14ac:dyDescent="0.25">
      <c r="A999" s="562"/>
      <c r="B999" s="563"/>
      <c r="C999" s="564"/>
      <c r="D999" s="565"/>
      <c r="E999" s="566"/>
    </row>
    <row r="1000" spans="1:5" ht="15.75" thickBot="1" x14ac:dyDescent="0.3">
      <c r="A1000" s="568"/>
      <c r="B1000" s="569"/>
      <c r="C1000" s="570"/>
      <c r="D1000" s="571"/>
      <c r="E1000" s="572"/>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800-000000000000}">
          <x14:formula1>
            <xm:f>'DATA LIST'!$A$1:$A$8</xm:f>
          </x14:formula1>
          <xm:sqref>C3:C1000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8"/>
  <sheetViews>
    <sheetView workbookViewId="0">
      <selection activeCell="X32" sqref="X32"/>
    </sheetView>
  </sheetViews>
  <sheetFormatPr defaultColWidth="9.140625" defaultRowHeight="15" x14ac:dyDescent="0.25"/>
  <cols>
    <col min="1" max="16384" width="9.140625" style="203"/>
  </cols>
  <sheetData>
    <row r="1" spans="1:1" x14ac:dyDescent="0.25">
      <c r="A1" s="203" t="s">
        <v>378</v>
      </c>
    </row>
    <row r="2" spans="1:1" x14ac:dyDescent="0.25">
      <c r="A2" s="203" t="s">
        <v>379</v>
      </c>
    </row>
    <row r="3" spans="1:1" x14ac:dyDescent="0.25">
      <c r="A3" s="203" t="s">
        <v>380</v>
      </c>
    </row>
    <row r="4" spans="1:1" x14ac:dyDescent="0.25">
      <c r="A4" s="203" t="s">
        <v>381</v>
      </c>
    </row>
    <row r="5" spans="1:1" x14ac:dyDescent="0.25">
      <c r="A5" s="203" t="s">
        <v>382</v>
      </c>
    </row>
    <row r="6" spans="1:1" x14ac:dyDescent="0.25">
      <c r="A6" s="203" t="s">
        <v>383</v>
      </c>
    </row>
    <row r="7" spans="1:1" x14ac:dyDescent="0.25">
      <c r="A7" s="203" t="s">
        <v>384</v>
      </c>
    </row>
    <row r="8" spans="1:1" x14ac:dyDescent="0.25">
      <c r="A8" s="203" t="s">
        <v>313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1" ma:contentTypeDescription="Create a new document." ma:contentTypeScope="" ma:versionID="3dd5b4e3ceda0cc402aff52317c7da7e">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42a2dbf369a8d416a8560c32db685a1b"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B8B4A-2B7B-4A8A-9320-3C38AECB2DEC}">
  <ds:schemaRefs>
    <ds:schemaRef ds:uri="http://schemas.microsoft.com/sharepoint/v3/contenttype/forms"/>
  </ds:schemaRefs>
</ds:datastoreItem>
</file>

<file path=customXml/itemProps2.xml><?xml version="1.0" encoding="utf-8"?>
<ds:datastoreItem xmlns:ds="http://schemas.openxmlformats.org/officeDocument/2006/customXml" ds:itemID="{A8D4FB98-C2D0-4231-89B0-98BB234C2B4F}">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F4E8716-AD9B-4454-B569-66A3E7A4B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31</vt:i4>
      </vt:variant>
    </vt:vector>
  </HeadingPairs>
  <TitlesOfParts>
    <vt:vector size="58"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Metric Definition</vt:lpstr>
      <vt:lpstr>Metric Change Log</vt:lpstr>
      <vt:lpstr>DATA LIST</vt:lpstr>
      <vt:lpstr>'Semi-Annual Comparisons'!_ftn1</vt:lpstr>
      <vt:lpstr>'Semi-Annual Comparisons'!_ftn2</vt:lpstr>
      <vt:lpstr>'Semi-Annual Comparisons'!_ftnref1</vt:lpstr>
      <vt:lpstr>'Semi-Annual Comparisons'!_ftnref2</vt:lpstr>
      <vt:lpstr>'Adoption-CP'!Print_Area</vt:lpstr>
      <vt:lpstr>'Adoption-Disruptions'!Print_Area</vt:lpstr>
      <vt:lpstr>'Adoption-Finalized'!Print_Area</vt:lpstr>
      <vt:lpstr>'Assigned Investigations'!Print_Area</vt:lpstr>
      <vt:lpstr>'Case Mgt.'!Print_Area</vt:lpstr>
      <vt:lpstr>Caseloads!Print_Area</vt:lpstr>
      <vt:lpstr>'Completed Investigations'!Print_Area</vt:lpstr>
      <vt:lpstr>'DCS Specialists'!Print_Area</vt:lpstr>
      <vt:lpstr>Entries!Print_Area</vt:lpstr>
      <vt:lpstr>'Exec Summary'!Print_Area</vt:lpstr>
      <vt:lpstr>Exits!Print_Area</vt:lpstr>
      <vt:lpstr>Expenditures!Print_Area</vt:lpstr>
      <vt:lpstr>Fatalities!Print_Area</vt:lpstr>
      <vt:lpstr>OOH!Print_Area</vt:lpstr>
      <vt:lpstr>'Open Investigations'!Print_Area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2020-09-01T16:08:19Z</dcterms:created>
  <dcterms:modified xsi:type="dcterms:W3CDTF">2022-03-31T23:55:15Z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